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ls01\SEMOB\COMISSÃO PERMANENTE DE LICITAÇÃO - CPL\LICITAÇÕES 2026\1 - ELABORAÇÃO DE DOCUMENTOS\Encosta Vista da Serra\PROJETOS E PLANILHA EDOCS\"/>
    </mc:Choice>
  </mc:AlternateContent>
  <xr:revisionPtr revIDLastSave="0" documentId="8_{78AA01F0-784C-44BF-BE8C-67605C8D1D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ÇAMENTO_GERAL" sheetId="2" r:id="rId1"/>
    <sheet name="CRONOGRAMA_FF" sheetId="1" r:id="rId2"/>
    <sheet name="MEMORIAL_QUANT." sheetId="3" r:id="rId3"/>
    <sheet name="CURVA ABC" sheetId="16" r:id="rId4"/>
    <sheet name="COTAÇÕES" sheetId="18" r:id="rId5"/>
    <sheet name="BDI" sheetId="15" r:id="rId6"/>
    <sheet name="SOLO_GRAMPEADO_QTD" sheetId="5" r:id="rId7"/>
    <sheet name="TERRAPLENAGEM_QTD" sheetId="4" r:id="rId8"/>
  </sheets>
  <externalReferences>
    <externalReference r:id="rId9"/>
    <externalReference r:id="rId10"/>
  </externalReferences>
  <definedNames>
    <definedName name="_xlnm._FilterDatabase" localSheetId="3" hidden="1">'CURVA ABC'!$B$8:$M$89</definedName>
    <definedName name="_xlnm.Print_Area" localSheetId="5">BDI!$A$1:$D$51</definedName>
    <definedName name="_xlnm.Print_Area" localSheetId="3">'CURVA ABC'!$B$2:$M$89</definedName>
    <definedName name="_xlnm.Print_Area" localSheetId="2">MEMORIAL_QUANT.!$B$2:$K$224</definedName>
    <definedName name="_xlnm.Print_Area" localSheetId="0">ORÇAMENTO_GERAL!$B$2:$M$114</definedName>
    <definedName name="BDI" comment="BDI">BDI!$C$37</definedName>
    <definedName name="DADOS" comment="Lista Suspensa">[1]DADOS!$A$6:$A$13</definedName>
    <definedName name="ETAPA">[1]DADOS!$A$2:$A$3</definedName>
  </definedNames>
  <calcPr calcId="181029"/>
</workbook>
</file>

<file path=xl/calcChain.xml><?xml version="1.0" encoding="utf-8"?>
<calcChain xmlns="http://schemas.openxmlformats.org/spreadsheetml/2006/main">
  <c r="E38" i="18" l="1"/>
  <c r="E37" i="18"/>
  <c r="E36" i="18"/>
  <c r="E40" i="18" s="1"/>
  <c r="E35" i="18"/>
  <c r="E25" i="18"/>
  <c r="E24" i="18"/>
  <c r="E27" i="18" s="1"/>
  <c r="E23" i="18"/>
  <c r="E26" i="18" s="1"/>
  <c r="E22" i="18"/>
  <c r="A18" i="18"/>
  <c r="A31" i="18" s="1"/>
  <c r="E5" i="18"/>
  <c r="E12" i="18"/>
  <c r="E14" i="18" s="1"/>
  <c r="E11" i="18"/>
  <c r="E10" i="18"/>
  <c r="E13" i="18" s="1"/>
  <c r="E9" i="18"/>
  <c r="A5" i="18"/>
  <c r="A3" i="18"/>
  <c r="A2" i="18"/>
  <c r="E39" i="18" l="1"/>
  <c r="E31" i="18" s="1"/>
  <c r="E18" i="18"/>
  <c r="J88" i="16" l="1"/>
  <c r="G88" i="16"/>
  <c r="J34" i="16"/>
  <c r="G34" i="16"/>
  <c r="J65" i="16"/>
  <c r="G65" i="16"/>
  <c r="J69" i="16"/>
  <c r="G69" i="16"/>
  <c r="J26" i="16"/>
  <c r="G26" i="16"/>
  <c r="J59" i="16"/>
  <c r="G59" i="16"/>
  <c r="J73" i="16"/>
  <c r="G73" i="16"/>
  <c r="J85" i="16"/>
  <c r="G85" i="16"/>
  <c r="J28" i="16"/>
  <c r="M28" i="16" s="1"/>
  <c r="G28" i="16"/>
  <c r="J20" i="16"/>
  <c r="M20" i="16" s="1"/>
  <c r="G20" i="16"/>
  <c r="J11" i="16"/>
  <c r="G11" i="16"/>
  <c r="J23" i="16"/>
  <c r="G23" i="16"/>
  <c r="J47" i="16"/>
  <c r="M47" i="16" s="1"/>
  <c r="G47" i="16"/>
  <c r="J41" i="16"/>
  <c r="M41" i="16" s="1"/>
  <c r="G41" i="16"/>
  <c r="J19" i="16"/>
  <c r="G19" i="16"/>
  <c r="J60" i="16"/>
  <c r="G60" i="16"/>
  <c r="J63" i="16"/>
  <c r="M63" i="16" s="1"/>
  <c r="G63" i="16"/>
  <c r="J32" i="16"/>
  <c r="G32" i="16"/>
  <c r="J27" i="16"/>
  <c r="G27" i="16"/>
  <c r="J22" i="16"/>
  <c r="G22" i="16"/>
  <c r="J46" i="16"/>
  <c r="G46" i="16"/>
  <c r="J82" i="16"/>
  <c r="G82" i="16"/>
  <c r="J56" i="16"/>
  <c r="G56" i="16"/>
  <c r="J78" i="16"/>
  <c r="G78" i="16"/>
  <c r="J50" i="16"/>
  <c r="M50" i="16" s="1"/>
  <c r="G50" i="16"/>
  <c r="J52" i="16"/>
  <c r="M52" i="16" s="1"/>
  <c r="G52" i="16"/>
  <c r="J49" i="16"/>
  <c r="G49" i="16"/>
  <c r="J17" i="16"/>
  <c r="G17" i="16"/>
  <c r="J53" i="16"/>
  <c r="G53" i="16"/>
  <c r="J86" i="16"/>
  <c r="G86" i="16"/>
  <c r="J80" i="16"/>
  <c r="G80" i="16"/>
  <c r="J38" i="16"/>
  <c r="G38" i="16"/>
  <c r="J25" i="16"/>
  <c r="G25" i="16"/>
  <c r="J42" i="16"/>
  <c r="G42" i="16"/>
  <c r="J33" i="16"/>
  <c r="G33" i="16"/>
  <c r="J29" i="16"/>
  <c r="G29" i="16"/>
  <c r="J43" i="16"/>
  <c r="G43" i="16"/>
  <c r="J30" i="16"/>
  <c r="G30" i="16"/>
  <c r="J66" i="16"/>
  <c r="G66" i="16"/>
  <c r="J79" i="16"/>
  <c r="G79" i="16"/>
  <c r="J15" i="16"/>
  <c r="G15" i="16"/>
  <c r="J13" i="16"/>
  <c r="G13" i="16"/>
  <c r="J36" i="16"/>
  <c r="G36" i="16"/>
  <c r="J83" i="16"/>
  <c r="G83" i="16"/>
  <c r="J24" i="16"/>
  <c r="G24" i="16"/>
  <c r="J75" i="16"/>
  <c r="G75" i="16"/>
  <c r="J55" i="16"/>
  <c r="G55" i="16"/>
  <c r="J48" i="16"/>
  <c r="G48" i="16"/>
  <c r="J16" i="16"/>
  <c r="G16" i="16"/>
  <c r="J39" i="16"/>
  <c r="G39" i="16"/>
  <c r="J37" i="16"/>
  <c r="G37" i="16"/>
  <c r="J12" i="16"/>
  <c r="G12" i="16"/>
  <c r="J18" i="16"/>
  <c r="G18" i="16"/>
  <c r="J10" i="16"/>
  <c r="G10" i="16"/>
  <c r="J14" i="16"/>
  <c r="G14" i="16"/>
  <c r="J76" i="16"/>
  <c r="G76" i="16"/>
  <c r="J51" i="16"/>
  <c r="G51" i="16"/>
  <c r="J62" i="16"/>
  <c r="G62" i="16"/>
  <c r="J89" i="16"/>
  <c r="G89" i="16"/>
  <c r="J74" i="16"/>
  <c r="G74" i="16"/>
  <c r="J77" i="16"/>
  <c r="G77" i="16"/>
  <c r="J72" i="16"/>
  <c r="G72" i="16"/>
  <c r="J31" i="16"/>
  <c r="G31" i="16"/>
  <c r="J21" i="16"/>
  <c r="G21" i="16"/>
  <c r="J54" i="16"/>
  <c r="G54" i="16"/>
  <c r="J70" i="16"/>
  <c r="G70" i="16"/>
  <c r="J58" i="16"/>
  <c r="G58" i="16"/>
  <c r="J68" i="16"/>
  <c r="G68" i="16"/>
  <c r="J84" i="16"/>
  <c r="G84" i="16"/>
  <c r="J81" i="16"/>
  <c r="G81" i="16"/>
  <c r="J67" i="16"/>
  <c r="G67" i="16"/>
  <c r="J71" i="16"/>
  <c r="G71" i="16"/>
  <c r="J40" i="16"/>
  <c r="G40" i="16"/>
  <c r="J61" i="16"/>
  <c r="G61" i="16"/>
  <c r="J44" i="16"/>
  <c r="G44" i="16"/>
  <c r="J64" i="16"/>
  <c r="G64" i="16"/>
  <c r="J45" i="16"/>
  <c r="G45" i="16"/>
  <c r="J57" i="16"/>
  <c r="G57" i="16"/>
  <c r="J87" i="16"/>
  <c r="G87" i="16"/>
  <c r="J35" i="16"/>
  <c r="M35" i="16" s="1"/>
  <c r="G35" i="16"/>
  <c r="M57" i="16" l="1"/>
  <c r="M64" i="16"/>
  <c r="M45" i="16"/>
  <c r="M17" i="16"/>
  <c r="M69" i="16"/>
  <c r="M27" i="16"/>
  <c r="M85" i="16"/>
  <c r="M61" i="16"/>
  <c r="M22" i="16"/>
  <c r="M44" i="16"/>
  <c r="M36" i="16"/>
  <c r="M86" i="16"/>
  <c r="M46" i="16"/>
  <c r="M38" i="16"/>
  <c r="M66" i="16"/>
  <c r="M30" i="16"/>
  <c r="M21" i="16"/>
  <c r="M76" i="16"/>
  <c r="M43" i="16"/>
  <c r="M25" i="16"/>
  <c r="M89" i="16"/>
  <c r="M70" i="16"/>
  <c r="M62" i="16"/>
  <c r="M39" i="16"/>
  <c r="M75" i="16"/>
  <c r="M11" i="16"/>
  <c r="M84" i="16"/>
  <c r="M77" i="16"/>
  <c r="M24" i="16"/>
  <c r="M83" i="16"/>
  <c r="M54" i="16"/>
  <c r="M78" i="16"/>
  <c r="M74" i="16"/>
  <c r="M56" i="16"/>
  <c r="M19" i="16"/>
  <c r="M73" i="16"/>
  <c r="M65" i="16"/>
  <c r="M48" i="16"/>
  <c r="M80" i="16"/>
  <c r="M67" i="16"/>
  <c r="M58" i="16"/>
  <c r="M31" i="16"/>
  <c r="M18" i="16"/>
  <c r="M13" i="16"/>
  <c r="M72" i="16"/>
  <c r="M51" i="16"/>
  <c r="M29" i="16"/>
  <c r="M23" i="16"/>
  <c r="M40" i="16"/>
  <c r="M81" i="16"/>
  <c r="M12" i="16"/>
  <c r="M16" i="16"/>
  <c r="M33" i="16"/>
  <c r="M53" i="16"/>
  <c r="M82" i="16"/>
  <c r="M32" i="16"/>
  <c r="M42" i="16"/>
  <c r="M87" i="16"/>
  <c r="M71" i="16"/>
  <c r="M14" i="16"/>
  <c r="M37" i="16"/>
  <c r="M15" i="16"/>
  <c r="M59" i="16"/>
  <c r="M34" i="16"/>
  <c r="M68" i="16"/>
  <c r="M10" i="16"/>
  <c r="M55" i="16"/>
  <c r="M79" i="16"/>
  <c r="M49" i="16"/>
  <c r="M60" i="16"/>
  <c r="M26" i="16"/>
  <c r="M88" i="16"/>
  <c r="M96" i="16" l="1"/>
  <c r="N15" i="16" l="1"/>
  <c r="N23" i="16"/>
  <c r="N31" i="16"/>
  <c r="N39" i="16"/>
  <c r="N47" i="16"/>
  <c r="N55" i="16"/>
  <c r="N62" i="16"/>
  <c r="N70" i="16"/>
  <c r="N78" i="16"/>
  <c r="N86" i="16"/>
  <c r="N44" i="16"/>
  <c r="N75" i="16"/>
  <c r="N16" i="16"/>
  <c r="N24" i="16"/>
  <c r="N32" i="16"/>
  <c r="N40" i="16"/>
  <c r="N48" i="16"/>
  <c r="N56" i="16"/>
  <c r="N63" i="16"/>
  <c r="N71" i="16"/>
  <c r="N79" i="16"/>
  <c r="N87" i="16"/>
  <c r="N28" i="16"/>
  <c r="N17" i="16"/>
  <c r="N25" i="16"/>
  <c r="N33" i="16"/>
  <c r="N41" i="16"/>
  <c r="N49" i="16"/>
  <c r="N57" i="16"/>
  <c r="N64" i="16"/>
  <c r="N72" i="16"/>
  <c r="N80" i="16"/>
  <c r="N88" i="16"/>
  <c r="N36" i="16"/>
  <c r="N18" i="16"/>
  <c r="N26" i="16"/>
  <c r="N34" i="16"/>
  <c r="N42" i="16"/>
  <c r="N50" i="16"/>
  <c r="N58" i="16"/>
  <c r="N65" i="16"/>
  <c r="N73" i="16"/>
  <c r="N81" i="16"/>
  <c r="N89" i="16"/>
  <c r="N20" i="16"/>
  <c r="N11" i="16"/>
  <c r="N19" i="16"/>
  <c r="N27" i="16"/>
  <c r="N35" i="16"/>
  <c r="N43" i="16"/>
  <c r="N51" i="16"/>
  <c r="N59" i="16"/>
  <c r="N66" i="16"/>
  <c r="N74" i="16"/>
  <c r="N82" i="16"/>
  <c r="N10" i="16"/>
  <c r="O10" i="16" s="1"/>
  <c r="N12" i="16"/>
  <c r="N67" i="16"/>
  <c r="N83" i="16"/>
  <c r="N13" i="16"/>
  <c r="N21" i="16"/>
  <c r="N29" i="16"/>
  <c r="N37" i="16"/>
  <c r="N45" i="16"/>
  <c r="N53" i="16"/>
  <c r="N68" i="16"/>
  <c r="N76" i="16"/>
  <c r="N84" i="16"/>
  <c r="N14" i="16"/>
  <c r="N22" i="16"/>
  <c r="N30" i="16"/>
  <c r="N38" i="16"/>
  <c r="N46" i="16"/>
  <c r="N54" i="16"/>
  <c r="N69" i="16"/>
  <c r="N77" i="16"/>
  <c r="N85" i="16"/>
  <c r="N52" i="16"/>
  <c r="N60" i="16"/>
  <c r="N61" i="16"/>
  <c r="O11" i="16" l="1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O40" i="16" s="1"/>
  <c r="O41" i="16" s="1"/>
  <c r="O42" i="16" s="1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O56" i="16" s="1"/>
  <c r="O57" i="16" s="1"/>
  <c r="O58" i="16" s="1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O79" i="16" s="1"/>
  <c r="O80" i="16" s="1"/>
  <c r="O81" i="16" s="1"/>
  <c r="O82" i="16" s="1"/>
  <c r="O83" i="16" s="1"/>
  <c r="O84" i="16" s="1"/>
  <c r="O85" i="16" s="1"/>
  <c r="O86" i="16" s="1"/>
  <c r="O87" i="16" s="1"/>
  <c r="O88" i="16" s="1"/>
  <c r="O89" i="16" s="1"/>
  <c r="J111" i="2" l="1"/>
  <c r="J110" i="2"/>
  <c r="J106" i="2"/>
  <c r="J105" i="2"/>
  <c r="J104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83" i="2"/>
  <c r="J65" i="2"/>
  <c r="J66" i="2"/>
  <c r="J67" i="2"/>
  <c r="J69" i="2"/>
  <c r="J70" i="2"/>
  <c r="J71" i="2"/>
  <c r="J72" i="2"/>
  <c r="J73" i="2"/>
  <c r="J74" i="2"/>
  <c r="J75" i="2"/>
  <c r="J76" i="2"/>
  <c r="J77" i="2"/>
  <c r="J78" i="2"/>
  <c r="J79" i="2"/>
  <c r="J64" i="2"/>
  <c r="J56" i="2"/>
  <c r="J57" i="2"/>
  <c r="J58" i="2"/>
  <c r="J59" i="2"/>
  <c r="J60" i="2"/>
  <c r="J55" i="2"/>
  <c r="J40" i="2"/>
  <c r="J41" i="2"/>
  <c r="J42" i="2"/>
  <c r="J43" i="2"/>
  <c r="J44" i="2"/>
  <c r="J45" i="2"/>
  <c r="J46" i="2"/>
  <c r="J47" i="2"/>
  <c r="J48" i="2"/>
  <c r="J49" i="2"/>
  <c r="J50" i="2"/>
  <c r="J51" i="2"/>
  <c r="J39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21" i="2"/>
  <c r="J12" i="2"/>
  <c r="J13" i="2"/>
  <c r="J14" i="2"/>
  <c r="J15" i="2"/>
  <c r="J16" i="2"/>
  <c r="J17" i="2"/>
  <c r="J11" i="2"/>
  <c r="G111" i="2"/>
  <c r="G110" i="2"/>
  <c r="K17" i="3"/>
  <c r="K18" i="3"/>
  <c r="K19" i="3"/>
  <c r="K20" i="3"/>
  <c r="K16" i="3"/>
  <c r="K13" i="3"/>
  <c r="K12" i="3"/>
  <c r="K24" i="3"/>
  <c r="K25" i="3"/>
  <c r="K26" i="3"/>
  <c r="K27" i="3"/>
  <c r="K28" i="3"/>
  <c r="K23" i="3"/>
  <c r="K32" i="3"/>
  <c r="K31" i="3"/>
  <c r="K33" i="3"/>
  <c r="K35" i="3"/>
  <c r="K42" i="3"/>
  <c r="K40" i="3"/>
  <c r="K50" i="3"/>
  <c r="K51" i="3"/>
  <c r="K49" i="3"/>
  <c r="K221" i="3"/>
  <c r="K219" i="3"/>
  <c r="K205" i="3"/>
  <c r="K204" i="3"/>
  <c r="K203" i="3"/>
  <c r="K197" i="3"/>
  <c r="K195" i="3"/>
  <c r="K191" i="3"/>
  <c r="K187" i="3"/>
  <c r="K183" i="3"/>
  <c r="K178" i="3"/>
  <c r="K174" i="3"/>
  <c r="K169" i="3"/>
  <c r="K170" i="3"/>
  <c r="K171" i="3"/>
  <c r="K172" i="3"/>
  <c r="K168" i="3"/>
  <c r="K166" i="3"/>
  <c r="K164" i="3"/>
  <c r="K162" i="3"/>
  <c r="K160" i="3"/>
  <c r="K158" i="3"/>
  <c r="K155" i="3"/>
  <c r="K149" i="3"/>
  <c r="K148" i="3"/>
  <c r="K147" i="3"/>
  <c r="K146" i="3"/>
  <c r="K144" i="3"/>
  <c r="K143" i="3"/>
  <c r="K141" i="3"/>
  <c r="K140" i="3"/>
  <c r="K139" i="3"/>
  <c r="K138" i="3"/>
  <c r="K137" i="3"/>
  <c r="K136" i="3"/>
  <c r="K135" i="3"/>
  <c r="K134" i="3"/>
  <c r="K133" i="3"/>
  <c r="K131" i="3"/>
  <c r="K127" i="3"/>
  <c r="K126" i="3"/>
  <c r="K125" i="3"/>
  <c r="K122" i="3"/>
  <c r="K120" i="3"/>
  <c r="K117" i="3"/>
  <c r="K114" i="3"/>
  <c r="K112" i="3"/>
  <c r="K106" i="3"/>
  <c r="K101" i="3"/>
  <c r="K95" i="3"/>
  <c r="K91" i="3"/>
  <c r="K85" i="3"/>
  <c r="K79" i="3"/>
  <c r="K71" i="3"/>
  <c r="K65" i="3"/>
  <c r="K63" i="3"/>
  <c r="K58" i="3"/>
  <c r="K54" i="3"/>
  <c r="M111" i="2" l="1"/>
  <c r="M110" i="2"/>
  <c r="G105" i="2"/>
  <c r="M105" i="2" s="1"/>
  <c r="G106" i="2"/>
  <c r="M106" i="2" s="1"/>
  <c r="G104" i="2"/>
  <c r="M104" i="2" s="1"/>
  <c r="G100" i="2"/>
  <c r="M100" i="2" s="1"/>
  <c r="G99" i="2"/>
  <c r="M99" i="2" s="1"/>
  <c r="G98" i="2"/>
  <c r="M98" i="2" s="1"/>
  <c r="G97" i="2"/>
  <c r="M97" i="2" s="1"/>
  <c r="G96" i="2"/>
  <c r="M96" i="2" s="1"/>
  <c r="G95" i="2"/>
  <c r="M95" i="2" s="1"/>
  <c r="G94" i="2"/>
  <c r="M94" i="2" s="1"/>
  <c r="G90" i="2"/>
  <c r="M90" i="2" s="1"/>
  <c r="G91" i="2"/>
  <c r="M91" i="2" s="1"/>
  <c r="G92" i="2"/>
  <c r="M92" i="2" s="1"/>
  <c r="G93" i="2"/>
  <c r="M93" i="2" s="1"/>
  <c r="G89" i="2"/>
  <c r="M89" i="2" s="1"/>
  <c r="G88" i="2"/>
  <c r="M88" i="2" s="1"/>
  <c r="G87" i="2"/>
  <c r="M87" i="2" s="1"/>
  <c r="G86" i="2"/>
  <c r="M86" i="2" s="1"/>
  <c r="G85" i="2"/>
  <c r="M85" i="2" s="1"/>
  <c r="G84" i="2"/>
  <c r="M84" i="2" s="1"/>
  <c r="G83" i="2"/>
  <c r="M83" i="2" s="1"/>
  <c r="G77" i="2"/>
  <c r="M77" i="2" s="1"/>
  <c r="G78" i="2"/>
  <c r="M78" i="2" s="1"/>
  <c r="G79" i="2"/>
  <c r="M79" i="2" s="1"/>
  <c r="G76" i="2"/>
  <c r="M76" i="2" s="1"/>
  <c r="G75" i="2"/>
  <c r="M75" i="2" s="1"/>
  <c r="G74" i="2"/>
  <c r="M74" i="2" s="1"/>
  <c r="G66" i="2"/>
  <c r="M66" i="2" s="1"/>
  <c r="G67" i="2"/>
  <c r="M67" i="2" s="1"/>
  <c r="G68" i="2"/>
  <c r="M68" i="2" s="1"/>
  <c r="G69" i="2"/>
  <c r="M69" i="2" s="1"/>
  <c r="G70" i="2"/>
  <c r="M70" i="2" s="1"/>
  <c r="G71" i="2"/>
  <c r="M71" i="2" s="1"/>
  <c r="G72" i="2"/>
  <c r="M72" i="2" s="1"/>
  <c r="G73" i="2"/>
  <c r="M73" i="2" s="1"/>
  <c r="G65" i="2"/>
  <c r="M65" i="2" s="1"/>
  <c r="G64" i="2"/>
  <c r="M64" i="2" s="1"/>
  <c r="G60" i="2"/>
  <c r="M60" i="2" s="1"/>
  <c r="G59" i="2"/>
  <c r="M59" i="2" s="1"/>
  <c r="G58" i="2"/>
  <c r="M58" i="2" s="1"/>
  <c r="G57" i="2"/>
  <c r="M57" i="2" s="1"/>
  <c r="G56" i="2"/>
  <c r="M56" i="2" s="1"/>
  <c r="G55" i="2"/>
  <c r="M55" i="2" s="1"/>
  <c r="G51" i="2"/>
  <c r="M51" i="2" s="1"/>
  <c r="G50" i="2"/>
  <c r="M50" i="2" s="1"/>
  <c r="G49" i="2"/>
  <c r="M49" i="2" s="1"/>
  <c r="G48" i="2"/>
  <c r="M48" i="2" s="1"/>
  <c r="G47" i="2"/>
  <c r="M47" i="2" s="1"/>
  <c r="G46" i="2"/>
  <c r="M46" i="2" s="1"/>
  <c r="G45" i="2"/>
  <c r="M45" i="2" s="1"/>
  <c r="G44" i="2"/>
  <c r="M44" i="2" s="1"/>
  <c r="G43" i="2"/>
  <c r="M43" i="2" s="1"/>
  <c r="G42" i="2"/>
  <c r="M42" i="2" s="1"/>
  <c r="G41" i="2"/>
  <c r="M41" i="2" s="1"/>
  <c r="G40" i="2"/>
  <c r="M40" i="2" s="1"/>
  <c r="G39" i="2"/>
  <c r="M39" i="2" s="1"/>
  <c r="G35" i="2"/>
  <c r="M35" i="2" s="1"/>
  <c r="G34" i="2"/>
  <c r="M34" i="2" s="1"/>
  <c r="G33" i="2"/>
  <c r="M33" i="2" s="1"/>
  <c r="G32" i="2"/>
  <c r="M32" i="2" s="1"/>
  <c r="G31" i="2"/>
  <c r="M31" i="2" s="1"/>
  <c r="G30" i="2"/>
  <c r="M30" i="2" s="1"/>
  <c r="G28" i="2"/>
  <c r="M28" i="2" s="1"/>
  <c r="G29" i="2"/>
  <c r="M29" i="2" s="1"/>
  <c r="G27" i="2"/>
  <c r="M27" i="2" s="1"/>
  <c r="G22" i="2"/>
  <c r="M22" i="2" s="1"/>
  <c r="G23" i="2"/>
  <c r="M23" i="2" s="1"/>
  <c r="G24" i="2"/>
  <c r="M24" i="2" s="1"/>
  <c r="G25" i="2"/>
  <c r="M25" i="2" s="1"/>
  <c r="G26" i="2"/>
  <c r="M26" i="2" s="1"/>
  <c r="G21" i="2"/>
  <c r="M21" i="2" s="1"/>
  <c r="G14" i="2"/>
  <c r="M14" i="2" s="1"/>
  <c r="G15" i="2"/>
  <c r="M15" i="2" s="1"/>
  <c r="G16" i="2"/>
  <c r="M16" i="2" s="1"/>
  <c r="G17" i="2"/>
  <c r="M17" i="2" s="1"/>
  <c r="G13" i="2"/>
  <c r="M13" i="2" s="1"/>
  <c r="G12" i="2"/>
  <c r="M12" i="2" s="1"/>
  <c r="G11" i="2"/>
  <c r="M11" i="2" s="1"/>
  <c r="M18" i="2" l="1"/>
  <c r="A41" i="15"/>
  <c r="A40" i="15"/>
  <c r="C26" i="15"/>
  <c r="C37" i="15" s="1"/>
  <c r="I30" i="5" l="1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G16" i="5"/>
  <c r="I15" i="5"/>
  <c r="I14" i="5"/>
  <c r="H12" i="5" s="1"/>
  <c r="I12" i="5" s="1"/>
  <c r="I13" i="5"/>
  <c r="I11" i="5"/>
  <c r="F10" i="5"/>
  <c r="F8" i="5" s="1"/>
  <c r="I8" i="5" s="1"/>
  <c r="I6" i="5"/>
  <c r="F5" i="5"/>
  <c r="F4" i="5"/>
  <c r="F3" i="5" s="1"/>
  <c r="I3" i="5" s="1"/>
  <c r="E62" i="4"/>
  <c r="G56" i="4"/>
  <c r="L52" i="4"/>
  <c r="J52" i="4"/>
  <c r="I55" i="4" s="1"/>
  <c r="H52" i="4"/>
  <c r="F52" i="4"/>
  <c r="G54" i="4" s="1"/>
  <c r="D52" i="4"/>
  <c r="J14" i="4"/>
  <c r="J9" i="4"/>
  <c r="J8" i="4"/>
  <c r="J7" i="4"/>
  <c r="I222" i="3"/>
  <c r="I215" i="3"/>
  <c r="I214" i="3"/>
  <c r="I213" i="3"/>
  <c r="I212" i="3"/>
  <c r="I211" i="3"/>
  <c r="I210" i="3"/>
  <c r="I209" i="3"/>
  <c r="I208" i="3"/>
  <c r="I207" i="3"/>
  <c r="I206" i="3"/>
  <c r="I199" i="3"/>
  <c r="I198" i="3"/>
  <c r="I196" i="3"/>
  <c r="I193" i="3"/>
  <c r="I192" i="3"/>
  <c r="I189" i="3"/>
  <c r="I188" i="3"/>
  <c r="I186" i="3"/>
  <c r="I182" i="3"/>
  <c r="I177" i="3"/>
  <c r="I151" i="3"/>
  <c r="I150" i="3"/>
  <c r="I145" i="3"/>
  <c r="I128" i="3"/>
  <c r="I124" i="3"/>
  <c r="I119" i="3"/>
  <c r="I118" i="3"/>
  <c r="I111" i="3"/>
  <c r="I106" i="3" s="1"/>
  <c r="I104" i="3"/>
  <c r="I103" i="3"/>
  <c r="I102" i="3"/>
  <c r="I100" i="3"/>
  <c r="I95" i="3" s="1"/>
  <c r="I94" i="3"/>
  <c r="I91" i="3" s="1"/>
  <c r="I90" i="3"/>
  <c r="I85" i="3" s="1"/>
  <c r="I84" i="3"/>
  <c r="I79" i="3" s="1"/>
  <c r="I78" i="3"/>
  <c r="I71" i="3" s="1"/>
  <c r="I70" i="3"/>
  <c r="I65" i="3" s="1"/>
  <c r="I63" i="3"/>
  <c r="I61" i="3"/>
  <c r="I60" i="3"/>
  <c r="I59" i="3"/>
  <c r="I57" i="3"/>
  <c r="I54" i="3" s="1"/>
  <c r="I50" i="3"/>
  <c r="I48" i="3"/>
  <c r="I42" i="3" s="1"/>
  <c r="I13" i="3"/>
  <c r="M80" i="2"/>
  <c r="M36" i="2"/>
  <c r="M61" i="2" l="1"/>
  <c r="I190" i="3"/>
  <c r="I194" i="3"/>
  <c r="I200" i="3"/>
  <c r="I62" i="3"/>
  <c r="I117" i="3"/>
  <c r="I216" i="3"/>
  <c r="I205" i="3" s="1"/>
  <c r="I105" i="3"/>
  <c r="I101" i="3" s="1"/>
  <c r="I152" i="3"/>
  <c r="M101" i="2"/>
  <c r="M112" i="2"/>
  <c r="M52" i="2"/>
  <c r="I33" i="5"/>
  <c r="M107" i="2" l="1"/>
  <c r="X13" i="1"/>
  <c r="X12" i="1"/>
  <c r="X19" i="1"/>
  <c r="X15" i="1"/>
  <c r="X16" i="1"/>
  <c r="X17" i="1" l="1"/>
  <c r="X18" i="1"/>
  <c r="X14" i="1" l="1"/>
  <c r="X20" i="1" s="1"/>
  <c r="M114" i="2"/>
  <c r="AA17" i="1" l="1"/>
  <c r="AA13" i="1"/>
  <c r="AA15" i="1"/>
  <c r="AA14" i="1"/>
  <c r="AA16" i="1"/>
  <c r="AA18" i="1"/>
  <c r="AA19" i="1"/>
  <c r="AA12" i="1"/>
  <c r="AA2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97C6C217-5E27-4797-B4DF-9598BA0E6EAA}">
      <text>
        <r>
          <rPr>
            <sz val="9"/>
            <color rgb="FF000000"/>
            <rFont val="Liberation Sans"/>
            <charset val="134"/>
          </rPr>
          <t>Nome do Orgão  ou Empresa Executante</t>
        </r>
      </text>
    </comment>
    <comment ref="B9" authorId="0" shapeId="0" xr:uid="{EA739DAE-BFC7-437D-B464-2BF86CFA901E}">
      <text>
        <r>
          <rPr>
            <b/>
            <sz val="9"/>
            <color rgb="FF000000"/>
            <rFont val="Liberation Sans"/>
            <charset val="134"/>
          </rPr>
          <t xml:space="preserve">Escolha
</t>
        </r>
      </text>
    </comment>
    <comment ref="B13" authorId="0" shapeId="0" xr:uid="{F22B4E84-CA2E-48D9-8B86-D338BAA52B91}">
      <text>
        <r>
          <rPr>
            <sz val="9"/>
            <color rgb="FF000000"/>
            <rFont val="Liberation Sans"/>
            <charset val="134"/>
          </rPr>
          <t xml:space="preserve">3.3.10.7.6.1 “Construção de Edifícios” enquadram-se:
 a construção e reforma de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entre outros), penitenciárias e presídios, a construção de edifícios industriais (fábricas, oficinas, galpões industriais, entre outros), conforme classificação 4120-4 do CNAE 2.0;
 pórticos, mirantes e outros edifícios de finalidade turística.
3.3.10.7.6.2 “Construção de Rodovias e Ferrovias” enquadram-se:
 a construção e recuperação de autoestradas, rodovias e outras vias não urbanas para passagem de veículos, vias férreas de superfície ou subterrâneas (inclusive para metropolitanos), pistas de aeroportos;
 a pavimentação de autoestradas, rodovias e outras vias não urbanas, construção de pontes, viadutos e túneis, a instalação de barreiras acústicas, a construção de praças de pedágio, a sinalização com pintura em rodovias e aeroportos, a instalação de placas de sinalização de tráfego e semelhantes, conforme classificação 4211-1 do CNAE 2.0;
 a construção, pavimentação e sinalização de vias urbanas, ruas e locais para estacionamento de veículos, a construção de praças, pista de atletismo, campos de futebol e calçadas para pedestres, elevados, passarelas e ciclovias, metrô e VLT.
3.3.10.7.6.3 “Construção de Redes de Abastecimento de Água, Coleta de Esgoto e Construções Correlatas” enquadram-se:
 a construção de sistemas para o abastecimento de água tratada - reservatórios de distribuição, estações elevatórias de bombeamento, linhas principais de adução de longa e média distância e redes de distribuição de água, a construção de redes de coleta de esgoto, inclusive de interceptores, estações de tratamento de esgoto (ETE), estações de bombeamento de esgoto (EBE), a construção de galerias pluviais (obras de micro e macrodrenagem);
 as obras de irrigação (canais), a manutenção de redes de abastecimento de água tratada, a manutenção de redes de coleta e de sistemas de tratamento de esgoto, conforme classificação 4222-7 do CNAE 2.0;
 a construção de estações de tratamento de água (ETA).
3.3.10.7.6.4 “Construção e Manutenção de Estações e Redes de Distribuição de Energia Elétrica” enquadram-se:
 a construção de usinas, estações e subestações hidrelétricas, eólicas, nucleares, termoelétricas, a construção de redes de transmissão e distribuição de energia elétrica, inclusive o serviço de eletrificação rural;
 a construção de redes de eletrificação para ferrovias e metropolitano, conforme classificação 4221-9/02 do CNAE 2.0;
 a manutenção de redes de distribuição de energia elétrica, quando executada por empresa não produtora ou distribuidora de energia elétrica, conforme classificação 4221-9/03 do CNAE 2.0;
 obras de iluminação pública e a construção de barragens e represas para geração de energia elétrica.
3.3.10.7.6.5 Para o tipo de obra “Portuárias, Marítimas e Fluviais” enquadram-se:
 obras marítimas e fluviais, tais como, construção de instalações portuárias, construção de portos e marinas, construção de eclusas e canais de navegação (vias navegáveis), enrrocamentos, obras de dragagem, aterro hidráulico, barragens, represas e diques, exceto para energia elétrica, a construção de emissários submarinos, a instalação de cabos submarinos, conforme classificação 4291-0 do CNAE 2.0;
 a construção de píeres e outras obras com influência direta de cursos d’água.
</t>
        </r>
      </text>
    </comment>
    <comment ref="C17" authorId="0" shapeId="0" xr:uid="{0FA1E36D-1168-4B96-956F-5142620C5FD1}">
      <text>
        <r>
          <rPr>
            <sz val="10"/>
            <color rgb="FF000000"/>
            <rFont val="Liberation Sans"/>
            <charset val="134"/>
          </rPr>
          <t>ADMINISTRAÇÃO CENTRAL
Diretoria e secretarias
Suprimentos  e Compras
Financeiro, incluindo Tesouraria e Contabilidade
Jurídico
Recursos Humanos
Planejamento e Orçamentos
Comercial
Apoio e Deposito
Despesas de instalação do Escritório Central
Seguros do Escritório Central e Deposito
Taxas para funcionamento
Material de consumo (limpeza, higiene, escritório).
Consumo de energia, água, telefone etc.
Estes custos incidem na obra, pois a operação de uma empresa que tem em sua sede, uma estrutura montada para atender TODAS as obras em andamento é um custo que deverá ser reembolsado pela obra.
A valoração destes custos deveria ser enfocada em função do faturamento anual da empresa, porém nem sempre estes dados estão disponíveis no momento de estabelecer-se o DI.
 Desta forma, usualmente rateia-se os custos acima do escritório central para a obra.  
Varia de empresa para empresa. Quando não é levantado são sugeridos valores entre 2% e 8% sobre o custo direto de produção (CD).</t>
        </r>
      </text>
    </comment>
    <comment ref="C18" authorId="0" shapeId="0" xr:uid="{F3842D87-413E-4FDF-8A85-744599AE24FB}">
      <text>
        <r>
          <rPr>
            <sz val="10"/>
            <color rgb="FF000000"/>
            <rFont val="Liberation Sans"/>
            <charset val="134"/>
          </rPr>
          <t xml:space="preserve">Compreende os imprevistos que são ocasionados na obra, feriados extraordinários, substituição de materiais por outros de melhor qualidade, etc.
TIPOS DE IMPREVISTOS
FORÇA MAIOR:
NATURAIS:ENCHENTES, RAIOS, VENDAVAIS
ECONÔMICOS:CRIAÇAO DE NOVOS IMPOSTOS, JORNADAS DE TRABALHO DIFERENTES
SÓCIO-POLÍTICOS: GREVES, GUERRAS, SAQUES
DE PREVISIBILIDADE RELATIVA:
NATURAIS:CHEIAS, CHUVAS
ECONÔMICOS:ATRASO DE PAGAMENTO, AUMENTO DA INFLAÇÃO, ATRASOS DE TERCEIROS
HUMANOS: VARIAÇÕES DE PRODUTIVIDADE, INTERRUPÇÕES DE TRABALHO, ACORDOS JUDICIAIS DE QUESTÕES TRABALHISTAS
ALEATÓRIOS:
DE DIFÍCIL PREVISÃO, TAIS COMO ACIDENTES, SUBSTITUIÇÕES DE MATERIAIS, FURTOS, PERDA DE MATERIAL POR VANDALISMO, ETC.
</t>
        </r>
      </text>
    </comment>
    <comment ref="C19" authorId="0" shapeId="0" xr:uid="{EBD30762-0422-4A67-90C8-C98DE0E0CA95}">
      <text>
        <r>
          <rPr>
            <sz val="10"/>
            <color rgb="FF000000"/>
            <rFont val="Liberation Sans"/>
            <charset val="134"/>
          </rPr>
          <t xml:space="preserve">Remuneração de recursos investidos pelo contratado na execução da obra em benefício de contratante.
Se o contratante não dá um adiantamento para o início da obra, o contratado deverá investir um capital sobre o qual terá uma despesa financeira correspondente ao prazo entre o desembolso e o recebimento (consideramos 30 dias).
 É sugerido adotar o valor dos rendimentos do CDB.
</t>
        </r>
      </text>
    </comment>
    <comment ref="C22" authorId="0" shapeId="0" xr:uid="{F62511A9-097A-4FF3-875D-FBA4D1B3C066}">
      <text>
        <r>
          <rPr>
            <sz val="10"/>
            <color rgb="FF000000"/>
            <rFont val="Liberation Sans"/>
            <charset val="134"/>
          </rPr>
          <t xml:space="preserve">O lucro de uma determinada obra é o resultado financeiro positivo resultante da diferença entre todas as receitas e das despesas da obra.
Este valor, após o recolhimento do Imposto de renda é o lucro da Empresa, ou sua remuneração.
</t>
        </r>
      </text>
    </comment>
    <comment ref="C26" authorId="0" shapeId="0" xr:uid="{86FE7F24-CAA4-4968-9C1D-C7510319D074}">
      <text>
        <r>
          <rPr>
            <sz val="10"/>
            <color rgb="FF000000"/>
            <rFont val="Liberation Sans"/>
            <charset val="134"/>
          </rPr>
          <t>Referem-se aos tributos ou impostos cobrados sobre a receita total da obra e compreendem os impostos citados nas colunas abaixo.
Segundo recomendação do TCU (Tribunal de Contas da União) o IRPJ (Imposto de Renda Pessoa Jurídica) e CSLL (Contribuição Social Sobre o Lucro Líquido) não devem ser incluídos nos orçamentos de obras, já que estão relacionados com o desempenho financeiro da empresa e não com a execução do serviço de construção civil que está sendo orçado.</t>
        </r>
      </text>
    </comment>
    <comment ref="C31" authorId="0" shapeId="0" xr:uid="{38FA476F-4EE2-4D44-8A6B-1F053782DE77}">
      <text>
        <r>
          <rPr>
            <sz val="10"/>
            <color rgb="FF000000"/>
            <rFont val="Liberation Sans"/>
            <charset val="134"/>
          </rPr>
          <t>COFINS (Contribuição para Financiamento da Seguridade Socia Financia a seguridade social pelo sistema S (SESC, SESI, SENAC, SENAI, SEST, SENAT, SENAR E SEBRAE).</t>
        </r>
      </text>
    </comment>
    <comment ref="C32" authorId="0" shapeId="0" xr:uid="{598A3AC3-AE10-4342-84B3-61767C6BE341}">
      <text>
        <r>
          <rPr>
            <sz val="10"/>
            <color rgb="FF000000"/>
            <rFont val="Liberation Sans"/>
            <charset val="134"/>
          </rPr>
          <t xml:space="preserve">PIS (Programa de Integração Social) - 0,65% : Financia o pagamento do seguro desemprego e do abono dos trabalhadores que ganham até dois salários mínimos, bem como o financiamento de  programas de desenvolvimento econômico.
</t>
        </r>
      </text>
    </comment>
  </commentList>
</comments>
</file>

<file path=xl/sharedStrings.xml><?xml version="1.0" encoding="utf-8"?>
<sst xmlns="http://schemas.openxmlformats.org/spreadsheetml/2006/main" count="2018" uniqueCount="603">
  <si>
    <t>CRONOGRAMA FÍSICO-FINANCEIRO</t>
  </si>
  <si>
    <t>SERPENGE Serviços e Projetos de Engenharia Ltda.
Contrato: 2273-CO2
Objeto Contratual: Projeto Executivo de Obras de Mitigação de Riscos da Área 01</t>
  </si>
  <si>
    <t>LOCALIZAÇÃO: Bairro Vista da Serra, Colatina - ES</t>
  </si>
  <si>
    <t>PRAZO DA OBRA EM MESES:</t>
  </si>
  <si>
    <t>ITEM</t>
  </si>
  <si>
    <t>DISCRIMINAÇÃO</t>
  </si>
  <si>
    <t>MESES</t>
  </si>
  <si>
    <t>VALOR DO ITEM
(sem BDI)</t>
  </si>
  <si>
    <t>% sobre o Total</t>
  </si>
  <si>
    <t>LABORATÓRIO, CAMPO E TREINAMENTOS</t>
  </si>
  <si>
    <t>MOBILIZAÇÃO E DESMOBILIZAÇÃO</t>
  </si>
  <si>
    <t>MOVIMENTAÇÃO DE TERRA</t>
  </si>
  <si>
    <t>SOLO GRAMPEADO</t>
  </si>
  <si>
    <t>CORTINA ATIRANTADA</t>
  </si>
  <si>
    <t>SISTEMA DE DRENAGEM</t>
  </si>
  <si>
    <t>RECOMPOSIÇÃO VEGETAL</t>
  </si>
  <si>
    <t>PALIÇADAS</t>
  </si>
  <si>
    <t>TOTAL GERAL</t>
  </si>
  <si>
    <t>Natureza:</t>
  </si>
  <si>
    <t>Localização:</t>
  </si>
  <si>
    <t>Bairro Vista da Serra, Colatina - ES</t>
  </si>
  <si>
    <t>FONTE</t>
  </si>
  <si>
    <t>CÓDIGO</t>
  </si>
  <si>
    <t>DESCRIÇÃO</t>
  </si>
  <si>
    <t>UNIDADE</t>
  </si>
  <si>
    <t>QUANTIDADE</t>
  </si>
  <si>
    <t>ÍNDICE</t>
  </si>
  <si>
    <t>1.1</t>
  </si>
  <si>
    <t>SINAPI-ES</t>
  </si>
  <si>
    <t>MES</t>
  </si>
  <si>
    <t>1.2</t>
  </si>
  <si>
    <t>1.3</t>
  </si>
  <si>
    <t>1.4</t>
  </si>
  <si>
    <t>1.5</t>
  </si>
  <si>
    <t>1.6</t>
  </si>
  <si>
    <t>1.7</t>
  </si>
  <si>
    <t>SICRO-ES</t>
  </si>
  <si>
    <t>UND</t>
  </si>
  <si>
    <t>2.1</t>
  </si>
  <si>
    <t>2.2</t>
  </si>
  <si>
    <t>CURSO DE CAPACITAÇÃO PARA TÉCNICO EM SEGURANÇA DO TRABALHO (ENCARGOS COMPLEMENTARES) - HORISTA</t>
  </si>
  <si>
    <t>H</t>
  </si>
  <si>
    <t>a</t>
  </si>
  <si>
    <t>Seção de integração de segurança</t>
  </si>
  <si>
    <t>b</t>
  </si>
  <si>
    <t>Seção de integração para 100 trabalhadores a*100</t>
  </si>
  <si>
    <t>2.3</t>
  </si>
  <si>
    <t>LOCAÇÃO CONVENCIONAL DE OBRA, UTILIZANDO GABARITO DE TÁBUAS CORRIDAS PONTALETADAS A CADA 1,50M - 2 UTILIZAÇÕES. AF_03/2024</t>
  </si>
  <si>
    <t>M</t>
  </si>
  <si>
    <t>2.4</t>
  </si>
  <si>
    <t>LOCAÇÃO DE PRAÇAS EM PONTALETEAMENTO. AF_03/2024</t>
  </si>
  <si>
    <t>UN</t>
  </si>
  <si>
    <t>2.5</t>
  </si>
  <si>
    <t>LABORATÓRIO</t>
  </si>
  <si>
    <t>-</t>
  </si>
  <si>
    <t>ENSAIO DE CARACTERIZAÇÃO DE SOLO COMPLETA (GRANULOMETRIA / LL / LP)</t>
  </si>
  <si>
    <t>2.6</t>
  </si>
  <si>
    <t>ENSAIO DE COMPACTAÇÃO DE SOLO</t>
  </si>
  <si>
    <t>2.7</t>
  </si>
  <si>
    <t>COLETA DE AMOSTRAS DEFORMADAS</t>
  </si>
  <si>
    <t>3.1</t>
  </si>
  <si>
    <t>TAPUME COM TELHA METÁLICA. AF_03/2024</t>
  </si>
  <si>
    <t>M2</t>
  </si>
  <si>
    <t>3.2</t>
  </si>
  <si>
    <t>PLACA DE SINALIZACAO EM CHAPA DE ACO NUM 16 COM PINTURA REFLETIVA</t>
  </si>
  <si>
    <t>3.3</t>
  </si>
  <si>
    <t>FORNECIMENTO E INSTALAÇÃO DE PLACA DE OBRA COM CHAPA GALVANIZADA E ESTRUTURA DE MADEIRA. AF_03/2022_PS</t>
  </si>
  <si>
    <t>3.4</t>
  </si>
  <si>
    <t>CONE DE SINALIZACAO EM PVC RIGIDO COM FAIXA REFLETIVA, H = 70 / 76 CM</t>
  </si>
  <si>
    <t>3.5</t>
  </si>
  <si>
    <t>TELA PLASTICA LARANJA, TIPO TAPUME PARA SINALIZACAO, MALHA RETANGULAR, ROLO 1.20 X 50 M (L X C)</t>
  </si>
  <si>
    <t>3.6</t>
  </si>
  <si>
    <t>ENTRADA DE ENERGIA ELÉTRICA, AÉREA, TRIFÁSICA, COM CAIXA DE SOBREPOR, CABO DE 10 MM2 E DISJUNTOR DIN 50A (NÃO INCLUSO O POSTE DE CONCRETO). AF_07/2020_PS</t>
  </si>
  <si>
    <t>Entrada de energia elétrica para o Canteiro de montante</t>
  </si>
  <si>
    <t>Entrada de energia elétrica para o Canteiro de jusante</t>
  </si>
  <si>
    <t>3.7</t>
  </si>
  <si>
    <t>ESTRUTURA DE MADEIRA PROVISÓRIA PARA SUPORTE DE CAIXA D'ÁGUA ELEVADA DE 2000 LITROS. AF_03/2024</t>
  </si>
  <si>
    <t>3.8</t>
  </si>
  <si>
    <t>CAIXA D´ÁGUA EM POLIÉSTER REFORÇADO COM FIBRA DE VIDRO, 2000 LITROS - FORNECIMENTO E INSTALAÇÃO. AF_06/2021</t>
  </si>
  <si>
    <t>3.9</t>
  </si>
  <si>
    <t>LOCACAO DE CONTAINER 2,30 X 6,00 M, ALT. 2,50 M, COM 1 SANITARIO, PARA ESCRITORIO, COMPLETO, SEM DIVISORIAS INTERNAS (NAO INCLUI MOBILIZACAO/DESMOBILIZACAO)</t>
  </si>
  <si>
    <t>Locação de 1 container para escritório</t>
  </si>
  <si>
    <t>3.10</t>
  </si>
  <si>
    <t>LOCACAO DE CONTAINER 2,30 X 6,00 M, ALT. 2,50 M, PARA ESCRITORIO, SEM DIVISORIAS INTERNAS E SEM SANITARIO (NAO INCLUI MOBILIZACAO/DESMOBILIZACAO)</t>
  </si>
  <si>
    <t>Locação de 2 container para almoxarifado</t>
  </si>
  <si>
    <t>Locação de 10 containers para vestiário</t>
  </si>
  <si>
    <t>c</t>
  </si>
  <si>
    <t>Locação de 8 containers para refeitório</t>
  </si>
  <si>
    <t>d</t>
  </si>
  <si>
    <t>Locação total de containers a+b+c = 20 containers</t>
  </si>
  <si>
    <t>3.11</t>
  </si>
  <si>
    <t>LOCACAO DE CONTAINER 2,30 X 6,00 M, ALT. 2,50 M, PARA SANITARIO, COM 4 BACIAS, 8 CHUVEIROS,1 LAVATORIO E 1 MICTORIO (NAO INCLUI MOBILIZACAO/DESMOBILIZACAO)</t>
  </si>
  <si>
    <t>Locação de 4 containers para sanitário</t>
  </si>
  <si>
    <t>3.12</t>
  </si>
  <si>
    <t>INSTALAÇÃO E DESINSTALAÇÃO MECANIZADA DE CONTÊINER OU MÓDULO HABITÁVEL DE USOS DIVERSOS. AF_03/2024</t>
  </si>
  <si>
    <t>e</t>
  </si>
  <si>
    <t>f</t>
  </si>
  <si>
    <t>Locação total de containers a+b+c +d+e</t>
  </si>
  <si>
    <t>3.13</t>
  </si>
  <si>
    <t>REMOÇÃO DE TAPUME/ CHAPAS METÁLICAS E DE MADEIRA, DE FORMA MANUAL, SEM REAPROVEITAMENTO. AF_09/2023</t>
  </si>
  <si>
    <t>TRANSPORTE COM CAMINHÃO BASCULANTE DE 14 M³, EM VIA URBANA PAVIMENTADA, DMT ATÉ 30 KM (UNIDADE: TXKM). AF_07/2020</t>
  </si>
  <si>
    <t>TXKM</t>
  </si>
  <si>
    <t>CARGA, MANOBRA E DESCARGA DE ENTULHO EM CAMINHÃO BASCULANTE 14 M³ - CARGA COM ESCAVADEIRA HIDRÁULICA (CAÇAMBA DE 0,80 M³ / 111 HP) E DESCARGA LIVRE (UNIDADE: T). AF_07/2020</t>
  </si>
  <si>
    <t>T</t>
  </si>
  <si>
    <t>4.1</t>
  </si>
  <si>
    <t>LIMPEZA MECANIZADA DE CAMADA VEGETAL, VEGETAÇÃO E PEQUENAS ÁRVORES (DIÂMETRO DE TRONCO MENOR QUE 0,20 M), COM TRATOR DE ESTEIRAS. AF_03/2024</t>
  </si>
  <si>
    <t>Limpeza para instalação dos canteiros</t>
  </si>
  <si>
    <t>Limpeza para abertura de acessos</t>
  </si>
  <si>
    <t>Limpeza total a+b</t>
  </si>
  <si>
    <t>4.2</t>
  </si>
  <si>
    <t>LIMPEZA MANUAL DE VEGETAÇÃO EM TERRENO COM ENXADA. AF_03/2024</t>
  </si>
  <si>
    <t>Limpeza de vegetação para execução de canaletas de drenagem</t>
  </si>
  <si>
    <t>Limpeza de vegetação para execução de caixa de passagem</t>
  </si>
  <si>
    <t>Limpeza de vegetação para execução de escada d'água</t>
  </si>
  <si>
    <t>Total limpeza manual de vegetação a * b * c</t>
  </si>
  <si>
    <t>4.3</t>
  </si>
  <si>
    <t>DRAGAGEM DE MATERIAIS DE 1A CATEGORIA E COMPOSTOS ORGÂNICOS E INORGÂNICOS COM RETROESCAVADEIRA (CAÇAMBA: 0,26 M3/88 HP). AF_03/2024</t>
  </si>
  <si>
    <t>M3</t>
  </si>
  <si>
    <t>Limpeza de lixo e entulho</t>
  </si>
  <si>
    <t>4.4</t>
  </si>
  <si>
    <t>ESCAVAÇÃO VERTICAL PARA INFRAESTRUTURA, COM CARGA, DESCARGA E TRANSPORTE DE SOLO DE 1ª CATEGORIA, COM ESCAVADEIRA HIDRÁULICA (CAÇAMBA: 0,8 M³ / 111HP), FROTA DE 5 CAMINHÕES BASCULANTES DE 14 M³, DMT DE 1,5 KM E VELOCIDADE MÉDIA18 KM/H. AF_05/2020</t>
  </si>
  <si>
    <t>Escavação dos taludes de corte (material para aterro compactado)</t>
  </si>
  <si>
    <t>Escavação dos depósitos de escorregamento (material para aterro compactado e canal)</t>
  </si>
  <si>
    <t>Escavação para acerto de geometria dos canais de drenagem  (material para reaterro)</t>
  </si>
  <si>
    <t>Escavação da bacia de detenção (material para reaterro)</t>
  </si>
  <si>
    <t>Escavação total (material para aterro) a + b + c</t>
  </si>
  <si>
    <t>4.5</t>
  </si>
  <si>
    <t>ESCAVAÇÃO VERTICAL PARA INFRAESTRUTURA, COM CARGA, DESCARGA E TRANSPORTE DE SOLO DE 1ª CATEGORIA, COM ESCAVADEIRA HIDRÁULICA (CAÇAMBA: 0,8 M³ / 111HP), FROTA DE 8 CAMINHÕES BASCULANTES DE 14 M³, DMT DE 6 KM E VELOCIDADE MÉDIA 22 KM/H. AF_05/2020</t>
  </si>
  <si>
    <t>Escavação dos taludes de corte (material para bota fora)</t>
  </si>
  <si>
    <t>Escavação dos depósitos de sopé (material para bota fora)</t>
  </si>
  <si>
    <t>Escavação dos depósitos de escorregamento (material para bota fora)</t>
  </si>
  <si>
    <t>Escavação para acerto de geometria dos canais de drenagem  (material para bota fora)</t>
  </si>
  <si>
    <t>Escavação da bacia de detenção (material para bota fora)</t>
  </si>
  <si>
    <t>Escavação para regularização dos taludes das erosões (material para bota fora)</t>
  </si>
  <si>
    <t>g</t>
  </si>
  <si>
    <t>Escavação total (material para bota fora) a + b + c + d + e + f</t>
  </si>
  <si>
    <t>4.6</t>
  </si>
  <si>
    <t>EXECUÇÃO E COMPACTAÇÃO DE CAMADA FINAL DE ATERRO (100% DE ENERGIA DO PROCTOR NORMAL) COM SOLO PREDOMINANTEMENTE ARGILOSO, EM CAMADAS COM ESPESSURA DE 15 CM - EXCLUSIVE ESCAVAÇÃO, CARGA E TRANSPORTE E SOLO. AF_09/2024</t>
  </si>
  <si>
    <t>Execução de talude de aterro compactado</t>
  </si>
  <si>
    <t>Execução de reaterro dos canais</t>
  </si>
  <si>
    <t>Execução de reaterro da bacia de detenção</t>
  </si>
  <si>
    <t>Execução de aterro compactado em erosão</t>
  </si>
  <si>
    <t>Execução total a + b + c + d</t>
  </si>
  <si>
    <t>ESCAVAÇÃO MANUAL DE VALA. AF_09/2024</t>
  </si>
  <si>
    <t>Escavação de vala para execução de canaleta de drenagem</t>
  </si>
  <si>
    <t>Escavação de vala para execução de caixa de passagem</t>
  </si>
  <si>
    <t>Escavação de vala para execução de escada d'água</t>
  </si>
  <si>
    <t>Escavação para regularização dos taludes</t>
  </si>
  <si>
    <t>REATERRO E COMPACTAÇÃO COM SOQUETE VIBRATÓRIO</t>
  </si>
  <si>
    <t>Reaterro para execução de canaletas</t>
  </si>
  <si>
    <t>Reaterro para execução de escadas d'água</t>
  </si>
  <si>
    <t>Reaterro total a + b</t>
  </si>
  <si>
    <t>TRANSPORTE COM CAMINHÃO BASCULANTE DE 14 M³, EM VIA URBANA EM REVESTIMENTO PRIMÁRIO (UNIDADE: M3XKM). AF_07/2020</t>
  </si>
  <si>
    <t>M3XKM</t>
  </si>
  <si>
    <t>Transporte de material escavado para execução de canaleta de drenagem</t>
  </si>
  <si>
    <t>Transporte de material escavado para execução de caixas de passagem</t>
  </si>
  <si>
    <t>Transporte de material escavado para execução de escadas d'água</t>
  </si>
  <si>
    <t>Distância média de transporte do material escavado</t>
  </si>
  <si>
    <t>KM</t>
  </si>
  <si>
    <t>Total transporte (a + b + c) * d</t>
  </si>
  <si>
    <t>TRANSPORTE HORIZONTAL COM JERICA DE 60 L, DE MASSA/ GRANEL (UNIDADE: M3XKM). AF_07/2019</t>
  </si>
  <si>
    <t>Transporte de material escavado para execução de canaleta de drenagem (2023,32m³ * 0,2 km)</t>
  </si>
  <si>
    <t>Transporte de material escavado para execução de caixas de passagem (47,25m³ *0,1 km)</t>
  </si>
  <si>
    <t>Transporte de material escavado para execução de escadas d'água (1332,69 m³ * 0,1 km)</t>
  </si>
  <si>
    <t>CARGA, MANOBRA E DESCARGA DE SOLOS E MATERIAIS GRANULARES EM CAMINHÃO BASCULANTE 14 M³ - CARGA COM ESCAVADEIRA HIDRÁULICA (CAÇAMBA DE 1,20 M³ / 155 HP) E DESCARGA LIVRE (UNIDADE: M3). AF_07/2020</t>
  </si>
  <si>
    <t>Carga e descarga de material escavado para execução de canaleta de drenagem</t>
  </si>
  <si>
    <t>Carga e descarga de material escavado para execução de caixas de passagem</t>
  </si>
  <si>
    <t>Carga e descarga  de material escavado para execução de escadas d'água</t>
  </si>
  <si>
    <t>Carga e descarga de material de 3° categoria (matacões e blocos de rocha)</t>
  </si>
  <si>
    <t>Total carga, manobra e descarga</t>
  </si>
  <si>
    <t>DESMONTE DE MATERIAL DE 3ª CATEGORIA (BLOCOS DE ROCHAS OU MATACOS), EM VALA, COM MARTELETE PNEUMÁTICO MANUAL - EXCLUSIVE RETIRADA, CARGA E TRANSPORTE. AF_03/2021</t>
  </si>
  <si>
    <t>Desmonte de rocha em canal de drenagem</t>
  </si>
  <si>
    <t>RETIRADA DE MATERIAL DE 3ª CATEGORIA (APÓS ESCAVAÇÃO/DESMONTE) EM VALAS, COM ESCAVADEIRA HIDRÁULICA - EXCLUSIVE CARGA E TRANSPORTE. AF_03/2021</t>
  </si>
  <si>
    <t>5.1</t>
  </si>
  <si>
    <t>ACO CA-50, 12,5 MM OU 16,0 MM, VERGALHAO</t>
  </si>
  <si>
    <t>KG</t>
  </si>
  <si>
    <t>893 Grampos com L=18,5m, bitola 16mm, diâmetro do furo 100mm</t>
  </si>
  <si>
    <t>893 com 2 Barrras de suporte para tela com L=1,5m, bitola de 12,5mm</t>
  </si>
  <si>
    <t>5.2</t>
  </si>
  <si>
    <t>ESPACADOR/SEPARADOR /CENTRALIZADOR DE BARRA DE ACO, PLASTICO, (CHUMBADOR TIPO CARAMBOLA - CB), DIAMETRO INTERNO ATE 20 MM</t>
  </si>
  <si>
    <t>893 espaçadores</t>
  </si>
  <si>
    <t xml:space="preserve">UND  </t>
  </si>
  <si>
    <t>5.3</t>
  </si>
  <si>
    <t>GRAUTE FGK=20 MPA; TRAÇO 1:0,04:1,8:2,1 (EM MASSA SECA DE CIMENTO/ CAL/ AREIA GROSSA/ BRITA 0) - PREPARO MECÂNICO COM BETONEIRA 400 L. AF_09/2021</t>
  </si>
  <si>
    <t>Total de Nata de cimento   a * 0,007854 m²</t>
  </si>
  <si>
    <t>5.4</t>
  </si>
  <si>
    <t>EXECUÇÃO DE PERFURAÇÃO PARA TIRANTE, COMPRIMENTO MAIOR OU IGUAL A 14 M E MENOR QUE 22 M, COM DIÂMETRO DE FURO DE 100 MM EXECUTADO COM HASTE UTILIZANDO PERFURATRIZ MANUAL SOBRE BASE DE MONTAGEM. AF_11/2023</t>
  </si>
  <si>
    <t>5.5</t>
  </si>
  <si>
    <t>COMP-1</t>
  </si>
  <si>
    <t>SINAPI-ES (91076)</t>
  </si>
  <si>
    <t>EXECUÇÃO DE REVESTIMENTO DE CONCRETO PROJETADO COM ESPESSURA DE 15 CM, ARMADO COM TELA DE AÇO SOLDADA NERVURADA CA-60 Q-283, INCLINAÇÃO DE 90°, APLICAÇÃO CONTÍNUA, UTILIZANDO EQUIPAMENTO DE PROJEÇÃO COM 3 M³/H DE CAPACIDADE. AF_07/2024</t>
  </si>
  <si>
    <t>5.6</t>
  </si>
  <si>
    <t>TRANSPORTE COM CAMINHÃO CARROCERIA DE 15 T - RODOVIA PAVIMENTADA</t>
  </si>
  <si>
    <t>TKM</t>
  </si>
  <si>
    <t>Momento de transporte aço CA-50  (28,65 t ) * 100 km</t>
  </si>
  <si>
    <t>TxKM</t>
  </si>
  <si>
    <t>6.1</t>
  </si>
  <si>
    <t>ARMAÇÃO DE CORTINA DE CONTENÇÃO EM CONCRETO ARMADO, COM AÇO CA-50 DE 8 MM - MONTAGEM. AF_11/2024</t>
  </si>
  <si>
    <t>6.2</t>
  </si>
  <si>
    <t>ARMAÇÃO DE CORTINA DE CONTENÇÃO EM CONCRETO ARMADO, COM AÇO CA-50 DE 10 MM - MONTAGEM. AF_11/2024</t>
  </si>
  <si>
    <t>6.3</t>
  </si>
  <si>
    <t>ARMAÇÃO DE CORTINA DE CONTENÇÃO EM CONCRETO ARMADO, COM AÇO CA-50 DE 12,5 MM - MONTAGEM. AF_11/2024</t>
  </si>
  <si>
    <t>6.4</t>
  </si>
  <si>
    <t>ARMAÇÃO DE CORTINA DE CONTENÇÃO EM CONCRETO ARMADO, COM AÇO CA-50 DE 16 MM - MONTAGEM. AF_11/2024</t>
  </si>
  <si>
    <t>6.5</t>
  </si>
  <si>
    <t>M0999</t>
  </si>
  <si>
    <t>TELA EM AÇO CA 60 SOLDADA NERVURADA</t>
  </si>
  <si>
    <t>6.6</t>
  </si>
  <si>
    <t>FABRICAÇÃO, MONTAGEM E DESMONTAGEM DE FÔRMA PARA CORTINA DE CONTENÇÃO, EM CHAPA DE MADEIRA COMPENSADA PLASTIFICADA, E = 18 MM, 10 UTILIZAÇÕES. AF_11/2024</t>
  </si>
  <si>
    <t>6.7</t>
  </si>
  <si>
    <t>CONCRETAGEM DE CORTINA DE CONTENÇÃO, ATRAVÉS DE BOMBA - LANÇAMENTO, ADENSAMENTO E ACABAMENTO. AF_11/2024</t>
  </si>
  <si>
    <t>6.8</t>
  </si>
  <si>
    <t>6.9</t>
  </si>
  <si>
    <t>DRENO BARBACÃ, DN 50 MM, COM MATERIAL DRENANTE. AF_07/2021</t>
  </si>
  <si>
    <t>6.10</t>
  </si>
  <si>
    <t>6.11</t>
  </si>
  <si>
    <t>EXECUÇÃO DE CANALETA DE CONCRETO ARMADO MOLDADA IN LOCO, ESPESSURA DE 0,1 M, GEOMETRIA QUADRADA, COM DIMENSÕES INTERNAS: L=0,20 M; H=0,20 M. AF_05/2025</t>
  </si>
  <si>
    <t>6.12</t>
  </si>
  <si>
    <t>TIRANTE PERMANENTE PROTENDIDO DE AÇO D = 32 MM, TENSÃO DE ESCOAMENTO = 950 MPA E TENSÃO DE RUPTURA = 1.050 MPA - EXCETO PERFURAÇÃO</t>
  </si>
  <si>
    <t>52 Tirantes, carga de trabalho de 80 tf, com 25 m de comprimento</t>
  </si>
  <si>
    <t>6.13</t>
  </si>
  <si>
    <t>PROTENSÃO DE TIRANTE PERMANENTE PROTENDIDO DE AÇO D = 32 MM, TENSÃO DE ESCOAMENTO = 950 MPA E TENSÃO DE RUPTURA = 1.050 MPA - INCLUSIVE ANCORAGEM E GRAUTEAMENTO DA CABEÇA</t>
  </si>
  <si>
    <t>6.14</t>
  </si>
  <si>
    <t>M0107</t>
  </si>
  <si>
    <t>GEOCOMPOSTO PARA DRENAGEM</t>
  </si>
  <si>
    <t>M²</t>
  </si>
  <si>
    <t>6.15</t>
  </si>
  <si>
    <t>LASTRO DE CONCRETO MAGRO, APLICADO EM BLOCOS DE COROAMENTO OU SAPATAS, ESPESSURA DE 5 CM. AF_01/2024</t>
  </si>
  <si>
    <t>6.16</t>
  </si>
  <si>
    <t>Momento de transporte aço CA-50  (35,874t ) * 100 km</t>
  </si>
  <si>
    <t>Momento de transporte tirante permanetne  (0,00729t ) * 100 km</t>
  </si>
  <si>
    <t>Momento de transporte total a + b</t>
  </si>
  <si>
    <t>7.1</t>
  </si>
  <si>
    <t>TUBO DE CONCRETO PA1 COMERCIAL PARA DRENAGEM - D = 1,00 M - FORNECIMENTO E INSTALAÇÃO</t>
  </si>
  <si>
    <t>Tubo  para transposição de talvegue em via de acesso</t>
  </si>
  <si>
    <t>Tubo 01  instalado na entrada do canal principal</t>
  </si>
  <si>
    <t>7.2</t>
  </si>
  <si>
    <t>TUBO DE CONCRETO PA1 COMERCIAL PARA DRENAGEM - D = 0,60 M - FORNECIMENTO E INSTALAÇÃO</t>
  </si>
  <si>
    <t>Tubo 02  instalado na lateral esquerda do canal principal</t>
  </si>
  <si>
    <t>7.3</t>
  </si>
  <si>
    <t>DESCIDA D'ÁGUA DE ATERROS EM DEGRAUS - DAD 110-26 - AREIA E BRITA COMERCIAIS</t>
  </si>
  <si>
    <t>Descida d'água com largura de 0,50 a 0,60  m</t>
  </si>
  <si>
    <t>DESCIDA D'ÁGUA DE ATERROS EM DEGRAUS - DAD 125-30 - AREIA E BRITA COMERCIAIS</t>
  </si>
  <si>
    <t>Descida d'água com largura de 1,0  a 1,25 m</t>
  </si>
  <si>
    <t>DESCIDA D'ÁGUA DE ATERROS EM DEGRAUS - DAD 170-35 - AREIA E BRITA COMERCIAIS</t>
  </si>
  <si>
    <t>Descida d'água com largura de 1,30 m a 1,70 m</t>
  </si>
  <si>
    <t>CORPO DE BSCC - SEÇÃO FECHADA DE 3,0 X 3,0 M - PRÉ-MOLDADO - ALTURA DO ATERRO DE 10,00 A 12,50 M - AREIA E BRITA COMERCIAIS</t>
  </si>
  <si>
    <t>Execução de canaleta de concreto no topo e base da cortina atirantada</t>
  </si>
  <si>
    <t>CANALETA MEIA CANA PRÉ-MOLDADA DE CONCRETO (D = 40 CM) - FORNECIMENTO E INSTALAÇÃO. AF_05/2025</t>
  </si>
  <si>
    <t>CANALETA MEIA CANA PRÉ-MOLDADA DE CONCRETO (D = 60 CM) - FORNECIMENTO E INSTALAÇÃO. AF_05/2025</t>
  </si>
  <si>
    <t>CANALETA MEIA CANA PRÉ-MOLDADA DE CONCRETO (D = 80 CM) - FORNECIMENTO E INSTALAÇÃO. AF_05/2025</t>
  </si>
  <si>
    <t>CAIXA DE LIGAÇÃO E PASSAGEM - CLP 06 - AREIA E BRITA COMERCIAIS</t>
  </si>
  <si>
    <t>MEIO-FIO DE CONCRETO - MFC 01 - AREIA E BRITA COMERCIAIS - FÔRMA DE MADEIRA</t>
  </si>
  <si>
    <t>Meio-fio com 30 cm de altura e sarjeta de 50 cm de largura</t>
  </si>
  <si>
    <t>ENROCAMENTO DE PEDRA ARRUMADA MANUALMENTE - PEDRA DE MÃO COMERCIAL - FORNECIMENTO E ASSENTAMENTO</t>
  </si>
  <si>
    <t>Canais de enrocamento</t>
  </si>
  <si>
    <t>Dreno de rachão no talvegue</t>
  </si>
  <si>
    <t>Área total dos canais com revestimento de gabiões a + b</t>
  </si>
  <si>
    <t>GABIÃO COLCHÃO ESPESSURA 0,30 M - ZN/AL + PVC - D = 2,0 MM - PEDRA DE MÃO COMERCIAL - FORNECIMENTO E ASSENTAMENTO</t>
  </si>
  <si>
    <t>Área do canal de gabião 1, seção trapezoidal B = 6,0 m b = 2,0 m</t>
  </si>
  <si>
    <t>Área do canal de gabião 2, seção trapezoidal B = 3,0 m b = 1,0 m</t>
  </si>
  <si>
    <t>Área da bacia de detenção</t>
  </si>
  <si>
    <t>Geocomposto para canais com gabião colchão</t>
  </si>
  <si>
    <t>Geocomposto para dreno de rachão no talvegue</t>
  </si>
  <si>
    <t>Total de geocomposto a + b</t>
  </si>
  <si>
    <t>TRANSPORTE COM CAMINHÃO BASCULANTE DE 10 M³ - RODOVIA EM REVESTIMENTO PRIMÁRIO</t>
  </si>
  <si>
    <t>Momento de transporte pedra de mão tipo rachão para canal de enrocamento (granito)  (1093,3 m³ * 1,80 t/m³ ) * 22 km</t>
  </si>
  <si>
    <t>Momento de transporte pedra de mão tipo rachão para gabião colchão (granito)  (2203,48 m³ * 1,80 t/m³ ) * 22 km</t>
  </si>
  <si>
    <t>Momento de transporte total para pedra de mão tipo rachão  a + b</t>
  </si>
  <si>
    <t>TRANSPORTE COM CAMINHÃO CARROCERIA COM CAPACIDADE DE 7 T E COM GUINDAUTO COM CAPACIDADE DE ELEVAÇÃO DE 6,2 T - RODOVIA PAVIMENTADA</t>
  </si>
  <si>
    <t>Momento de transporte tubo de concreto 600mm  (3,47m³ * 0,354 t/m³ ) * 22 km</t>
  </si>
  <si>
    <t>Momento de transporte tubo de concreto 1000mm  (28,5m³ * 0,78667 t/m³ ) * 22 km</t>
  </si>
  <si>
    <t>Momento de transporte total  a + b</t>
  </si>
  <si>
    <t>TRANSPORTE COM CAVALO MECÂNICO COM SEMIRREBOQUE COM CAPACIDADE DE 20 T - RODOVIA PAVIMENTADA</t>
  </si>
  <si>
    <t>Momento de transporte aduelas de concreto (16m * 10,99 t/m ) * 22 km</t>
  </si>
  <si>
    <t>Momento de transporte tela para gabião colchão  (5919,92*0,00382 t/m² ) * 1000 km</t>
  </si>
  <si>
    <t>Momento de transporte geocomposto para gabião colchão  (7344,92*0,00065 t/m² ) * 100 km</t>
  </si>
  <si>
    <t>8.1</t>
  </si>
  <si>
    <t>REVESTIMENTO VEGETAL COM GRAMA EM MUDAS EM SUPERFÍCIES INCLINADAS</t>
  </si>
  <si>
    <t>8.2</t>
  </si>
  <si>
    <t>PLANTIO DE MUDA DE ÁRVORE COM ALTURA DE 0,30 A 0,80 M EM COVA DE 0,60 X 0,60 X 0,60 M</t>
  </si>
  <si>
    <t>Momento de tranporte grama para replantio  (18927,72 m² * 0,00460t/m²) * 100 km</t>
  </si>
  <si>
    <t>Momento de transporte (grama)  adubo à base de nitrogênio, fósforo e potássio (NPK) (xxm² * 0,000006t/m²) * 100 km</t>
  </si>
  <si>
    <t>Momento de transporte (grama) adubo orgânico composto (xxm² * 0,00020t/m²) * 100 km</t>
  </si>
  <si>
    <t>Momento de transporte (grama) pó calcário dolomítico (xxm² * 0,00018t/m²) * 100 km</t>
  </si>
  <si>
    <t>Momento de transporte muda de árvore com altura de 0,30 a 0,80 m (100und * 0,012t/und) * 100km</t>
  </si>
  <si>
    <t>Momento de transporte (árvores) adubo à base de nitrogênio, fósforo e potássio (NPK) (100UND *0,00027t/und) * 100 km</t>
  </si>
  <si>
    <t>Momento de transporte (árvores) adubo orgânico composto (100und * 0,00225 t/und) * 100 km</t>
  </si>
  <si>
    <t>h</t>
  </si>
  <si>
    <t>Momento de transporte (árvores) enxofre (100 und * 0,00001 t/und) * 100 km</t>
  </si>
  <si>
    <t>i</t>
  </si>
  <si>
    <t>Momento de transporte (árvore) pó calcário dolomítico (100und * 0,00034 t/und) * 100 km</t>
  </si>
  <si>
    <t>j</t>
  </si>
  <si>
    <t>Momento de transporte (árvores) estaca de tutoramento - D = 5 cm e H = 2 m (100und * 0,0020 t/m²) * 100 km</t>
  </si>
  <si>
    <t>k</t>
  </si>
  <si>
    <t>Momento de transporte total a + b + c + d + e + f + g + h + i + j</t>
  </si>
  <si>
    <t>RECOMPOSIÇÃO TOTAL DE CERCA COM MOURÃO DE MADEIRA</t>
  </si>
  <si>
    <t>Execução de paliçadas de madeira</t>
  </si>
  <si>
    <t>TRANSPORTE COM CAMINHÃO CARROCERIA DE 5 T - RODOVIA PAVIMENTADA</t>
  </si>
  <si>
    <t>Momento de tranporte paliçadas  (1380 m * 0,00845t/m) * 22 km</t>
  </si>
  <si>
    <t>MEMORIAL QUANTITATIVO</t>
  </si>
  <si>
    <t>LOCAÇÃO CONVENCIONAL DE OBRA, UTILIZANDO GABARITO DE TÁBUAS CORRIDAS PONTALETADAS A CADA 1,50M -  2 UTILIZAÇÕES. AF_03/2024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</si>
  <si>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</si>
  <si>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</si>
  <si>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 xml:space="preserve">CONE DE SINALIZACAO EM PVC RIGIDO COM FAIXA REFLETIVA, H = 70 / 76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</si>
  <si>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   </t>
  </si>
  <si>
    <t xml:space="preserve">TELA PLASTICA LARANJA, TIPO TAPUME PARA SINALIZACAO, MALHA RETANGULAR, ROLO 1.20 X 50 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</si>
  <si>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</si>
  <si>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</si>
  <si>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MES   </t>
  </si>
  <si>
    <t xml:space="preserve">LOCACAO DE CONTAINER 2,30 X 6,00 M, ALT. 2,50 M, SEM DIVISORIAS INTERNAS E SEM SANITARIO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</si>
  <si>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LOCACAO DE CONTAINER 2,30 X 6,00 M, ALT. 2,50 M, PARA SANITARIO, COM 4 BACIAS, 8 CHUVEIROS,1 LAVATORIO E 1 MICTORIO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</si>
  <si>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CARGA, MANOBRA E DESCARGA DE ENTULHO EM CAMINHÃO BASCULANTE 14 M³ - CARGA COM ESCAVADEIRA HIDRÁULICA  (CAÇAMBA DE 0,80 M³ / 111 HP) E DESCARGA LIVRE (UNIDADE: T). AF_07/2020</t>
  </si>
  <si>
    <t>REATERRO E COMPACTAÇÃO COM SOQUETE VIBRÁTÓRIO</t>
  </si>
  <si>
    <t>DESMONTE DE MATERIAL DE 3ª CATEGORIA (BLOCOS DE ROCHAS OU MATACOS), EM VALA, COM MARTELETE PNEUMÁTICO MANUAL -  EXCLUSIVE RETIRADA, CARGA E TRANSPORTE. AF_03/2021</t>
  </si>
  <si>
    <t xml:space="preserve">ACO CA-50, 12,5 MM OU 16,0 MM, VERGALHAO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</si>
  <si>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KG    </t>
  </si>
  <si>
    <t xml:space="preserve">ESPACADOR/SEPARADOR /CENTRALIZADOR DE BARRA DE ACO, PLASTICO, (CHUMBADOR TIPO CARAMBOLA - CB), DIAMETRO INTERNO ATE 20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</si>
  <si>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ARMAÇÃO DE CORTINA DE CONTENÇÃO EM CONCRETO ARMADO, COM AÇO CA-50 DE 8 MM - MONTAGEM. AF_07/2019</t>
  </si>
  <si>
    <t>ARMAÇÃO DE CORTINA DE CONTENÇÃO EM CONCRETO ARMADO, COM AÇO CA-50 DE 10 MM - MONTAGEM. AF_07/2019</t>
  </si>
  <si>
    <t>ARMAÇÃO DE CORTINA DE CONTENÇÃO EM CONCRETO ARMADO, COM AÇO CA-50 DE 12,5 MM - MONTAGEM. AF_07/2019</t>
  </si>
  <si>
    <t>ARMAÇÃO DE CORTINA DE CONTENÇÃO EM CONCRETO ARMADO, COM AÇO CA-50 DE 16 MM - MONTAGEM. AF_07/2019</t>
  </si>
  <si>
    <t xml:space="preserve"> TELA EM AÇO CA 60 SOLDADA NERVURADA</t>
  </si>
  <si>
    <t>FABRICAÇÃO, MONTAGEM E DESMONTAGEM DE FÔRMA PARA CORTINA DE CONTENÇÃO, EM CHAPA DE MADEIRA COMPENSADA PLASTIFICADA, E = 18 MM, 10 UTILIZAÇÕES. AF_07/2019</t>
  </si>
  <si>
    <t>CONCRETAGEM DE CORTINA DE CONTENÇÃO, ATRAVÉS DE BOMBA  - LANÇAMENTO, ADENSAMENTO E ACABAMENTO. AF_07/2019</t>
  </si>
  <si>
    <t>EXECUÇÃO DE CANALETA DE CONCRETO MOLDADO IN LOCO, ESPESSURA DE 0,07 M, GEOMETRIA TRAPEZOIDAL (DIMENSÕES INTERNAS: B=0,6 M; B=0,147 M; H=0,2 M). AF_08/2021</t>
  </si>
  <si>
    <t>DESCIDA D'ÁGUA DE ATERROS EM DEGRAUS - DAD 60</t>
  </si>
  <si>
    <t>CANALETA MEIA CANA PRÉ-MOLDADA DE CONCRETO (D = 40 CM) - FORNECIMENTO E INSTALAÇÃO. AF_08/2021</t>
  </si>
  <si>
    <t>CANALETA MEIA CANA PRÉ-MOLDADA DE CONCRETO (D = 60 CM) - FORNECIMENTO E INSTALAÇÃO. AF_08/2021</t>
  </si>
  <si>
    <t>CANALETA MEIA CANA PRÉ-MOLDADA DE CONCRETO (D = 80 CM) - FORNECIMENTO E INSTALAÇÃO. AF_08/2021</t>
  </si>
  <si>
    <t>CAIXA DE LIGAÇÃO E PASSAGEM - CLP 06 (1,80 X 1,50 X 1,50)- AREIA E BRITA COMERCIAIS</t>
  </si>
  <si>
    <t>m³</t>
  </si>
  <si>
    <t>TRANSPORTE COM CAMINHÃO CARROCERIA COM CAPACIDADE DE 7 T E COM GUINDAUTO DE 20 T.M - RODOVIA PAVIMENTADA</t>
  </si>
  <si>
    <t>TRANSPORTE COM CAVALO MECÂNICO COM SEMIRREBOQUE COM CAPACIDADE DE 22 T - RODOVIA PAVIMENTADA</t>
  </si>
  <si>
    <t>CÁLCULO ÁREAS  E VOLUMES (Movimentação de terra)</t>
  </si>
  <si>
    <t>PROCESSO</t>
  </si>
  <si>
    <t>LIMPEZA (m²)</t>
  </si>
  <si>
    <t>CORTE (m³)</t>
  </si>
  <si>
    <t>ATERRO (m³)</t>
  </si>
  <si>
    <t>BOTA FORA (m³)</t>
  </si>
  <si>
    <t>EMPRÉSTIMO (m²)</t>
  </si>
  <si>
    <t>QTD</t>
  </si>
  <si>
    <t>Geral</t>
  </si>
  <si>
    <t>Limpeza para implantação do canteiro</t>
  </si>
  <si>
    <t>Limpeza para abertura de acesso</t>
  </si>
  <si>
    <t>001/VOC/001 e 001/ESC/007</t>
  </si>
  <si>
    <t>Escavação mecanizada Taludes de corte</t>
  </si>
  <si>
    <t>Aterro compactado</t>
  </si>
  <si>
    <t>Inclusive entulho espesura de 2m</t>
  </si>
  <si>
    <t>Escavação mecanizada Depósitos de sopé</t>
  </si>
  <si>
    <t>Depósitos de sopé</t>
  </si>
  <si>
    <t>Escavação mecanizada Depósito de escorregamento</t>
  </si>
  <si>
    <t>Excedente deposito escorregamento</t>
  </si>
  <si>
    <t>Escavação manual canaleta cortina atirantada</t>
  </si>
  <si>
    <t>001/SOL/011</t>
  </si>
  <si>
    <t>Escavação do Taludes do canal</t>
  </si>
  <si>
    <t>Aterro do canal</t>
  </si>
  <si>
    <t>Canal</t>
  </si>
  <si>
    <t>Regularização mecanizada taludes erosão</t>
  </si>
  <si>
    <t>001/RAV/006</t>
  </si>
  <si>
    <t>Regularização manual taludes</t>
  </si>
  <si>
    <t>Canaletas -Manual</t>
  </si>
  <si>
    <t>Canaletas</t>
  </si>
  <si>
    <t>Escadas Hidráulicas-Manual</t>
  </si>
  <si>
    <t>Escadas Hidráulicas</t>
  </si>
  <si>
    <t>001/RAV/005</t>
  </si>
  <si>
    <t>001/ERS/010</t>
  </si>
  <si>
    <t>001/ESR/004</t>
  </si>
  <si>
    <t>001/RAV/002</t>
  </si>
  <si>
    <t>Aterro da erosão</t>
  </si>
  <si>
    <t>001/RAV/003</t>
  </si>
  <si>
    <t>001/DRE/012</t>
  </si>
  <si>
    <t>001/DRE/009</t>
  </si>
  <si>
    <t>001/DRE/008</t>
  </si>
  <si>
    <t>Bacia de detenção</t>
  </si>
  <si>
    <t>Aterro</t>
  </si>
  <si>
    <t>001/RAV/013</t>
  </si>
  <si>
    <t>TOTAL</t>
  </si>
  <si>
    <t>ESPECIFIÇÕES DO PROJETISTA</t>
  </si>
  <si>
    <t>DRESCRIÇÃO</t>
  </si>
  <si>
    <t>CUSTO UNITÁRIO</t>
  </si>
  <si>
    <t>CUSTO TOTAL</t>
  </si>
  <si>
    <t>kg</t>
  </si>
  <si>
    <t>90279</t>
  </si>
  <si>
    <t>COMP-1 (91076)</t>
  </si>
  <si>
    <t>Areia media - posto jazida/fornecedor (retirado na jazida, sem transporte)</t>
  </si>
  <si>
    <t>m3</t>
  </si>
  <si>
    <t>Cimento portland composto cp ii-32</t>
  </si>
  <si>
    <t>Pedra britada n. 0, ou pedrisco (4,8 a 9,5 mm) posto pedreira/fornecedor, sem frete</t>
  </si>
  <si>
    <t xml:space="preserve">Tela de aco (Dupla) soldada nervurada, CA-60, Q-283 (4,48 kg/m2), diametro do fio = 6,0 mm, largura = 2,45 x 6,00 m de comprimento,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</si>
  <si>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</si>
  <si>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>Operador de máquinas e equipamentos com encargos complementares</t>
  </si>
  <si>
    <t>Pedreiro com encargos complementares</t>
  </si>
  <si>
    <t>Servente com encargos complementares</t>
  </si>
  <si>
    <t>Operador de betoneira estacionária/misturador com encargos complementares</t>
  </si>
  <si>
    <t>Betoneira capacidade nominal de 400 l, capacidade de mistura 280 l, motor elétrico trifásico potência de 2 cv, sem carregador - chp diurno. af_05/2023</t>
  </si>
  <si>
    <t>chp</t>
  </si>
  <si>
    <t>Betoneira capacidade nominal de 400 l, capacidade de mistura 280 l, motor elétrico trifásico potência de 2 cv, sem carregador - chi diurno. af_05/2023</t>
  </si>
  <si>
    <t>chi</t>
  </si>
  <si>
    <t>Bomba centrífuga monoestágio com motor elétrico monofásico, potência 15 hp, diâmetro do rotor 173 mm, hm/q = 30 mca / 90 m3/h a 45 mca / 55 m3/h - chp diurno. af_06/2015</t>
  </si>
  <si>
    <t>Bomba centrífuga monoestágio com motor elétrico monofásico, potência 15 hp, diâmetro do rotor 173 mm, hm/q = 30 mca / 90 m3/h a 45 mca / 55 m3/h - chi diurno. af_06/2015</t>
  </si>
  <si>
    <t>Bomba de projeção de concreto seco, potência 10 cv, vazão 3 m3/h - chp diurno. af_06/2015</t>
  </si>
  <si>
    <t>Bomba de projeção de concreto seco, potência 10 cv, vazão 3 m3/h - chi diurno. af_06/2015</t>
  </si>
  <si>
    <t>Compressor de ar rebocável, vazão 748 pcm, pressão efetiva de trabalho 102 psi, motor diesel, potência 210 cv - chp diurno. af_06/2015</t>
  </si>
  <si>
    <t>Compressor de ar rebocável, vazão 748 pcm, pressão efetiva de trabalho 102 psi, motor diesel, potência 210 cv - chi diurno. af_06/2015</t>
  </si>
  <si>
    <t>Serviços técnicos especializados para acompanhamento de execução de fundações profundas e estruturas de contenção</t>
  </si>
  <si>
    <t>Dreno barbacã, dn 50 mm, com material drenante. af_07/2021</t>
  </si>
  <si>
    <t>un</t>
  </si>
  <si>
    <t>Custo Final</t>
  </si>
  <si>
    <t>EXECUÇÃO DE REVESTIMENTO DE CONCRETO PROJETADO COM ESPESSURA DE 10 CM, ARMADO COM TELA, INCLINAÇÃO DE 90°, APLICAÇÃO DESCONTÍNUA, UTILIZANDO EQUIPAMENTO DE PROJEÇÃO COM 3 M3/H DE CAPACIDADE. AF_07/2024</t>
  </si>
  <si>
    <t>TECNICO EM LABORATORIO E CAMPO DE CONSTRUCAO CIVIL (MENSALISTA)</t>
  </si>
  <si>
    <t>C</t>
  </si>
  <si>
    <t>A</t>
  </si>
  <si>
    <t>B</t>
  </si>
  <si>
    <t>CURVA ABC</t>
  </si>
  <si>
    <t>TOTAL DO ITEM:</t>
  </si>
  <si>
    <t>DETALHAMENTO DO BDI</t>
  </si>
  <si>
    <t>PROPONENTE:</t>
  </si>
  <si>
    <t>PREFEITURA MUNICIPAL DE COLATINA</t>
  </si>
  <si>
    <t>OBRA:</t>
  </si>
  <si>
    <t>ENDEREÇO:</t>
  </si>
  <si>
    <t>1. Regime de Contribuição Previdenciária</t>
  </si>
  <si>
    <t>Sem Desoneração</t>
  </si>
  <si>
    <t>2. Tipo de Intervenção</t>
  </si>
  <si>
    <t>3. Incidências sobre o custo</t>
  </si>
  <si>
    <t>* ATENÇÃO: Se valor da planilha for maior que R$ 330.000,00, alterar os percentuais, conforme tabela abaixo:</t>
  </si>
  <si>
    <t xml:space="preserve">A - </t>
  </si>
  <si>
    <t>Administração Central</t>
  </si>
  <si>
    <t>%</t>
  </si>
  <si>
    <t>Não alterar o ISS</t>
  </si>
  <si>
    <t xml:space="preserve">B - </t>
  </si>
  <si>
    <t>Administração Local</t>
  </si>
  <si>
    <t xml:space="preserve">BDI APENAS PARA OBRAS MUNICIPAIS OU ESTADUAIS - OBRAS COM RECURSO FEDERAL DEVEM SEGUIR O TCU </t>
  </si>
  <si>
    <t xml:space="preserve">D - </t>
  </si>
  <si>
    <t>Custos Financeiros</t>
  </si>
  <si>
    <t xml:space="preserve">E - </t>
  </si>
  <si>
    <t>Risco, Garantias e Seguros</t>
  </si>
  <si>
    <t xml:space="preserve">F - </t>
  </si>
  <si>
    <t>Lucro</t>
  </si>
  <si>
    <t>4 – Incidências sobre o preço de venda</t>
  </si>
  <si>
    <t xml:space="preserve">C - </t>
  </si>
  <si>
    <t>Tributos</t>
  </si>
  <si>
    <t>Percentual da base de cálculo para o ISS:</t>
  </si>
  <si>
    <t>Alíquota do ISS (sobre a base de cálculo):</t>
  </si>
  <si>
    <t>COFINS</t>
  </si>
  <si>
    <t>PIS</t>
  </si>
  <si>
    <t>INSS</t>
  </si>
  <si>
    <t>5 – Demonstrativo de cálculo do BDI</t>
  </si>
  <si>
    <r>
      <rPr>
        <sz val="10"/>
        <color theme="1"/>
        <rFont val="Arial1"/>
        <charset val="134"/>
      </rPr>
      <t xml:space="preserve">BDI = </t>
    </r>
    <r>
      <rPr>
        <sz val="10"/>
        <color theme="1"/>
        <rFont val="Calibri"/>
        <family val="2"/>
      </rPr>
      <t xml:space="preserve">{ [ </t>
    </r>
    <r>
      <rPr>
        <u/>
        <sz val="10"/>
        <color theme="1"/>
        <rFont val="Arial"/>
        <family val="2"/>
      </rPr>
      <t xml:space="preserve">( 1 + A + B + E ) </t>
    </r>
    <r>
      <rPr>
        <u/>
        <sz val="10"/>
        <color theme="1"/>
        <rFont val="Calibri"/>
        <family val="2"/>
      </rPr>
      <t xml:space="preserve">] </t>
    </r>
    <r>
      <rPr>
        <u/>
        <sz val="10"/>
        <color theme="1"/>
        <rFont val="Arial"/>
        <family val="2"/>
      </rPr>
      <t xml:space="preserve">* ( 1 + D ) * ( 1 + F ) </t>
    </r>
    <r>
      <rPr>
        <u/>
        <sz val="10"/>
        <color theme="1"/>
        <rFont val="Calibri"/>
        <family val="2"/>
      </rPr>
      <t>}</t>
    </r>
    <r>
      <rPr>
        <sz val="10"/>
        <color theme="1"/>
        <rFont val="Arial"/>
        <family val="2"/>
      </rPr>
      <t xml:space="preserve"> -1 =</t>
    </r>
  </si>
  <si>
    <t>( 1 - C )</t>
  </si>
  <si>
    <t>BDI de acordo com a Resolução Nº 366, de 22 de novembro de 2022.</t>
  </si>
  <si>
    <t>Eng./Arq.</t>
  </si>
  <si>
    <t>CREA/CAU:</t>
  </si>
  <si>
    <t>TOTAL GERAL:</t>
  </si>
  <si>
    <t>Terraplenagem</t>
  </si>
  <si>
    <t>2.8</t>
  </si>
  <si>
    <t>2.9</t>
  </si>
  <si>
    <t>2.10</t>
  </si>
  <si>
    <t>2.11</t>
  </si>
  <si>
    <t>2.12</t>
  </si>
  <si>
    <t>2.13</t>
  </si>
  <si>
    <t>2.14</t>
  </si>
  <si>
    <t>2.15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</si>
  <si>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</si>
  <si>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</si>
  <si>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</si>
  <si>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</si>
  <si>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</si>
  <si>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</si>
  <si>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</si>
  <si>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</si>
  <si>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</si>
  <si>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</si>
  <si>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6.17</t>
  </si>
  <si>
    <t>6.18</t>
  </si>
  <si>
    <t>Obra de contenção</t>
  </si>
  <si>
    <t>ÓRGÃO</t>
  </si>
  <si>
    <t>DESCRIÇÃO DO SERVIÇO</t>
  </si>
  <si>
    <t>BDI</t>
  </si>
  <si>
    <t>PREÇO UNITÁRIO (R$) C/ BDI</t>
  </si>
  <si>
    <t>CUSTO UNITÁRIO (R$)</t>
  </si>
  <si>
    <t>REAJUSTE</t>
  </si>
  <si>
    <t>VALOR</t>
  </si>
  <si>
    <t>CUSTO TOTAL (R$)</t>
  </si>
  <si>
    <t>Obras Complementares</t>
  </si>
  <si>
    <t>Drenagem</t>
  </si>
  <si>
    <t>01.01</t>
  </si>
  <si>
    <t>01.02</t>
  </si>
  <si>
    <t>01.03</t>
  </si>
  <si>
    <t>01.04</t>
  </si>
  <si>
    <t>01.05</t>
  </si>
  <si>
    <t>01.06</t>
  </si>
  <si>
    <t>01.07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</si>
  <si>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</si>
  <si>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</si>
  <si>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</si>
  <si>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</si>
  <si>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</si>
  <si>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</si>
  <si>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</si>
  <si>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</si>
  <si>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02.09</t>
  </si>
  <si>
    <t>02.10</t>
  </si>
  <si>
    <t>02.11</t>
  </si>
  <si>
    <t>02.12</t>
  </si>
  <si>
    <t>02.13</t>
  </si>
  <si>
    <t>02.14</t>
  </si>
  <si>
    <t>02.15</t>
  </si>
  <si>
    <t>03.01</t>
  </si>
  <si>
    <t>03.02</t>
  </si>
  <si>
    <t>03.03</t>
  </si>
  <si>
    <t>03.04</t>
  </si>
  <si>
    <t>03.05</t>
  </si>
  <si>
    <t>03.06</t>
  </si>
  <si>
    <t>03.07</t>
  </si>
  <si>
    <t>03.08</t>
  </si>
  <si>
    <t>03.09</t>
  </si>
  <si>
    <t>03.10</t>
  </si>
  <si>
    <t>03.11</t>
  </si>
  <si>
    <t>03.12</t>
  </si>
  <si>
    <t>03.13</t>
  </si>
  <si>
    <t>04.01</t>
  </si>
  <si>
    <t>04.02</t>
  </si>
  <si>
    <t>04.03</t>
  </si>
  <si>
    <t>04.04</t>
  </si>
  <si>
    <t>04.05</t>
  </si>
  <si>
    <t>04.06</t>
  </si>
  <si>
    <t>05.01</t>
  </si>
  <si>
    <t>05.02</t>
  </si>
  <si>
    <t>05.03</t>
  </si>
  <si>
    <t>05.04</t>
  </si>
  <si>
    <t>05.05</t>
  </si>
  <si>
    <t>05.06</t>
  </si>
  <si>
    <t>05.07</t>
  </si>
  <si>
    <t>05.08</t>
  </si>
  <si>
    <t>05.09</t>
  </si>
  <si>
    <t>05.10</t>
  </si>
  <si>
    <t>05.12</t>
  </si>
  <si>
    <t>05.13</t>
  </si>
  <si>
    <t>05.14</t>
  </si>
  <si>
    <t>05.15</t>
  </si>
  <si>
    <t>05.16</t>
  </si>
  <si>
    <t>05.17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</si>
  <si>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</si>
  <si>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</si>
  <si>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</si>
  <si>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</si>
  <si>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</si>
  <si>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</si>
  <si>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</si>
  <si>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</si>
  <si>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</si>
  <si>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</si>
  <si>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</si>
  <si>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</si>
  <si>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</si>
  <si>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</si>
  <si>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06.15</t>
  </si>
  <si>
    <t>06.16</t>
  </si>
  <si>
    <t>06.17</t>
  </si>
  <si>
    <t>06.18</t>
  </si>
  <si>
    <t>07.01</t>
  </si>
  <si>
    <t>07.02</t>
  </si>
  <si>
    <t>07.03</t>
  </si>
  <si>
    <t>08.01</t>
  </si>
  <si>
    <t>08.02</t>
  </si>
  <si>
    <r>
      <t xml:space="preserve">ORÇAMENTISTA: </t>
    </r>
    <r>
      <rPr>
        <sz val="10"/>
        <color rgb="FF000000"/>
        <rFont val="Arial1"/>
      </rPr>
      <t>xxxxxxxxxxxxxxxxxxxxxxxxxxxxxxxxx</t>
    </r>
  </si>
  <si>
    <r>
      <t xml:space="preserve">EXTENSÃO: </t>
    </r>
    <r>
      <rPr>
        <sz val="10"/>
        <color rgb="FF000000"/>
        <rFont val="Arial1"/>
      </rPr>
      <t>XXXXXXXXXXX m2</t>
    </r>
  </si>
  <si>
    <r>
      <t xml:space="preserve">OBRA: </t>
    </r>
    <r>
      <rPr>
        <sz val="10"/>
        <color rgb="FF000000"/>
        <rFont val="Arial1"/>
      </rPr>
      <t>CONTENÇÃO DE ENCOSTA, DRENAGEM E REVITALIZAÇÃO DE INFRAESTUTURA URBANA.</t>
    </r>
  </si>
  <si>
    <r>
      <t xml:space="preserve">LOCAL:  </t>
    </r>
    <r>
      <rPr>
        <sz val="10"/>
        <color rgb="FF000000"/>
        <rFont val="Arial1"/>
      </rPr>
      <t xml:space="preserve"> BAIRRO VISTA DA SERRA,</t>
    </r>
    <r>
      <rPr>
        <b/>
        <sz val="10"/>
        <color rgb="FF000000"/>
        <rFont val="Arial1"/>
      </rPr>
      <t xml:space="preserve"> </t>
    </r>
    <r>
      <rPr>
        <sz val="10"/>
        <color rgb="FF000000"/>
        <rFont val="Arial1"/>
      </rPr>
      <t>MUNICÍPIO DE COLATINA/ES</t>
    </r>
  </si>
  <si>
    <t>PREFEITURA MUNICIPAL DE COLATINA/ES</t>
  </si>
  <si>
    <t>SEM DESONERAÇÃO</t>
  </si>
  <si>
    <t>BDI: 28,24%</t>
  </si>
  <si>
    <t xml:space="preserve">LEIS SOCIAIS: 
SINAPI - 116,89% (hora) 72,95% (mês)
</t>
  </si>
  <si>
    <t>TAB. REF.: SINAPI, SICRO</t>
  </si>
  <si>
    <t>DATA-BASE: SETEMBRO/2025</t>
  </si>
  <si>
    <t>PLANILHA DE QUANTITATIVOS</t>
  </si>
  <si>
    <t>BDI DIF: -</t>
  </si>
  <si>
    <t>BONIFICAÇÃO: -</t>
  </si>
  <si>
    <t>PESO</t>
  </si>
  <si>
    <t>PESO ACUM.</t>
  </si>
  <si>
    <t>ITEM NÚMERO</t>
  </si>
  <si>
    <t>CLASSIFICAÇÃO</t>
  </si>
  <si>
    <t>CONTENÇÃO DE ENCOSTA, DRENAGEM E REVITALIZAÇÃO DE INFRAESTUTURA URBANA.</t>
  </si>
  <si>
    <t>NATUREZA: CONTENÇÃO DE ENCOSTA, DRENAGEM E REVITALIZAÇÃO DE INFRAESTUTURA URBANA.</t>
  </si>
  <si>
    <t>COTAÇÃO DE MERCADO</t>
  </si>
  <si>
    <t>PREÇO</t>
  </si>
  <si>
    <t>CNPJ</t>
  </si>
  <si>
    <t>FORNECEDOR</t>
  </si>
  <si>
    <t>CONTATO</t>
  </si>
  <si>
    <t>COTAÇÃO</t>
  </si>
  <si>
    <t>DATA BASE</t>
  </si>
  <si>
    <t>CORREÇÃO
DE VALOR</t>
  </si>
  <si>
    <t>Cotação</t>
  </si>
  <si>
    <t>MÉDIA</t>
  </si>
  <si>
    <t>Data Base</t>
  </si>
  <si>
    <t>MEDIANA</t>
  </si>
  <si>
    <t>MERC-01</t>
  </si>
  <si>
    <t>MERC-02</t>
  </si>
  <si>
    <t>MERC-03</t>
  </si>
  <si>
    <t>MERC - 01</t>
  </si>
  <si>
    <t>MERC - 02</t>
  </si>
  <si>
    <t>MERC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</si>
</sst>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R$-416]#,##0.00&quot; &quot;;&quot;-&quot;[$R$-416]#,##0.00&quot; &quot;;[$R$-416]&quot;- &quot;"/>
    <numFmt numFmtId="165" formatCode="[$R$-416]&quot; &quot;#,##0.00"/>
    <numFmt numFmtId="166" formatCode="[$€-416]* #,##0.00&quot; &quot;;[$€-416]* &quot;(&quot;#,##0.00&quot;)&quot;;[$€-416]* &quot;-&quot;#&quot; &quot;"/>
    <numFmt numFmtId="167" formatCode="&quot; R$ &quot;* #,##0.00&quot; &quot;;&quot;-R$ &quot;* #,##0.00&quot; &quot;;&quot; R$ &quot;* &quot;-&quot;#&quot; &quot;;&quot; &quot;@&quot; &quot;"/>
    <numFmt numFmtId="168" formatCode="&quot; R$ &quot;* #,##0.00&quot; &quot;;&quot; R$ &quot;* &quot;(&quot;#,##0.00&quot;)&quot;;&quot; R$ &quot;* &quot;-&quot;#&quot; &quot;;&quot; &quot;@&quot; &quot;"/>
    <numFmt numFmtId="169" formatCode="#,##0.0;[Red]#,##0.0"/>
    <numFmt numFmtId="170" formatCode="&quot; &quot;* #,##0.00&quot; &quot;;&quot;-&quot;* #,##0.00&quot; &quot;;&quot; &quot;* &quot;-&quot;#&quot; &quot;;&quot; &quot;@&quot; &quot;"/>
    <numFmt numFmtId="171" formatCode="0.0%"/>
    <numFmt numFmtId="172" formatCode="#,##0.000"/>
  </numFmts>
  <fonts count="60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000000"/>
      <name val="Calibri1"/>
    </font>
    <font>
      <sz val="10"/>
      <color rgb="FF000000"/>
      <name val="Arial2"/>
    </font>
    <font>
      <sz val="10"/>
      <color rgb="FF000000"/>
      <name val="Arial1"/>
    </font>
    <font>
      <sz val="10"/>
      <color rgb="FF000000"/>
      <name val="Calibri1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Arial1"/>
    </font>
    <font>
      <b/>
      <sz val="10"/>
      <color rgb="FF000000"/>
      <name val="Arial1"/>
    </font>
    <font>
      <b/>
      <sz val="10"/>
      <color rgb="FF808080"/>
      <name val="Arial1"/>
    </font>
    <font>
      <sz val="10"/>
      <color rgb="FF808080"/>
      <name val="Arial1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9"/>
      <color rgb="FF000000"/>
      <name val="Arial1"/>
    </font>
    <font>
      <b/>
      <sz val="9"/>
      <color rgb="FF000000"/>
      <name val="Arial1"/>
    </font>
    <font>
      <sz val="11"/>
      <color rgb="FF000000"/>
      <name val="Arial1"/>
    </font>
    <font>
      <sz val="11"/>
      <color rgb="FF808080"/>
      <name val="Arial1"/>
    </font>
    <font>
      <sz val="11"/>
      <color theme="1"/>
      <name val="Liberation Sans"/>
      <charset val="134"/>
    </font>
    <font>
      <b/>
      <sz val="12"/>
      <color rgb="FF000000"/>
      <name val="Arial1"/>
      <charset val="134"/>
    </font>
    <font>
      <sz val="12"/>
      <color rgb="FF000000"/>
      <name val="Arial1"/>
      <charset val="134"/>
    </font>
    <font>
      <b/>
      <sz val="10"/>
      <color rgb="FF000000"/>
      <name val="Arial1"/>
      <charset val="134"/>
    </font>
    <font>
      <sz val="10"/>
      <color rgb="FF000000"/>
      <name val="Arial1"/>
      <charset val="134"/>
    </font>
    <font>
      <sz val="8"/>
      <color rgb="FF000000"/>
      <name val="Arial1"/>
      <charset val="134"/>
    </font>
    <font>
      <sz val="10"/>
      <color theme="1"/>
      <name val="Arial"/>
      <family val="2"/>
    </font>
    <font>
      <b/>
      <sz val="10"/>
      <color theme="1"/>
      <name val="Arial1"/>
      <charset val="134"/>
    </font>
    <font>
      <sz val="10"/>
      <color theme="1"/>
      <name val="Arial1"/>
      <charset val="134"/>
    </font>
    <font>
      <sz val="3"/>
      <color theme="1"/>
      <name val="Arial1"/>
      <charset val="134"/>
    </font>
    <font>
      <b/>
      <sz val="3"/>
      <color theme="1"/>
      <name val="Arial1"/>
      <charset val="134"/>
    </font>
    <font>
      <b/>
      <sz val="10"/>
      <color rgb="FFFF0000"/>
      <name val="Arial1"/>
      <charset val="134"/>
    </font>
    <font>
      <i/>
      <sz val="10"/>
      <color theme="1"/>
      <name val="Arial1"/>
      <charset val="134"/>
    </font>
    <font>
      <sz val="10"/>
      <color theme="1"/>
      <name val="Calibri"/>
      <family val="2"/>
    </font>
    <font>
      <u/>
      <sz val="10"/>
      <color theme="1"/>
      <name val="Arial"/>
      <family val="2"/>
    </font>
    <font>
      <u/>
      <sz val="10"/>
      <color theme="1"/>
      <name val="Calibri"/>
      <family val="2"/>
    </font>
    <font>
      <b/>
      <i/>
      <sz val="14"/>
      <color theme="1"/>
      <name val="Arial1"/>
      <charset val="134"/>
    </font>
    <font>
      <sz val="9"/>
      <color theme="1"/>
      <name val="Arial1"/>
      <charset val="134"/>
    </font>
    <font>
      <b/>
      <sz val="9"/>
      <color theme="1"/>
      <name val="Arial1"/>
      <charset val="134"/>
    </font>
    <font>
      <sz val="9"/>
      <color rgb="FF000000"/>
      <name val="Liberation Sans"/>
      <charset val="134"/>
    </font>
    <font>
      <b/>
      <sz val="9"/>
      <color rgb="FF000000"/>
      <name val="Liberation Sans"/>
      <charset val="134"/>
    </font>
    <font>
      <sz val="10"/>
      <color rgb="FF000000"/>
      <name val="Liberation Sans"/>
      <charset val="134"/>
    </font>
    <font>
      <sz val="8"/>
      <name val="Calibri"/>
      <family val="2"/>
    </font>
    <font>
      <sz val="8"/>
      <color rgb="FF000000"/>
      <name val="Arial1"/>
    </font>
    <font>
      <b/>
      <sz val="12"/>
      <color rgb="FF000000"/>
      <name val="Arial1"/>
    </font>
    <font>
      <b/>
      <sz val="11"/>
      <color theme="1"/>
      <name val="Arial"/>
      <family val="2"/>
    </font>
    <font>
      <b/>
      <sz val="6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B5E6A2"/>
        <bgColor rgb="FFB5E6A2"/>
      </patternFill>
    </fill>
    <fill>
      <patternFill patternType="solid">
        <fgColor rgb="FFFFFFFF"/>
        <bgColor rgb="FFFFFFFF"/>
      </patternFill>
    </fill>
    <fill>
      <patternFill patternType="solid">
        <fgColor rgb="FFDAF2D0"/>
        <bgColor rgb="FFDAF2D0"/>
      </patternFill>
    </fill>
    <fill>
      <patternFill patternType="solid">
        <fgColor rgb="FFFFFF00"/>
        <bgColor indexed="64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rgb="FFD9D9D9"/>
      </patternFill>
    </fill>
    <fill>
      <patternFill patternType="solid">
        <fgColor rgb="FF00B0F0"/>
        <bgColor indexed="64"/>
      </patternFill>
    </fill>
    <fill>
      <patternFill patternType="solid">
        <fgColor rgb="FFF4B2B2"/>
        <bgColor indexed="64"/>
      </patternFill>
    </fill>
    <fill>
      <patternFill patternType="solid">
        <fgColor rgb="FFF4B2B2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rgb="FF99FF99"/>
        <bgColor indexed="64"/>
      </patternFill>
    </fill>
    <fill>
      <patternFill patternType="solid">
        <fgColor rgb="FF99FF9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D7"/>
      </patternFill>
    </fill>
    <fill>
      <patternFill patternType="solid">
        <fgColor theme="4"/>
        <bgColor rgb="FFB4C7DC"/>
      </patternFill>
    </fill>
    <fill>
      <patternFill patternType="solid">
        <fgColor theme="0"/>
        <bgColor rgb="FFDEE6EF"/>
      </patternFill>
    </fill>
    <fill>
      <patternFill patternType="solid">
        <fgColor rgb="FFFFFFCC"/>
        <bgColor rgb="FFDEE6EF"/>
      </patternFill>
    </fill>
    <fill>
      <patternFill patternType="solid">
        <fgColor theme="0" tint="-0.34998626667073579"/>
        <bgColor rgb="FFFFFFA6"/>
      </patternFill>
    </fill>
    <fill>
      <patternFill patternType="solid">
        <fgColor theme="0" tint="-0.249977111117893"/>
        <bgColor rgb="FFFFFFA6"/>
      </patternFill>
    </fill>
    <fill>
      <patternFill patternType="solid">
        <fgColor rgb="FFFFFFCC"/>
        <bgColor rgb="FFFFFFD7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rgb="FFDDDDDD"/>
      </patternFill>
    </fill>
  </fills>
  <borders count="9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84">
    <xf numFmtId="0" fontId="0" fillId="0" borderId="0"/>
    <xf numFmtId="170" fontId="1" fillId="0" borderId="0"/>
    <xf numFmtId="9" fontId="1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166" fontId="1" fillId="0" borderId="0"/>
    <xf numFmtId="166" fontId="1" fillId="0" borderId="0"/>
    <xf numFmtId="166" fontId="1" fillId="0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8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8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8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1" fillId="8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8" borderId="1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0" fontId="17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4" fillId="0" borderId="0"/>
    <xf numFmtId="44" fontId="1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34" fillId="0" borderId="0"/>
    <xf numFmtId="9" fontId="28" fillId="0" borderId="0"/>
    <xf numFmtId="9" fontId="28" fillId="0" borderId="0"/>
  </cellStyleXfs>
  <cellXfs count="557">
    <xf numFmtId="0" fontId="0" fillId="0" borderId="0" xfId="0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 wrapText="1"/>
    </xf>
    <xf numFmtId="0" fontId="14" fillId="0" borderId="0" xfId="0" applyFont="1"/>
    <xf numFmtId="9" fontId="19" fillId="9" borderId="4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10" borderId="4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vertical="center"/>
    </xf>
    <xf numFmtId="0" fontId="19" fillId="0" borderId="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left" vertical="center"/>
    </xf>
    <xf numFmtId="0" fontId="21" fillId="0" borderId="2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9" fillId="0" borderId="23" xfId="0" applyFont="1" applyBorder="1" applyAlignment="1">
      <alignment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/>
    <xf numFmtId="0" fontId="21" fillId="0" borderId="0" xfId="0" applyFont="1" applyAlignment="1">
      <alignment horizontal="center" vertical="center" wrapText="1"/>
    </xf>
    <xf numFmtId="0" fontId="21" fillId="0" borderId="23" xfId="0" applyFont="1" applyBorder="1"/>
    <xf numFmtId="0" fontId="14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1" fillId="0" borderId="22" xfId="0" applyFont="1" applyBorder="1" applyAlignment="1">
      <alignment horizontal="center" vertical="top" wrapText="1"/>
    </xf>
    <xf numFmtId="0" fontId="21" fillId="0" borderId="22" xfId="0" applyFont="1" applyBorder="1" applyAlignment="1">
      <alignment horizontal="center" vertical="top"/>
    </xf>
    <xf numFmtId="0" fontId="14" fillId="0" borderId="22" xfId="0" applyFont="1" applyBorder="1"/>
    <xf numFmtId="0" fontId="21" fillId="0" borderId="23" xfId="0" applyFont="1" applyBorder="1" applyAlignment="1">
      <alignment horizontal="center" vertical="top" wrapText="1"/>
    </xf>
    <xf numFmtId="0" fontId="21" fillId="0" borderId="23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top"/>
    </xf>
    <xf numFmtId="0" fontId="14" fillId="0" borderId="23" xfId="0" applyFont="1" applyBorder="1"/>
    <xf numFmtId="0" fontId="14" fillId="0" borderId="2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22" xfId="0" applyFont="1" applyBorder="1"/>
    <xf numFmtId="0" fontId="20" fillId="0" borderId="23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2" fontId="21" fillId="0" borderId="22" xfId="0" applyNumberFormat="1" applyFont="1" applyBorder="1" applyAlignment="1">
      <alignment horizontal="center" vertical="center" wrapText="1"/>
    </xf>
    <xf numFmtId="2" fontId="21" fillId="0" borderId="23" xfId="0" applyNumberFormat="1" applyFont="1" applyBorder="1" applyAlignment="1">
      <alignment horizontal="center"/>
    </xf>
    <xf numFmtId="0" fontId="19" fillId="9" borderId="17" xfId="0" applyFont="1" applyFill="1" applyBorder="1" applyAlignment="1">
      <alignment horizontal="left" vertical="center"/>
    </xf>
    <xf numFmtId="0" fontId="21" fillId="0" borderId="6" xfId="0" applyFont="1" applyBorder="1" applyAlignment="1">
      <alignment horizontal="center" vertical="top"/>
    </xf>
    <xf numFmtId="0" fontId="21" fillId="0" borderId="0" xfId="0" applyFont="1" applyAlignment="1">
      <alignment vertical="center"/>
    </xf>
    <xf numFmtId="0" fontId="14" fillId="0" borderId="14" xfId="0" applyFont="1" applyBorder="1" applyAlignment="1">
      <alignment horizontal="center" vertical="center"/>
    </xf>
    <xf numFmtId="2" fontId="21" fillId="0" borderId="23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21" fillId="0" borderId="0" xfId="0" applyFont="1" applyAlignment="1">
      <alignment wrapText="1"/>
    </xf>
    <xf numFmtId="0" fontId="21" fillId="0" borderId="23" xfId="0" applyFont="1" applyBorder="1" applyAlignment="1">
      <alignment horizontal="center"/>
    </xf>
    <xf numFmtId="2" fontId="21" fillId="0" borderId="23" xfId="0" applyNumberFormat="1" applyFont="1" applyBorder="1" applyAlignment="1">
      <alignment horizontal="center" vertical="center" wrapText="1"/>
    </xf>
    <xf numFmtId="4" fontId="14" fillId="0" borderId="18" xfId="0" applyNumberFormat="1" applyFont="1" applyBorder="1" applyAlignment="1">
      <alignment horizontal="center" vertical="center" wrapText="1"/>
    </xf>
    <xf numFmtId="4" fontId="21" fillId="0" borderId="22" xfId="0" applyNumberFormat="1" applyFont="1" applyBorder="1" applyAlignment="1">
      <alignment horizontal="center" vertical="center"/>
    </xf>
    <xf numFmtId="4" fontId="21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9" fillId="9" borderId="20" xfId="0" applyFont="1" applyFill="1" applyBorder="1" applyAlignment="1">
      <alignment horizontal="left" vertical="center"/>
    </xf>
    <xf numFmtId="0" fontId="19" fillId="9" borderId="6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14" fillId="11" borderId="17" xfId="0" applyFont="1" applyFill="1" applyBorder="1" applyAlignment="1">
      <alignment horizontal="center" vertical="center"/>
    </xf>
    <xf numFmtId="0" fontId="14" fillId="11" borderId="21" xfId="0" applyFont="1" applyFill="1" applyBorder="1" applyAlignment="1">
      <alignment horizontal="center" vertical="center"/>
    </xf>
    <xf numFmtId="0" fontId="14" fillId="11" borderId="25" xfId="0" applyFont="1" applyFill="1" applyBorder="1" applyAlignment="1">
      <alignment horizontal="center" vertical="center"/>
    </xf>
    <xf numFmtId="0" fontId="14" fillId="11" borderId="14" xfId="0" applyFont="1" applyFill="1" applyBorder="1" applyAlignment="1">
      <alignment horizontal="center" vertical="center"/>
    </xf>
    <xf numFmtId="0" fontId="14" fillId="11" borderId="20" xfId="0" applyFont="1" applyFill="1" applyBorder="1" applyAlignment="1">
      <alignment horizontal="center" vertical="center"/>
    </xf>
    <xf numFmtId="0" fontId="14" fillId="11" borderId="12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23" fillId="0" borderId="0" xfId="0" applyFont="1"/>
    <xf numFmtId="0" fontId="14" fillId="0" borderId="1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center"/>
    </xf>
    <xf numFmtId="0" fontId="21" fillId="0" borderId="22" xfId="0" applyFont="1" applyBorder="1" applyAlignment="1">
      <alignment vertical="center"/>
    </xf>
    <xf numFmtId="0" fontId="21" fillId="0" borderId="23" xfId="0" applyFont="1" applyBorder="1" applyAlignment="1">
      <alignment vertical="center"/>
    </xf>
    <xf numFmtId="0" fontId="14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wrapText="1"/>
    </xf>
    <xf numFmtId="4" fontId="21" fillId="0" borderId="23" xfId="0" applyNumberFormat="1" applyFont="1" applyBorder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4" fillId="9" borderId="13" xfId="0" applyFont="1" applyFill="1" applyBorder="1"/>
    <xf numFmtId="0" fontId="24" fillId="0" borderId="15" xfId="0" applyFont="1" applyBorder="1"/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4" fillId="0" borderId="27" xfId="0" applyFont="1" applyBorder="1" applyAlignment="1">
      <alignment horizontal="left" vertical="center"/>
    </xf>
    <xf numFmtId="0" fontId="24" fillId="0" borderId="28" xfId="0" applyFont="1" applyBorder="1" applyAlignment="1">
      <alignment horizontal="center" vertical="center"/>
    </xf>
    <xf numFmtId="0" fontId="24" fillId="0" borderId="29" xfId="0" applyFont="1" applyBorder="1"/>
    <xf numFmtId="0" fontId="24" fillId="0" borderId="30" xfId="0" applyFont="1" applyBorder="1"/>
    <xf numFmtId="0" fontId="24" fillId="0" borderId="31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/>
    <xf numFmtId="0" fontId="24" fillId="0" borderId="2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left" vertical="center"/>
    </xf>
    <xf numFmtId="0" fontId="24" fillId="0" borderId="2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/>
    </xf>
    <xf numFmtId="0" fontId="24" fillId="0" borderId="4" xfId="0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left" vertical="center"/>
    </xf>
    <xf numFmtId="0" fontId="24" fillId="0" borderId="1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12" borderId="13" xfId="0" applyFont="1" applyFill="1" applyBorder="1" applyAlignment="1">
      <alignment vertical="center" wrapText="1"/>
    </xf>
    <xf numFmtId="0" fontId="24" fillId="0" borderId="13" xfId="0" applyFont="1" applyBorder="1" applyAlignment="1">
      <alignment horizontal="left" vertical="center"/>
    </xf>
    <xf numFmtId="0" fontId="24" fillId="0" borderId="16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4" xfId="0" applyFont="1" applyBorder="1"/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5" fillId="0" borderId="13" xfId="0" applyFont="1" applyBorder="1" applyAlignment="1">
      <alignment vertical="center" wrapText="1"/>
    </xf>
    <xf numFmtId="0" fontId="24" fillId="12" borderId="4" xfId="0" applyFont="1" applyFill="1" applyBorder="1" applyAlignment="1">
      <alignment horizontal="center" vertical="center"/>
    </xf>
    <xf numFmtId="0" fontId="25" fillId="12" borderId="4" xfId="0" applyFont="1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0" xfId="0" applyFont="1"/>
    <xf numFmtId="0" fontId="18" fillId="0" borderId="4" xfId="0" applyFont="1" applyBorder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top" wrapText="1"/>
    </xf>
    <xf numFmtId="0" fontId="26" fillId="0" borderId="4" xfId="0" applyFont="1" applyBorder="1" applyAlignment="1">
      <alignment horizontal="center" vertical="center"/>
    </xf>
    <xf numFmtId="165" fontId="26" fillId="0" borderId="4" xfId="0" applyNumberFormat="1" applyFont="1" applyBorder="1"/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165" fontId="26" fillId="0" borderId="4" xfId="0" applyNumberFormat="1" applyFont="1" applyBorder="1" applyAlignment="1">
      <alignment horizontal="center" vertical="center"/>
    </xf>
    <xf numFmtId="0" fontId="26" fillId="0" borderId="4" xfId="0" applyFont="1" applyBorder="1" applyAlignment="1">
      <alignment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top"/>
    </xf>
    <xf numFmtId="0" fontId="26" fillId="0" borderId="0" xfId="0" applyFont="1" applyAlignment="1">
      <alignment wrapText="1"/>
    </xf>
    <xf numFmtId="0" fontId="26" fillId="0" borderId="4" xfId="0" applyFont="1" applyBorder="1" applyAlignment="1">
      <alignment horizontal="left" wrapText="1"/>
    </xf>
    <xf numFmtId="2" fontId="26" fillId="0" borderId="4" xfId="0" applyNumberFormat="1" applyFont="1" applyBorder="1" applyAlignment="1">
      <alignment horizontal="center" vertical="center" wrapText="1"/>
    </xf>
    <xf numFmtId="0" fontId="27" fillId="12" borderId="0" xfId="0" applyFont="1" applyFill="1"/>
    <xf numFmtId="0" fontId="27" fillId="0" borderId="0" xfId="0" applyFont="1" applyAlignment="1">
      <alignment horizontal="right"/>
    </xf>
    <xf numFmtId="0" fontId="27" fillId="0" borderId="0" xfId="0" applyFont="1" applyAlignment="1">
      <alignment horizontal="left"/>
    </xf>
    <xf numFmtId="0" fontId="26" fillId="0" borderId="20" xfId="0" applyFont="1" applyBorder="1"/>
    <xf numFmtId="0" fontId="26" fillId="0" borderId="6" xfId="0" applyFont="1" applyBorder="1"/>
    <xf numFmtId="0" fontId="26" fillId="0" borderId="6" xfId="0" applyFont="1" applyBorder="1" applyAlignment="1">
      <alignment horizontal="center" vertical="center"/>
    </xf>
    <xf numFmtId="0" fontId="26" fillId="0" borderId="12" xfId="0" applyFont="1" applyBorder="1"/>
    <xf numFmtId="0" fontId="14" fillId="0" borderId="32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left" vertical="center" wrapText="1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left" vertical="center"/>
    </xf>
    <xf numFmtId="0" fontId="14" fillId="0" borderId="34" xfId="0" applyFont="1" applyBorder="1" applyAlignment="1">
      <alignment horizontal="center" vertical="center"/>
    </xf>
    <xf numFmtId="0" fontId="19" fillId="0" borderId="32" xfId="0" applyFont="1" applyBorder="1" applyAlignment="1">
      <alignment vertical="center"/>
    </xf>
    <xf numFmtId="0" fontId="14" fillId="11" borderId="32" xfId="0" applyFont="1" applyFill="1" applyBorder="1" applyAlignment="1">
      <alignment horizontal="center" vertical="center"/>
    </xf>
    <xf numFmtId="0" fontId="14" fillId="11" borderId="32" xfId="0" applyFont="1" applyFill="1" applyBorder="1" applyAlignment="1">
      <alignment horizontal="left" vertical="center" wrapText="1"/>
    </xf>
    <xf numFmtId="0" fontId="14" fillId="0" borderId="37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wrapText="1"/>
    </xf>
    <xf numFmtId="0" fontId="14" fillId="0" borderId="43" xfId="0" applyFont="1" applyBorder="1" applyAlignment="1">
      <alignment vertical="center"/>
    </xf>
    <xf numFmtId="164" fontId="19" fillId="0" borderId="34" xfId="0" applyNumberFormat="1" applyFont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164" fontId="19" fillId="0" borderId="46" xfId="0" applyNumberFormat="1" applyFont="1" applyBorder="1" applyAlignment="1">
      <alignment horizontal="center" vertical="center" wrapText="1"/>
    </xf>
    <xf numFmtId="164" fontId="14" fillId="0" borderId="34" xfId="0" applyNumberFormat="1" applyFont="1" applyBorder="1" applyAlignment="1">
      <alignment horizontal="center" vertical="center" wrapText="1"/>
    </xf>
    <xf numFmtId="0" fontId="19" fillId="0" borderId="34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center" vertical="center"/>
    </xf>
    <xf numFmtId="0" fontId="19" fillId="9" borderId="45" xfId="0" applyFont="1" applyFill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29" fillId="0" borderId="0" xfId="179" applyFont="1" applyProtection="1">
      <protection hidden="1"/>
    </xf>
    <xf numFmtId="0" fontId="30" fillId="0" borderId="0" xfId="179" applyFont="1" applyProtection="1">
      <protection hidden="1"/>
    </xf>
    <xf numFmtId="0" fontId="30" fillId="0" borderId="0" xfId="179" applyFont="1" applyAlignment="1" applyProtection="1">
      <alignment horizontal="left"/>
      <protection hidden="1"/>
    </xf>
    <xf numFmtId="0" fontId="31" fillId="0" borderId="0" xfId="179" applyFont="1" applyAlignment="1" applyProtection="1">
      <alignment horizontal="center"/>
      <protection hidden="1"/>
    </xf>
    <xf numFmtId="0" fontId="32" fillId="0" borderId="0" xfId="179" applyFont="1" applyProtection="1">
      <protection hidden="1"/>
    </xf>
    <xf numFmtId="0" fontId="32" fillId="0" borderId="0" xfId="179" applyFont="1" applyAlignment="1" applyProtection="1">
      <alignment horizontal="left"/>
      <protection hidden="1"/>
    </xf>
    <xf numFmtId="0" fontId="31" fillId="0" borderId="0" xfId="179" applyFont="1" applyProtection="1">
      <protection hidden="1"/>
    </xf>
    <xf numFmtId="0" fontId="35" fillId="0" borderId="0" xfId="181" applyFont="1" applyProtection="1">
      <protection hidden="1"/>
    </xf>
    <xf numFmtId="0" fontId="36" fillId="0" borderId="0" xfId="181" applyFont="1" applyProtection="1">
      <protection hidden="1"/>
    </xf>
    <xf numFmtId="0" fontId="37" fillId="0" borderId="0" xfId="181" applyFont="1" applyProtection="1">
      <protection hidden="1"/>
    </xf>
    <xf numFmtId="0" fontId="38" fillId="0" borderId="0" xfId="181" applyFont="1" applyProtection="1">
      <protection hidden="1"/>
    </xf>
    <xf numFmtId="0" fontId="35" fillId="0" borderId="0" xfId="181" applyFont="1" applyAlignment="1" applyProtection="1">
      <alignment horizontal="center"/>
      <protection hidden="1"/>
    </xf>
    <xf numFmtId="0" fontId="28" fillId="0" borderId="0" xfId="179"/>
    <xf numFmtId="0" fontId="36" fillId="8" borderId="0" xfId="181" applyFont="1" applyFill="1" applyProtection="1">
      <protection hidden="1"/>
    </xf>
    <xf numFmtId="0" fontId="38" fillId="0" borderId="0" xfId="181" applyFont="1" applyAlignment="1" applyProtection="1">
      <alignment horizontal="center"/>
      <protection hidden="1"/>
    </xf>
    <xf numFmtId="0" fontId="36" fillId="0" borderId="0" xfId="181" applyFont="1" applyAlignment="1" applyProtection="1">
      <alignment horizontal="center"/>
      <protection hidden="1"/>
    </xf>
    <xf numFmtId="0" fontId="39" fillId="13" borderId="0" xfId="181" applyFont="1" applyFill="1" applyAlignment="1" applyProtection="1">
      <alignment horizontal="left"/>
      <protection hidden="1"/>
    </xf>
    <xf numFmtId="0" fontId="36" fillId="13" borderId="0" xfId="181" applyFont="1" applyFill="1" applyProtection="1">
      <protection hidden="1"/>
    </xf>
    <xf numFmtId="0" fontId="37" fillId="13" borderId="0" xfId="181" applyFont="1" applyFill="1" applyProtection="1">
      <protection hidden="1"/>
    </xf>
    <xf numFmtId="0" fontId="35" fillId="0" borderId="0" xfId="181" applyFont="1" applyAlignment="1" applyProtection="1">
      <alignment horizontal="right"/>
      <protection hidden="1"/>
    </xf>
    <xf numFmtId="0" fontId="36" fillId="0" borderId="4" xfId="181" applyFont="1" applyBorder="1" applyAlignment="1" applyProtection="1">
      <alignment horizontal="justify" vertical="top" wrapText="1"/>
      <protection hidden="1"/>
    </xf>
    <xf numFmtId="2" fontId="36" fillId="8" borderId="20" xfId="181" applyNumberFormat="1" applyFont="1" applyFill="1" applyBorder="1" applyAlignment="1" applyProtection="1">
      <alignment horizontal="center" vertical="top" wrapText="1"/>
      <protection hidden="1"/>
    </xf>
    <xf numFmtId="0" fontId="36" fillId="0" borderId="12" xfId="181" applyFont="1" applyBorder="1" applyAlignment="1" applyProtection="1">
      <alignment horizontal="center" vertical="top" wrapText="1"/>
      <protection hidden="1"/>
    </xf>
    <xf numFmtId="0" fontId="32" fillId="0" borderId="0" xfId="181" applyFont="1" applyAlignment="1" applyProtection="1">
      <alignment horizontal="center" wrapText="1"/>
      <protection hidden="1"/>
    </xf>
    <xf numFmtId="0" fontId="40" fillId="0" borderId="6" xfId="181" applyFont="1" applyBorder="1" applyAlignment="1" applyProtection="1">
      <alignment horizontal="justify" vertical="top" wrapText="1"/>
      <protection hidden="1"/>
    </xf>
    <xf numFmtId="2" fontId="36" fillId="0" borderId="6" xfId="181" applyNumberFormat="1" applyFont="1" applyBorder="1" applyAlignment="1" applyProtection="1">
      <alignment horizontal="center" vertical="top" wrapText="1"/>
      <protection hidden="1"/>
    </xf>
    <xf numFmtId="0" fontId="36" fillId="0" borderId="6" xfId="181" applyFont="1" applyBorder="1" applyAlignment="1" applyProtection="1">
      <alignment horizontal="center" vertical="top" wrapText="1"/>
      <protection hidden="1"/>
    </xf>
    <xf numFmtId="0" fontId="35" fillId="0" borderId="4" xfId="181" applyFont="1" applyBorder="1" applyAlignment="1" applyProtection="1">
      <alignment horizontal="justify"/>
      <protection hidden="1"/>
    </xf>
    <xf numFmtId="2" fontId="35" fillId="0" borderId="20" xfId="181" applyNumberFormat="1" applyFont="1" applyBorder="1" applyAlignment="1" applyProtection="1">
      <alignment horizontal="center"/>
      <protection hidden="1"/>
    </xf>
    <xf numFmtId="0" fontId="35" fillId="0" borderId="12" xfId="181" applyFont="1" applyBorder="1" applyAlignment="1" applyProtection="1">
      <alignment horizontal="center" vertical="top" wrapText="1"/>
      <protection hidden="1"/>
    </xf>
    <xf numFmtId="0" fontId="40" fillId="0" borderId="4" xfId="181" applyFont="1" applyBorder="1" applyAlignment="1" applyProtection="1">
      <alignment horizontal="left" vertical="top" wrapText="1" indent="2"/>
      <protection hidden="1"/>
    </xf>
    <xf numFmtId="0" fontId="37" fillId="0" borderId="0" xfId="181" applyFont="1" applyAlignment="1" applyProtection="1">
      <alignment horizontal="center"/>
      <protection hidden="1"/>
    </xf>
    <xf numFmtId="2" fontId="36" fillId="0" borderId="20" xfId="181" applyNumberFormat="1" applyFont="1" applyBorder="1" applyAlignment="1" applyProtection="1">
      <alignment horizontal="center" vertical="top" wrapText="1"/>
      <protection hidden="1"/>
    </xf>
    <xf numFmtId="2" fontId="36" fillId="0" borderId="12" xfId="181" applyNumberFormat="1" applyFont="1" applyBorder="1" applyAlignment="1" applyProtection="1">
      <alignment horizontal="center" vertical="top" wrapText="1"/>
      <protection hidden="1"/>
    </xf>
    <xf numFmtId="10" fontId="39" fillId="0" borderId="0" xfId="183" applyNumberFormat="1" applyFont="1" applyAlignment="1" applyProtection="1">
      <alignment horizontal="left" vertical="center" wrapText="1"/>
      <protection hidden="1"/>
    </xf>
    <xf numFmtId="10" fontId="23" fillId="0" borderId="0" xfId="183" applyNumberFormat="1" applyFont="1" applyProtection="1">
      <protection hidden="1"/>
    </xf>
    <xf numFmtId="171" fontId="23" fillId="0" borderId="0" xfId="183" applyNumberFormat="1" applyFont="1" applyAlignment="1" applyProtection="1">
      <alignment horizontal="center"/>
      <protection hidden="1"/>
    </xf>
    <xf numFmtId="0" fontId="36" fillId="0" borderId="0" xfId="181" applyFont="1" applyAlignment="1" applyProtection="1">
      <alignment horizontal="right"/>
      <protection hidden="1"/>
    </xf>
    <xf numFmtId="0" fontId="46" fillId="8" borderId="22" xfId="179" applyFont="1" applyFill="1" applyBorder="1" applyAlignment="1" applyProtection="1">
      <alignment horizontal="center" vertical="center"/>
      <protection hidden="1"/>
    </xf>
    <xf numFmtId="0" fontId="45" fillId="8" borderId="0" xfId="179" applyFont="1" applyFill="1" applyAlignment="1" applyProtection="1">
      <alignment horizontal="center" vertical="center"/>
      <protection hidden="1"/>
    </xf>
    <xf numFmtId="0" fontId="34" fillId="0" borderId="0" xfId="181"/>
    <xf numFmtId="0" fontId="28" fillId="0" borderId="0" xfId="179" applyProtection="1">
      <protection hidden="1"/>
    </xf>
    <xf numFmtId="44" fontId="14" fillId="11" borderId="41" xfId="178" applyFont="1" applyFill="1" applyBorder="1" applyAlignment="1">
      <alignment horizontal="center" vertical="center" wrapText="1"/>
    </xf>
    <xf numFmtId="44" fontId="19" fillId="0" borderId="36" xfId="178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/>
    </xf>
    <xf numFmtId="0" fontId="33" fillId="0" borderId="0" xfId="179" applyFont="1" applyAlignment="1" applyProtection="1">
      <alignment horizontal="right" vertical="center"/>
      <protection hidden="1"/>
    </xf>
    <xf numFmtId="0" fontId="32" fillId="0" borderId="0" xfId="179" applyFont="1" applyAlignment="1" applyProtection="1">
      <alignment horizontal="right" vertical="center"/>
      <protection hidden="1"/>
    </xf>
    <xf numFmtId="10" fontId="31" fillId="0" borderId="0" xfId="179" applyNumberFormat="1" applyFont="1" applyAlignment="1" applyProtection="1">
      <alignment horizontal="left" vertical="center"/>
      <protection hidden="1"/>
    </xf>
    <xf numFmtId="0" fontId="31" fillId="0" borderId="0" xfId="179" applyFont="1" applyAlignment="1" applyProtection="1">
      <alignment horizontal="center" wrapText="1"/>
      <protection hidden="1"/>
    </xf>
    <xf numFmtId="0" fontId="31" fillId="0" borderId="0" xfId="179" applyFont="1" applyAlignment="1" applyProtection="1">
      <alignment wrapText="1"/>
      <protection hidden="1"/>
    </xf>
    <xf numFmtId="44" fontId="18" fillId="0" borderId="52" xfId="178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9" borderId="17" xfId="0" applyFont="1" applyFill="1" applyBorder="1" applyAlignment="1">
      <alignment vertical="center"/>
    </xf>
    <xf numFmtId="0" fontId="19" fillId="9" borderId="22" xfId="0" applyFont="1" applyFill="1" applyBorder="1" applyAlignment="1">
      <alignment vertical="center"/>
    </xf>
    <xf numFmtId="0" fontId="19" fillId="9" borderId="25" xfId="0" applyFont="1" applyFill="1" applyBorder="1" applyAlignment="1">
      <alignment vertical="center"/>
    </xf>
    <xf numFmtId="0" fontId="19" fillId="9" borderId="23" xfId="0" applyFont="1" applyFill="1" applyBorder="1" applyAlignment="1">
      <alignment vertical="center"/>
    </xf>
    <xf numFmtId="0" fontId="14" fillId="0" borderId="15" xfId="0" applyFont="1" applyBorder="1" applyAlignment="1">
      <alignment horizontal="center" vertical="top"/>
    </xf>
    <xf numFmtId="0" fontId="14" fillId="0" borderId="60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 wrapText="1"/>
    </xf>
    <xf numFmtId="0" fontId="19" fillId="0" borderId="35" xfId="0" applyFont="1" applyBorder="1" applyAlignment="1">
      <alignment vertical="center"/>
    </xf>
    <xf numFmtId="10" fontId="1" fillId="0" borderId="32" xfId="2" applyNumberFormat="1" applyBorder="1" applyAlignment="1">
      <alignment horizontal="center" vertical="center"/>
    </xf>
    <xf numFmtId="4" fontId="14" fillId="0" borderId="32" xfId="178" applyNumberFormat="1" applyFont="1" applyBorder="1" applyAlignment="1">
      <alignment horizontal="center" vertical="center"/>
    </xf>
    <xf numFmtId="172" fontId="14" fillId="0" borderId="32" xfId="178" applyNumberFormat="1" applyFont="1" applyBorder="1" applyAlignment="1">
      <alignment horizontal="center" vertical="center"/>
    </xf>
    <xf numFmtId="44" fontId="14" fillId="0" borderId="32" xfId="178" quotePrefix="1" applyFont="1" applyBorder="1" applyAlignment="1">
      <alignment horizontal="center" vertical="center"/>
    </xf>
    <xf numFmtId="44" fontId="51" fillId="0" borderId="32" xfId="178" quotePrefix="1" applyFont="1" applyBorder="1" applyAlignment="1">
      <alignment horizontal="center" vertical="center"/>
    </xf>
    <xf numFmtId="44" fontId="24" fillId="0" borderId="32" xfId="178" quotePrefix="1" applyFont="1" applyBorder="1" applyAlignment="1">
      <alignment horizontal="center" vertical="center" wrapText="1"/>
    </xf>
    <xf numFmtId="44" fontId="51" fillId="0" borderId="32" xfId="178" quotePrefix="1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9" fillId="16" borderId="32" xfId="0" applyFont="1" applyFill="1" applyBorder="1" applyAlignment="1">
      <alignment horizontal="center" vertical="center" wrapText="1"/>
    </xf>
    <xf numFmtId="0" fontId="19" fillId="0" borderId="0" xfId="0" applyFont="1"/>
    <xf numFmtId="0" fontId="14" fillId="17" borderId="42" xfId="0" applyFont="1" applyFill="1" applyBorder="1" applyAlignment="1">
      <alignment horizontal="center" vertical="center"/>
    </xf>
    <xf numFmtId="0" fontId="14" fillId="17" borderId="32" xfId="0" applyFont="1" applyFill="1" applyBorder="1" applyAlignment="1">
      <alignment horizontal="center" vertical="center" wrapText="1"/>
    </xf>
    <xf numFmtId="0" fontId="14" fillId="17" borderId="32" xfId="0" applyFont="1" applyFill="1" applyBorder="1" applyAlignment="1">
      <alignment horizontal="left" vertical="center" wrapText="1"/>
    </xf>
    <xf numFmtId="0" fontId="14" fillId="17" borderId="32" xfId="0" applyFont="1" applyFill="1" applyBorder="1" applyAlignment="1">
      <alignment horizontal="center" vertical="center"/>
    </xf>
    <xf numFmtId="4" fontId="14" fillId="17" borderId="32" xfId="178" applyNumberFormat="1" applyFont="1" applyFill="1" applyBorder="1" applyAlignment="1">
      <alignment horizontal="center" vertical="center"/>
    </xf>
    <xf numFmtId="10" fontId="1" fillId="17" borderId="32" xfId="2" applyNumberFormat="1" applyFill="1" applyBorder="1" applyAlignment="1">
      <alignment horizontal="center" vertical="center"/>
    </xf>
    <xf numFmtId="44" fontId="51" fillId="17" borderId="32" xfId="178" quotePrefix="1" applyFont="1" applyFill="1" applyBorder="1" applyAlignment="1">
      <alignment horizontal="center" vertical="center"/>
    </xf>
    <xf numFmtId="172" fontId="14" fillId="17" borderId="32" xfId="178" applyNumberFormat="1" applyFont="1" applyFill="1" applyBorder="1" applyAlignment="1">
      <alignment horizontal="center" vertical="center"/>
    </xf>
    <xf numFmtId="44" fontId="14" fillId="18" borderId="32" xfId="178" applyFont="1" applyFill="1" applyBorder="1" applyAlignment="1">
      <alignment horizontal="center" vertical="center" wrapText="1"/>
    </xf>
    <xf numFmtId="10" fontId="14" fillId="17" borderId="32" xfId="0" applyNumberFormat="1" applyFont="1" applyFill="1" applyBorder="1" applyAlignment="1">
      <alignment horizontal="center" vertical="center" wrapText="1"/>
    </xf>
    <xf numFmtId="0" fontId="19" fillId="17" borderId="36" xfId="0" applyFont="1" applyFill="1" applyBorder="1" applyAlignment="1">
      <alignment horizontal="center" vertical="center"/>
    </xf>
    <xf numFmtId="0" fontId="14" fillId="19" borderId="42" xfId="0" applyFont="1" applyFill="1" applyBorder="1" applyAlignment="1">
      <alignment horizontal="center" vertical="center"/>
    </xf>
    <xf numFmtId="0" fontId="14" fillId="19" borderId="32" xfId="0" applyFont="1" applyFill="1" applyBorder="1" applyAlignment="1">
      <alignment horizontal="center" vertical="center" wrapText="1"/>
    </xf>
    <xf numFmtId="0" fontId="14" fillId="19" borderId="32" xfId="0" applyFont="1" applyFill="1" applyBorder="1" applyAlignment="1">
      <alignment horizontal="left" vertical="center" wrapText="1"/>
    </xf>
    <xf numFmtId="0" fontId="14" fillId="19" borderId="32" xfId="0" applyFont="1" applyFill="1" applyBorder="1" applyAlignment="1">
      <alignment horizontal="center" vertical="center"/>
    </xf>
    <xf numFmtId="4" fontId="14" fillId="19" borderId="32" xfId="178" applyNumberFormat="1" applyFont="1" applyFill="1" applyBorder="1" applyAlignment="1">
      <alignment horizontal="center" vertical="center"/>
    </xf>
    <xf numFmtId="10" fontId="1" fillId="19" borderId="32" xfId="2" applyNumberFormat="1" applyFill="1" applyBorder="1" applyAlignment="1">
      <alignment horizontal="center" vertical="center"/>
    </xf>
    <xf numFmtId="44" fontId="14" fillId="19" borderId="32" xfId="178" quotePrefix="1" applyFont="1" applyFill="1" applyBorder="1" applyAlignment="1">
      <alignment horizontal="center" vertical="center"/>
    </xf>
    <xf numFmtId="172" fontId="14" fillId="19" borderId="32" xfId="178" applyNumberFormat="1" applyFont="1" applyFill="1" applyBorder="1" applyAlignment="1">
      <alignment horizontal="center" vertical="center"/>
    </xf>
    <xf numFmtId="44" fontId="14" fillId="20" borderId="32" xfId="178" applyFont="1" applyFill="1" applyBorder="1" applyAlignment="1">
      <alignment horizontal="center" vertical="center" wrapText="1"/>
    </xf>
    <xf numFmtId="10" fontId="14" fillId="19" borderId="32" xfId="0" applyNumberFormat="1" applyFont="1" applyFill="1" applyBorder="1" applyAlignment="1">
      <alignment horizontal="center" vertical="center" wrapText="1"/>
    </xf>
    <xf numFmtId="0" fontId="19" fillId="19" borderId="36" xfId="0" applyFont="1" applyFill="1" applyBorder="1" applyAlignment="1">
      <alignment horizontal="center" vertical="center"/>
    </xf>
    <xf numFmtId="0" fontId="14" fillId="21" borderId="42" xfId="0" applyFont="1" applyFill="1" applyBorder="1" applyAlignment="1">
      <alignment horizontal="center" vertical="center"/>
    </xf>
    <xf numFmtId="0" fontId="14" fillId="21" borderId="32" xfId="0" applyFont="1" applyFill="1" applyBorder="1" applyAlignment="1">
      <alignment horizontal="center" vertical="center" wrapText="1"/>
    </xf>
    <xf numFmtId="0" fontId="14" fillId="21" borderId="32" xfId="0" applyFont="1" applyFill="1" applyBorder="1" applyAlignment="1">
      <alignment horizontal="left" vertical="center" wrapText="1"/>
    </xf>
    <xf numFmtId="0" fontId="14" fillId="21" borderId="32" xfId="0" applyFont="1" applyFill="1" applyBorder="1" applyAlignment="1">
      <alignment horizontal="center" vertical="center"/>
    </xf>
    <xf numFmtId="4" fontId="14" fillId="21" borderId="32" xfId="178" applyNumberFormat="1" applyFont="1" applyFill="1" applyBorder="1" applyAlignment="1">
      <alignment horizontal="center" vertical="center"/>
    </xf>
    <xf numFmtId="10" fontId="1" fillId="21" borderId="32" xfId="2" applyNumberFormat="1" applyFill="1" applyBorder="1" applyAlignment="1">
      <alignment horizontal="center" vertical="center"/>
    </xf>
    <xf numFmtId="44" fontId="14" fillId="21" borderId="32" xfId="178" quotePrefix="1" applyFont="1" applyFill="1" applyBorder="1" applyAlignment="1">
      <alignment horizontal="center" vertical="center"/>
    </xf>
    <xf numFmtId="172" fontId="14" fillId="21" borderId="32" xfId="178" applyNumberFormat="1" applyFont="1" applyFill="1" applyBorder="1" applyAlignment="1">
      <alignment horizontal="center" vertical="center"/>
    </xf>
    <xf numFmtId="44" fontId="14" fillId="22" borderId="32" xfId="178" applyFont="1" applyFill="1" applyBorder="1" applyAlignment="1">
      <alignment horizontal="center" vertical="center" wrapText="1"/>
    </xf>
    <xf numFmtId="10" fontId="14" fillId="21" borderId="32" xfId="0" applyNumberFormat="1" applyFont="1" applyFill="1" applyBorder="1" applyAlignment="1">
      <alignment horizontal="center" vertical="center" wrapText="1"/>
    </xf>
    <xf numFmtId="0" fontId="19" fillId="21" borderId="36" xfId="0" applyFont="1" applyFill="1" applyBorder="1" applyAlignment="1">
      <alignment horizontal="center" vertical="center"/>
    </xf>
    <xf numFmtId="0" fontId="19" fillId="9" borderId="82" xfId="0" applyFont="1" applyFill="1" applyBorder="1" applyAlignment="1">
      <alignment horizontal="center" vertical="center"/>
    </xf>
    <xf numFmtId="0" fontId="19" fillId="9" borderId="83" xfId="0" applyFont="1" applyFill="1" applyBorder="1" applyAlignment="1">
      <alignment vertical="center"/>
    </xf>
    <xf numFmtId="0" fontId="19" fillId="9" borderId="46" xfId="0" applyFont="1" applyFill="1" applyBorder="1" applyAlignment="1">
      <alignment vertical="center"/>
    </xf>
    <xf numFmtId="0" fontId="19" fillId="0" borderId="82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2" fontId="14" fillId="0" borderId="41" xfId="0" applyNumberFormat="1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/>
    </xf>
    <xf numFmtId="0" fontId="20" fillId="0" borderId="84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9" fillId="0" borderId="85" xfId="0" applyFont="1" applyBorder="1" applyAlignment="1">
      <alignment horizontal="center" vertical="center"/>
    </xf>
    <xf numFmtId="2" fontId="14" fillId="0" borderId="86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44" xfId="0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1" fillId="0" borderId="81" xfId="0" applyFont="1" applyBorder="1" applyAlignment="1">
      <alignment horizontal="center" vertical="center"/>
    </xf>
    <xf numFmtId="0" fontId="19" fillId="0" borderId="85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84" xfId="0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0" fontId="19" fillId="0" borderId="82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top" wrapText="1"/>
    </xf>
    <xf numFmtId="0" fontId="21" fillId="0" borderId="83" xfId="0" applyFont="1" applyBorder="1" applyAlignment="1">
      <alignment horizontal="center" vertical="top"/>
    </xf>
    <xf numFmtId="0" fontId="20" fillId="0" borderId="43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21" fillId="0" borderId="34" xfId="0" applyFont="1" applyBorder="1" applyAlignment="1">
      <alignment horizontal="center" vertical="top"/>
    </xf>
    <xf numFmtId="0" fontId="20" fillId="0" borderId="84" xfId="0" applyFont="1" applyBorder="1" applyAlignment="1">
      <alignment horizontal="center" vertical="top" wrapText="1"/>
    </xf>
    <xf numFmtId="0" fontId="21" fillId="0" borderId="46" xfId="0" applyFont="1" applyBorder="1" applyAlignment="1">
      <alignment horizontal="center" vertical="top"/>
    </xf>
    <xf numFmtId="0" fontId="19" fillId="0" borderId="85" xfId="0" applyFont="1" applyBorder="1" applyAlignment="1">
      <alignment horizontal="center" vertical="top" wrapText="1"/>
    </xf>
    <xf numFmtId="0" fontId="14" fillId="0" borderId="83" xfId="0" applyFont="1" applyBorder="1"/>
    <xf numFmtId="0" fontId="14" fillId="0" borderId="34" xfId="0" applyFont="1" applyBorder="1"/>
    <xf numFmtId="0" fontId="20" fillId="0" borderId="39" xfId="0" applyFont="1" applyBorder="1" applyAlignment="1">
      <alignment horizontal="center" vertical="top" wrapText="1"/>
    </xf>
    <xf numFmtId="0" fontId="21" fillId="0" borderId="81" xfId="0" applyFont="1" applyBorder="1" applyAlignment="1">
      <alignment horizontal="center" vertical="top"/>
    </xf>
    <xf numFmtId="0" fontId="21" fillId="0" borderId="43" xfId="0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14" fillId="0" borderId="46" xfId="0" applyFont="1" applyBorder="1"/>
    <xf numFmtId="0" fontId="20" fillId="0" borderId="45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14" fillId="0" borderId="81" xfId="0" applyFont="1" applyBorder="1"/>
    <xf numFmtId="0" fontId="21" fillId="0" borderId="45" xfId="0" applyFont="1" applyBorder="1" applyAlignment="1">
      <alignment horizontal="center" vertical="center" wrapText="1"/>
    </xf>
    <xf numFmtId="0" fontId="21" fillId="0" borderId="8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9" fillId="0" borderId="84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 wrapText="1"/>
    </xf>
    <xf numFmtId="0" fontId="21" fillId="0" borderId="83" xfId="0" applyFont="1" applyBorder="1" applyAlignment="1">
      <alignment wrapText="1"/>
    </xf>
    <xf numFmtId="0" fontId="20" fillId="0" borderId="43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34" xfId="0" applyFont="1" applyBorder="1"/>
    <xf numFmtId="0" fontId="21" fillId="0" borderId="46" xfId="0" applyFont="1" applyBorder="1"/>
    <xf numFmtId="0" fontId="21" fillId="0" borderId="83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21" fillId="0" borderId="84" xfId="0" applyFont="1" applyBorder="1" applyAlignment="1">
      <alignment horizontal="center"/>
    </xf>
    <xf numFmtId="4" fontId="21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 vertical="center" wrapText="1"/>
    </xf>
    <xf numFmtId="0" fontId="20" fillId="0" borderId="84" xfId="0" applyFont="1" applyBorder="1" applyAlignment="1">
      <alignment horizontal="center" wrapText="1"/>
    </xf>
    <xf numFmtId="0" fontId="14" fillId="0" borderId="40" xfId="0" applyFont="1" applyBorder="1" applyAlignment="1">
      <alignment horizontal="center" vertical="center"/>
    </xf>
    <xf numFmtId="0" fontId="19" fillId="0" borderId="87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 wrapText="1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92" xfId="0" applyFont="1" applyBorder="1" applyAlignment="1">
      <alignment horizontal="center" vertical="center"/>
    </xf>
    <xf numFmtId="0" fontId="14" fillId="23" borderId="32" xfId="0" applyFont="1" applyFill="1" applyBorder="1" applyAlignment="1">
      <alignment horizontal="center" vertical="center" wrapText="1"/>
    </xf>
    <xf numFmtId="0" fontId="54" fillId="11" borderId="93" xfId="0" applyFont="1" applyFill="1" applyBorder="1" applyAlignment="1" applyProtection="1">
      <alignment horizontal="right" vertical="center" readingOrder="1"/>
      <protection hidden="1"/>
    </xf>
    <xf numFmtId="0" fontId="56" fillId="25" borderId="93" xfId="0" applyFont="1" applyFill="1" applyBorder="1" applyAlignment="1" applyProtection="1">
      <alignment horizontal="center" vertical="center"/>
      <protection hidden="1"/>
    </xf>
    <xf numFmtId="4" fontId="56" fillId="25" borderId="93" xfId="0" applyNumberFormat="1" applyFont="1" applyFill="1" applyBorder="1" applyAlignment="1" applyProtection="1">
      <alignment horizontal="center" vertical="center"/>
      <protection hidden="1"/>
    </xf>
    <xf numFmtId="0" fontId="57" fillId="26" borderId="93" xfId="0" applyFont="1" applyFill="1" applyBorder="1" applyAlignment="1" applyProtection="1">
      <alignment horizontal="center" vertical="center"/>
      <protection hidden="1"/>
    </xf>
    <xf numFmtId="4" fontId="57" fillId="27" borderId="93" xfId="0" applyNumberFormat="1" applyFont="1" applyFill="1" applyBorder="1" applyAlignment="1" applyProtection="1">
      <alignment horizontal="center" vertical="center"/>
      <protection hidden="1"/>
    </xf>
    <xf numFmtId="44" fontId="58" fillId="26" borderId="93" xfId="178" applyFont="1" applyFill="1" applyBorder="1" applyAlignment="1" applyProtection="1">
      <alignment vertical="center"/>
      <protection hidden="1"/>
    </xf>
    <xf numFmtId="0" fontId="57" fillId="0" borderId="0" xfId="0" applyFont="1" applyProtection="1">
      <protection hidden="1"/>
    </xf>
    <xf numFmtId="0" fontId="57" fillId="0" borderId="0" xfId="0" applyFont="1" applyAlignment="1" applyProtection="1">
      <alignment horizontal="center"/>
      <protection hidden="1"/>
    </xf>
    <xf numFmtId="0" fontId="59" fillId="28" borderId="93" xfId="0" applyFont="1" applyFill="1" applyBorder="1" applyAlignment="1" applyProtection="1">
      <alignment horizontal="center" vertical="center"/>
      <protection hidden="1"/>
    </xf>
    <xf numFmtId="17" fontId="59" fillId="29" borderId="93" xfId="0" applyNumberFormat="1" applyFont="1" applyFill="1" applyBorder="1" applyAlignment="1" applyProtection="1">
      <alignment horizontal="center" vertical="center"/>
      <protection hidden="1"/>
    </xf>
    <xf numFmtId="17" fontId="59" fillId="29" borderId="93" xfId="0" quotePrefix="1" applyNumberFormat="1" applyFont="1" applyFill="1" applyBorder="1" applyAlignment="1" applyProtection="1">
      <alignment horizontal="center" vertical="center"/>
      <protection hidden="1"/>
    </xf>
    <xf numFmtId="0" fontId="57" fillId="30" borderId="93" xfId="0" applyFont="1" applyFill="1" applyBorder="1" applyAlignment="1" applyProtection="1">
      <alignment horizontal="center" vertical="center"/>
      <protection hidden="1"/>
    </xf>
    <xf numFmtId="0" fontId="57" fillId="30" borderId="93" xfId="0" applyFont="1" applyFill="1" applyBorder="1" applyAlignment="1" applyProtection="1">
      <alignment vertical="center" wrapText="1"/>
      <protection hidden="1"/>
    </xf>
    <xf numFmtId="0" fontId="57" fillId="30" borderId="93" xfId="0" applyFont="1" applyFill="1" applyBorder="1" applyAlignment="1" applyProtection="1">
      <alignment horizontal="center" vertical="center" wrapText="1"/>
      <protection hidden="1"/>
    </xf>
    <xf numFmtId="44" fontId="57" fillId="24" borderId="93" xfId="178" applyFont="1" applyFill="1" applyBorder="1" applyAlignment="1" applyProtection="1">
      <alignment horizontal="center" vertical="center"/>
      <protection hidden="1"/>
    </xf>
    <xf numFmtId="44" fontId="57" fillId="30" borderId="93" xfId="178" applyFont="1" applyFill="1" applyBorder="1" applyAlignment="1" applyProtection="1">
      <alignment horizontal="center" vertical="center"/>
      <protection hidden="1"/>
    </xf>
    <xf numFmtId="0" fontId="57" fillId="31" borderId="93" xfId="0" applyFont="1" applyFill="1" applyBorder="1" applyAlignment="1" applyProtection="1">
      <alignment horizontal="left" vertical="center"/>
      <protection hidden="1"/>
    </xf>
    <xf numFmtId="0" fontId="57" fillId="31" borderId="93" xfId="0" applyFont="1" applyFill="1" applyBorder="1" applyAlignment="1" applyProtection="1">
      <alignment horizontal="center" vertical="center" wrapText="1"/>
      <protection hidden="1"/>
    </xf>
    <xf numFmtId="0" fontId="58" fillId="32" borderId="93" xfId="0" applyFont="1" applyFill="1" applyBorder="1" applyAlignment="1" applyProtection="1">
      <alignment vertical="center"/>
      <protection hidden="1"/>
    </xf>
    <xf numFmtId="44" fontId="57" fillId="32" borderId="93" xfId="178" applyFont="1" applyFill="1" applyBorder="1" applyAlignment="1" applyProtection="1">
      <alignment vertical="center"/>
      <protection hidden="1"/>
    </xf>
    <xf numFmtId="0" fontId="0" fillId="9" borderId="18" xfId="0" applyFill="1" applyBorder="1"/>
    <xf numFmtId="0" fontId="0" fillId="9" borderId="19" xfId="0" applyFill="1" applyBorder="1"/>
    <xf numFmtId="0" fontId="0" fillId="9" borderId="17" xfId="0" applyFill="1" applyBorder="1"/>
    <xf numFmtId="0" fontId="0" fillId="9" borderId="40" xfId="0" applyFill="1" applyBorder="1"/>
    <xf numFmtId="0" fontId="0" fillId="9" borderId="4" xfId="0" applyFill="1" applyBorder="1"/>
    <xf numFmtId="0" fontId="19" fillId="0" borderId="35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0" fillId="9" borderId="63" xfId="0" applyFill="1" applyBorder="1"/>
    <xf numFmtId="0" fontId="0" fillId="9" borderId="15" xfId="0" applyFill="1" applyBorder="1"/>
    <xf numFmtId="0" fontId="19" fillId="16" borderId="44" xfId="0" applyFont="1" applyFill="1" applyBorder="1" applyAlignment="1">
      <alignment horizontal="center" vertical="center" wrapText="1"/>
    </xf>
    <xf numFmtId="0" fontId="19" fillId="16" borderId="47" xfId="0" applyFont="1" applyFill="1" applyBorder="1" applyAlignment="1">
      <alignment horizontal="center" vertical="center" wrapText="1"/>
    </xf>
    <xf numFmtId="0" fontId="19" fillId="16" borderId="18" xfId="0" applyFont="1" applyFill="1" applyBorder="1" applyAlignment="1">
      <alignment horizontal="center" vertical="center"/>
    </xf>
    <xf numFmtId="0" fontId="19" fillId="16" borderId="13" xfId="0" applyFont="1" applyFill="1" applyBorder="1" applyAlignment="1">
      <alignment horizontal="center" vertical="center"/>
    </xf>
    <xf numFmtId="0" fontId="19" fillId="16" borderId="17" xfId="0" applyFont="1" applyFill="1" applyBorder="1" applyAlignment="1">
      <alignment horizontal="center" vertical="center"/>
    </xf>
    <xf numFmtId="0" fontId="19" fillId="16" borderId="25" xfId="0" applyFont="1" applyFill="1" applyBorder="1" applyAlignment="1">
      <alignment horizontal="center" vertical="center"/>
    </xf>
    <xf numFmtId="0" fontId="19" fillId="16" borderId="32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9" fillId="16" borderId="64" xfId="0" applyFont="1" applyFill="1" applyBorder="1" applyAlignment="1">
      <alignment horizontal="center" vertical="center" wrapText="1"/>
    </xf>
    <xf numFmtId="0" fontId="19" fillId="16" borderId="65" xfId="0" applyFont="1" applyFill="1" applyBorder="1" applyAlignment="1">
      <alignment horizontal="center" vertical="center" wrapText="1"/>
    </xf>
    <xf numFmtId="0" fontId="0" fillId="9" borderId="5" xfId="0" applyFill="1" applyBorder="1"/>
    <xf numFmtId="0" fontId="0" fillId="9" borderId="20" xfId="0" applyFill="1" applyBorder="1"/>
    <xf numFmtId="0" fontId="19" fillId="16" borderId="32" xfId="0" applyFont="1" applyFill="1" applyBorder="1" applyAlignment="1">
      <alignment horizontal="center" vertical="center" wrapText="1"/>
    </xf>
    <xf numFmtId="17" fontId="19" fillId="15" borderId="0" xfId="0" applyNumberFormat="1" applyFont="1" applyFill="1" applyAlignment="1">
      <alignment horizontal="center" vertical="center" wrapText="1"/>
    </xf>
    <xf numFmtId="17" fontId="19" fillId="15" borderId="34" xfId="0" applyNumberFormat="1" applyFont="1" applyFill="1" applyBorder="1" applyAlignment="1">
      <alignment horizontal="center" vertical="center" wrapText="1"/>
    </xf>
    <xf numFmtId="17" fontId="19" fillId="15" borderId="55" xfId="0" applyNumberFormat="1" applyFont="1" applyFill="1" applyBorder="1" applyAlignment="1">
      <alignment horizontal="center" vertical="center" wrapText="1"/>
    </xf>
    <xf numFmtId="17" fontId="19" fillId="15" borderId="56" xfId="0" applyNumberFormat="1" applyFont="1" applyFill="1" applyBorder="1" applyAlignment="1">
      <alignment horizontal="center" vertical="center" wrapText="1"/>
    </xf>
    <xf numFmtId="0" fontId="52" fillId="15" borderId="70" xfId="0" applyFont="1" applyFill="1" applyBorder="1" applyAlignment="1">
      <alignment horizontal="center" vertical="center"/>
    </xf>
    <xf numFmtId="0" fontId="52" fillId="15" borderId="71" xfId="0" applyFont="1" applyFill="1" applyBorder="1" applyAlignment="1">
      <alignment horizontal="center" vertical="center"/>
    </xf>
    <xf numFmtId="0" fontId="52" fillId="15" borderId="73" xfId="0" applyFont="1" applyFill="1" applyBorder="1" applyAlignment="1">
      <alignment horizontal="center" vertical="center"/>
    </xf>
    <xf numFmtId="0" fontId="19" fillId="15" borderId="72" xfId="0" applyFont="1" applyFill="1" applyBorder="1" applyAlignment="1">
      <alignment horizontal="center" vertical="center"/>
    </xf>
    <xf numFmtId="0" fontId="19" fillId="15" borderId="73" xfId="0" applyFont="1" applyFill="1" applyBorder="1" applyAlignment="1">
      <alignment horizontal="center" vertical="center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57" xfId="0" applyFont="1" applyFill="1" applyBorder="1" applyAlignment="1">
      <alignment horizontal="center" vertical="top" wrapText="1"/>
    </xf>
    <xf numFmtId="0" fontId="19" fillId="15" borderId="66" xfId="0" applyFont="1" applyFill="1" applyBorder="1" applyAlignment="1">
      <alignment horizontal="center" vertical="top" wrapText="1"/>
    </xf>
    <xf numFmtId="0" fontId="19" fillId="15" borderId="58" xfId="0" applyFont="1" applyFill="1" applyBorder="1" applyAlignment="1">
      <alignment horizontal="center" vertical="top" wrapText="1"/>
    </xf>
    <xf numFmtId="0" fontId="19" fillId="15" borderId="69" xfId="0" applyFont="1" applyFill="1" applyBorder="1" applyAlignment="1">
      <alignment horizontal="center" vertical="top" wrapText="1"/>
    </xf>
    <xf numFmtId="0" fontId="19" fillId="15" borderId="74" xfId="0" applyFont="1" applyFill="1" applyBorder="1" applyAlignment="1">
      <alignment horizontal="center" vertical="center"/>
    </xf>
    <xf numFmtId="0" fontId="19" fillId="15" borderId="77" xfId="0" applyFont="1" applyFill="1" applyBorder="1" applyAlignment="1">
      <alignment horizontal="center" vertical="center"/>
    </xf>
    <xf numFmtId="0" fontId="19" fillId="15" borderId="67" xfId="0" applyFont="1" applyFill="1" applyBorder="1" applyAlignment="1">
      <alignment horizontal="center" vertical="center"/>
    </xf>
    <xf numFmtId="0" fontId="19" fillId="15" borderId="68" xfId="0" applyFont="1" applyFill="1" applyBorder="1" applyAlignment="1">
      <alignment horizontal="center" vertical="center"/>
    </xf>
    <xf numFmtId="0" fontId="19" fillId="15" borderId="58" xfId="0" applyFont="1" applyFill="1" applyBorder="1" applyAlignment="1">
      <alignment horizontal="center" vertical="center"/>
    </xf>
    <xf numFmtId="0" fontId="19" fillId="15" borderId="69" xfId="0" applyFont="1" applyFill="1" applyBorder="1" applyAlignment="1">
      <alignment horizontal="center" vertical="center"/>
    </xf>
    <xf numFmtId="0" fontId="19" fillId="15" borderId="75" xfId="0" applyFont="1" applyFill="1" applyBorder="1" applyAlignment="1">
      <alignment horizontal="center" vertical="center"/>
    </xf>
    <xf numFmtId="0" fontId="19" fillId="15" borderId="76" xfId="0" applyFont="1" applyFill="1" applyBorder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0" fontId="19" fillId="15" borderId="34" xfId="0" applyFont="1" applyFill="1" applyBorder="1" applyAlignment="1">
      <alignment horizontal="center" vertical="center"/>
    </xf>
    <xf numFmtId="0" fontId="19" fillId="15" borderId="53" xfId="0" applyFont="1" applyFill="1" applyBorder="1" applyAlignment="1">
      <alignment horizontal="left" vertical="center"/>
    </xf>
    <xf numFmtId="0" fontId="19" fillId="15" borderId="54" xfId="0" applyFont="1" applyFill="1" applyBorder="1" applyAlignment="1">
      <alignment horizontal="left" vertical="center"/>
    </xf>
    <xf numFmtId="0" fontId="19" fillId="15" borderId="66" xfId="0" applyFont="1" applyFill="1" applyBorder="1" applyAlignment="1">
      <alignment horizontal="left" vertical="center"/>
    </xf>
    <xf numFmtId="0" fontId="18" fillId="9" borderId="2" xfId="0" applyFont="1" applyFill="1" applyBorder="1" applyAlignment="1">
      <alignment horizontal="center" vertical="center"/>
    </xf>
    <xf numFmtId="0" fontId="0" fillId="0" borderId="3" xfId="0" applyBorder="1"/>
    <xf numFmtId="0" fontId="19" fillId="0" borderId="4" xfId="0" applyFont="1" applyBorder="1" applyAlignment="1">
      <alignment horizontal="center" vertical="center" wrapText="1"/>
    </xf>
    <xf numFmtId="0" fontId="0" fillId="0" borderId="5" xfId="0" applyBorder="1"/>
    <xf numFmtId="0" fontId="19" fillId="9" borderId="3" xfId="0" applyFont="1" applyFill="1" applyBorder="1" applyAlignment="1">
      <alignment horizontal="left" vertical="center" wrapText="1"/>
    </xf>
    <xf numFmtId="0" fontId="19" fillId="9" borderId="4" xfId="0" applyFont="1" applyFill="1" applyBorder="1" applyAlignment="1">
      <alignment horizontal="center" vertical="center" wrapText="1"/>
    </xf>
    <xf numFmtId="17" fontId="19" fillId="9" borderId="5" xfId="0" applyNumberFormat="1" applyFont="1" applyFill="1" applyBorder="1" applyAlignment="1">
      <alignment horizontal="center" vertical="center" wrapText="1"/>
    </xf>
    <xf numFmtId="0" fontId="19" fillId="9" borderId="3" xfId="0" applyFont="1" applyFill="1" applyBorder="1" applyAlignment="1">
      <alignment horizontal="left" vertical="center"/>
    </xf>
    <xf numFmtId="0" fontId="19" fillId="9" borderId="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165" fontId="14" fillId="0" borderId="4" xfId="1" applyNumberFormat="1" applyFont="1" applyBorder="1" applyAlignment="1">
      <alignment horizontal="center" vertical="center" wrapText="1"/>
    </xf>
    <xf numFmtId="10" fontId="14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19" fillId="0" borderId="8" xfId="0" applyFont="1" applyBorder="1" applyAlignment="1">
      <alignment horizontal="center" vertical="center" wrapText="1"/>
    </xf>
    <xf numFmtId="165" fontId="19" fillId="0" borderId="9" xfId="1" applyNumberFormat="1" applyFont="1" applyBorder="1" applyAlignment="1">
      <alignment horizontal="center" vertical="center" wrapText="1"/>
    </xf>
    <xf numFmtId="10" fontId="19" fillId="0" borderId="10" xfId="0" applyNumberFormat="1" applyFont="1" applyBorder="1" applyAlignment="1">
      <alignment horizontal="center" vertical="center" wrapText="1"/>
    </xf>
    <xf numFmtId="0" fontId="19" fillId="9" borderId="82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9" borderId="78" xfId="0" applyFont="1" applyFill="1" applyBorder="1" applyAlignment="1">
      <alignment horizontal="center" vertical="center"/>
    </xf>
    <xf numFmtId="0" fontId="19" fillId="9" borderId="79" xfId="0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19" fillId="0" borderId="6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/>
    </xf>
    <xf numFmtId="0" fontId="23" fillId="0" borderId="81" xfId="0" applyFont="1" applyBorder="1" applyAlignment="1">
      <alignment horizontal="center"/>
    </xf>
    <xf numFmtId="0" fontId="19" fillId="9" borderId="17" xfId="0" applyFont="1" applyFill="1" applyBorder="1" applyAlignment="1">
      <alignment horizontal="left" vertical="center" wrapText="1"/>
    </xf>
    <xf numFmtId="0" fontId="19" fillId="9" borderId="22" xfId="0" applyFont="1" applyFill="1" applyBorder="1" applyAlignment="1">
      <alignment horizontal="left" vertical="center" wrapText="1"/>
    </xf>
    <xf numFmtId="0" fontId="19" fillId="9" borderId="83" xfId="0" applyFont="1" applyFill="1" applyBorder="1" applyAlignment="1">
      <alignment horizontal="left" vertical="center" wrapText="1"/>
    </xf>
    <xf numFmtId="0" fontId="19" fillId="9" borderId="25" xfId="0" applyFont="1" applyFill="1" applyBorder="1" applyAlignment="1">
      <alignment horizontal="left" vertical="center" wrapText="1"/>
    </xf>
    <xf numFmtId="0" fontId="19" fillId="9" borderId="23" xfId="0" applyFont="1" applyFill="1" applyBorder="1" applyAlignment="1">
      <alignment horizontal="left" vertical="center" wrapText="1"/>
    </xf>
    <xf numFmtId="0" fontId="19" fillId="9" borderId="46" xfId="0" applyFont="1" applyFill="1" applyBorder="1" applyAlignment="1">
      <alignment horizontal="left" vertical="center" wrapText="1"/>
    </xf>
    <xf numFmtId="0" fontId="14" fillId="11" borderId="4" xfId="0" applyFont="1" applyFill="1" applyBorder="1" applyAlignment="1">
      <alignment horizontal="left" vertical="center" wrapText="1"/>
    </xf>
    <xf numFmtId="0" fontId="19" fillId="9" borderId="4" xfId="0" applyFont="1" applyFill="1" applyBorder="1" applyAlignment="1">
      <alignment horizontal="left" vertical="center"/>
    </xf>
    <xf numFmtId="0" fontId="21" fillId="0" borderId="22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6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23" xfId="0" applyFont="1" applyBorder="1" applyAlignment="1">
      <alignment vertical="center" wrapText="1"/>
    </xf>
    <xf numFmtId="0" fontId="21" fillId="0" borderId="23" xfId="0" applyFont="1" applyBorder="1" applyAlignment="1">
      <alignment vertical="center"/>
    </xf>
    <xf numFmtId="0" fontId="14" fillId="0" borderId="20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23" xfId="0" applyFont="1" applyBorder="1" applyAlignment="1">
      <alignment horizontal="left"/>
    </xf>
    <xf numFmtId="0" fontId="0" fillId="0" borderId="11" xfId="0" applyBorder="1"/>
    <xf numFmtId="0" fontId="0" fillId="0" borderId="81" xfId="0" applyBorder="1"/>
    <xf numFmtId="0" fontId="21" fillId="0" borderId="6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4" fillId="0" borderId="89" xfId="0" applyFont="1" applyBorder="1" applyAlignment="1">
      <alignment vertical="center" wrapText="1"/>
    </xf>
    <xf numFmtId="0" fontId="14" fillId="0" borderId="90" xfId="0" applyFont="1" applyBorder="1" applyAlignment="1">
      <alignment vertical="center" wrapText="1"/>
    </xf>
    <xf numFmtId="0" fontId="14" fillId="0" borderId="91" xfId="0" applyFont="1" applyBorder="1" applyAlignment="1">
      <alignment vertical="center" wrapText="1"/>
    </xf>
    <xf numFmtId="0" fontId="19" fillId="16" borderId="36" xfId="0" applyFont="1" applyFill="1" applyBorder="1" applyAlignment="1">
      <alignment horizontal="center" vertical="center" wrapText="1"/>
    </xf>
    <xf numFmtId="0" fontId="19" fillId="15" borderId="50" xfId="0" applyFont="1" applyFill="1" applyBorder="1" applyAlignment="1">
      <alignment horizontal="center" vertical="center"/>
    </xf>
    <xf numFmtId="0" fontId="19" fillId="15" borderId="32" xfId="0" applyFont="1" applyFill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17" fontId="19" fillId="15" borderId="32" xfId="0" applyNumberFormat="1" applyFont="1" applyFill="1" applyBorder="1" applyAlignment="1">
      <alignment horizontal="center" vertical="center" wrapText="1"/>
    </xf>
    <xf numFmtId="0" fontId="19" fillId="16" borderId="42" xfId="0" applyFont="1" applyFill="1" applyBorder="1" applyAlignment="1">
      <alignment horizontal="center" vertical="center" wrapText="1"/>
    </xf>
    <xf numFmtId="0" fontId="52" fillId="15" borderId="49" xfId="0" applyFont="1" applyFill="1" applyBorder="1" applyAlignment="1">
      <alignment horizontal="center" vertical="center"/>
    </xf>
    <xf numFmtId="0" fontId="52" fillId="15" borderId="50" xfId="0" applyFont="1" applyFill="1" applyBorder="1" applyAlignment="1">
      <alignment horizontal="center" vertical="center"/>
    </xf>
    <xf numFmtId="0" fontId="19" fillId="15" borderId="42" xfId="0" applyFont="1" applyFill="1" applyBorder="1" applyAlignment="1">
      <alignment horizontal="left" vertical="center"/>
    </xf>
    <xf numFmtId="0" fontId="19" fillId="15" borderId="32" xfId="0" applyFont="1" applyFill="1" applyBorder="1" applyAlignment="1">
      <alignment horizontal="left" vertical="center"/>
    </xf>
    <xf numFmtId="0" fontId="59" fillId="28" borderId="93" xfId="0" applyFont="1" applyFill="1" applyBorder="1" applyAlignment="1" applyProtection="1">
      <alignment horizontal="center" vertical="center"/>
      <protection hidden="1"/>
    </xf>
    <xf numFmtId="0" fontId="53" fillId="11" borderId="0" xfId="0" applyFont="1" applyFill="1" applyAlignment="1" applyProtection="1">
      <alignment horizontal="center" vertical="center" readingOrder="1"/>
      <protection hidden="1"/>
    </xf>
    <xf numFmtId="10" fontId="55" fillId="24" borderId="94" xfId="0" applyNumberFormat="1" applyFont="1" applyFill="1" applyBorder="1" applyAlignment="1" applyProtection="1">
      <alignment horizontal="left" vertical="center" wrapText="1" readingOrder="1"/>
      <protection hidden="1"/>
    </xf>
    <xf numFmtId="10" fontId="55" fillId="24" borderId="95" xfId="0" applyNumberFormat="1" applyFont="1" applyFill="1" applyBorder="1" applyAlignment="1" applyProtection="1">
      <alignment horizontal="left" vertical="center" wrapText="1" readingOrder="1"/>
      <protection hidden="1"/>
    </xf>
    <xf numFmtId="10" fontId="55" fillId="24" borderId="96" xfId="0" applyNumberFormat="1" applyFont="1" applyFill="1" applyBorder="1" applyAlignment="1" applyProtection="1">
      <alignment horizontal="left" vertical="center" wrapText="1" readingOrder="1"/>
      <protection hidden="1"/>
    </xf>
    <xf numFmtId="0" fontId="55" fillId="24" borderId="94" xfId="0" applyFont="1" applyFill="1" applyBorder="1" applyAlignment="1" applyProtection="1">
      <alignment horizontal="left" vertical="center" readingOrder="1"/>
      <protection hidden="1"/>
    </xf>
    <xf numFmtId="0" fontId="55" fillId="24" borderId="95" xfId="0" applyFont="1" applyFill="1" applyBorder="1" applyAlignment="1" applyProtection="1">
      <alignment horizontal="left" vertical="center" readingOrder="1"/>
      <protection hidden="1"/>
    </xf>
    <xf numFmtId="0" fontId="55" fillId="24" borderId="96" xfId="0" applyFont="1" applyFill="1" applyBorder="1" applyAlignment="1" applyProtection="1">
      <alignment horizontal="left" vertical="center" readingOrder="1"/>
      <protection hidden="1"/>
    </xf>
    <xf numFmtId="0" fontId="56" fillId="25" borderId="93" xfId="0" applyFont="1" applyFill="1" applyBorder="1" applyAlignment="1" applyProtection="1">
      <alignment horizontal="center" vertical="center"/>
      <protection hidden="1"/>
    </xf>
    <xf numFmtId="0" fontId="57" fillId="27" borderId="93" xfId="0" applyFont="1" applyFill="1" applyBorder="1" applyAlignment="1" applyProtection="1">
      <alignment horizontal="left" vertical="center" wrapText="1"/>
      <protection hidden="1"/>
    </xf>
    <xf numFmtId="0" fontId="58" fillId="31" borderId="93" xfId="0" applyFont="1" applyFill="1" applyBorder="1" applyAlignment="1" applyProtection="1">
      <alignment horizontal="center" vertical="center" wrapText="1"/>
      <protection hidden="1"/>
    </xf>
    <xf numFmtId="0" fontId="58" fillId="31" borderId="93" xfId="0" applyFont="1" applyFill="1" applyBorder="1" applyAlignment="1" applyProtection="1">
      <alignment horizontal="center" vertical="center"/>
      <protection hidden="1"/>
    </xf>
    <xf numFmtId="10" fontId="39" fillId="0" borderId="15" xfId="183" applyNumberFormat="1" applyFont="1" applyBorder="1" applyAlignment="1" applyProtection="1">
      <alignment horizontal="center" vertical="center" wrapText="1"/>
      <protection hidden="1"/>
    </xf>
    <xf numFmtId="0" fontId="45" fillId="0" borderId="0" xfId="181" applyFont="1" applyAlignment="1" applyProtection="1">
      <alignment horizontal="left" vertical="top" wrapText="1"/>
      <protection hidden="1"/>
    </xf>
    <xf numFmtId="0" fontId="29" fillId="0" borderId="0" xfId="179" applyFont="1" applyAlignment="1" applyProtection="1">
      <alignment horizontal="center"/>
      <protection hidden="1"/>
    </xf>
    <xf numFmtId="10" fontId="31" fillId="0" borderId="0" xfId="179" applyNumberFormat="1" applyFont="1" applyAlignment="1" applyProtection="1">
      <alignment vertical="center" wrapText="1"/>
      <protection hidden="1"/>
    </xf>
    <xf numFmtId="0" fontId="33" fillId="0" borderId="0" xfId="180" applyNumberFormat="1" applyFont="1" applyFill="1" applyBorder="1" applyAlignment="1" applyProtection="1">
      <alignment horizontal="left" vertical="center" wrapText="1"/>
      <protection hidden="1"/>
    </xf>
    <xf numFmtId="0" fontId="35" fillId="0" borderId="0" xfId="181" applyFont="1" applyProtection="1">
      <protection hidden="1"/>
    </xf>
    <xf numFmtId="10" fontId="44" fillId="14" borderId="4" xfId="182" applyNumberFormat="1" applyFont="1" applyFill="1" applyBorder="1" applyAlignment="1" applyProtection="1">
      <alignment horizontal="center" vertical="center" wrapText="1"/>
      <protection hidden="1"/>
    </xf>
    <xf numFmtId="0" fontId="18" fillId="0" borderId="4" xfId="0" applyFont="1" applyBorder="1" applyAlignment="1">
      <alignment horizontal="center" vertical="center"/>
    </xf>
    <xf numFmtId="165" fontId="26" fillId="0" borderId="4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12" borderId="26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4" fillId="9" borderId="4" xfId="0" applyFont="1" applyFill="1" applyBorder="1" applyAlignment="1">
      <alignment horizontal="center"/>
    </xf>
  </cellXfs>
  <cellStyles count="184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Error" xfId="8" xr:uid="{00000000-0005-0000-0000-000005000000}"/>
    <cellStyle name="Euro" xfId="9" xr:uid="{00000000-0005-0000-0000-000006000000}"/>
    <cellStyle name="Euro 2" xfId="10" xr:uid="{00000000-0005-0000-0000-000007000000}"/>
    <cellStyle name="Euro 3" xfId="11" xr:uid="{00000000-0005-0000-0000-000008000000}"/>
    <cellStyle name="Excel_BuiltIn_Percent" xfId="182" xr:uid="{8BC697BE-8B02-4F66-859F-E19C2302C0B1}"/>
    <cellStyle name="Footnote" xfId="12" xr:uid="{00000000-0005-0000-0000-000009000000}"/>
    <cellStyle name="Good" xfId="13" xr:uid="{00000000-0005-0000-0000-00000A000000}"/>
    <cellStyle name="Heading" xfId="14" xr:uid="{00000000-0005-0000-0000-00000B000000}"/>
    <cellStyle name="Heading 1" xfId="15" xr:uid="{00000000-0005-0000-0000-00000C000000}"/>
    <cellStyle name="Heading 2" xfId="16" xr:uid="{00000000-0005-0000-0000-00000D000000}"/>
    <cellStyle name="Hyperlink" xfId="17" xr:uid="{00000000-0005-0000-0000-00000E000000}"/>
    <cellStyle name="Moeda" xfId="178" builtinId="4"/>
    <cellStyle name="Moeda 10" xfId="18" xr:uid="{00000000-0005-0000-0000-00000F000000}"/>
    <cellStyle name="Moeda 10 2" xfId="19" xr:uid="{00000000-0005-0000-0000-000010000000}"/>
    <cellStyle name="Moeda 10 2 2" xfId="20" xr:uid="{00000000-0005-0000-0000-000011000000}"/>
    <cellStyle name="Moeda 10 2 2 2" xfId="21" xr:uid="{00000000-0005-0000-0000-000012000000}"/>
    <cellStyle name="Moeda 10 3" xfId="22" xr:uid="{00000000-0005-0000-0000-000013000000}"/>
    <cellStyle name="Moeda 10 3 2" xfId="23" xr:uid="{00000000-0005-0000-0000-000014000000}"/>
    <cellStyle name="Moeda 10 4" xfId="24" xr:uid="{00000000-0005-0000-0000-000015000000}"/>
    <cellStyle name="Moeda 11" xfId="25" xr:uid="{00000000-0005-0000-0000-000016000000}"/>
    <cellStyle name="Moeda 11 2" xfId="26" xr:uid="{00000000-0005-0000-0000-000017000000}"/>
    <cellStyle name="Moeda 12" xfId="27" xr:uid="{00000000-0005-0000-0000-000018000000}"/>
    <cellStyle name="Moeda 12 2" xfId="28" xr:uid="{00000000-0005-0000-0000-000019000000}"/>
    <cellStyle name="Moeda 12 2 2" xfId="29" xr:uid="{00000000-0005-0000-0000-00001A000000}"/>
    <cellStyle name="Moeda 12 3" xfId="30" xr:uid="{00000000-0005-0000-0000-00001B000000}"/>
    <cellStyle name="Moeda 12 3 2" xfId="31" xr:uid="{00000000-0005-0000-0000-00001C000000}"/>
    <cellStyle name="Moeda 12 4" xfId="32" xr:uid="{00000000-0005-0000-0000-00001D000000}"/>
    <cellStyle name="Moeda 12 5" xfId="33" xr:uid="{00000000-0005-0000-0000-00001E000000}"/>
    <cellStyle name="Moeda 13" xfId="34" xr:uid="{00000000-0005-0000-0000-00001F000000}"/>
    <cellStyle name="Moeda 2" xfId="35" xr:uid="{00000000-0005-0000-0000-000020000000}"/>
    <cellStyle name="Moeda 2 2" xfId="36" xr:uid="{00000000-0005-0000-0000-000021000000}"/>
    <cellStyle name="Moeda 2 3" xfId="37" xr:uid="{00000000-0005-0000-0000-000022000000}"/>
    <cellStyle name="Moeda 3" xfId="38" xr:uid="{00000000-0005-0000-0000-000023000000}"/>
    <cellStyle name="Moeda 3 2" xfId="39" xr:uid="{00000000-0005-0000-0000-000024000000}"/>
    <cellStyle name="Moeda 4" xfId="40" xr:uid="{00000000-0005-0000-0000-000025000000}"/>
    <cellStyle name="Moeda 4 2" xfId="41" xr:uid="{00000000-0005-0000-0000-000026000000}"/>
    <cellStyle name="Moeda 5" xfId="42" xr:uid="{00000000-0005-0000-0000-000027000000}"/>
    <cellStyle name="Moeda 5 2" xfId="43" xr:uid="{00000000-0005-0000-0000-000028000000}"/>
    <cellStyle name="Moeda 5 2 2" xfId="44" xr:uid="{00000000-0005-0000-0000-000029000000}"/>
    <cellStyle name="Moeda 5 2 2 2" xfId="45" xr:uid="{00000000-0005-0000-0000-00002A000000}"/>
    <cellStyle name="Moeda 5 2 3" xfId="46" xr:uid="{00000000-0005-0000-0000-00002B000000}"/>
    <cellStyle name="Moeda 5 3" xfId="47" xr:uid="{00000000-0005-0000-0000-00002C000000}"/>
    <cellStyle name="Moeda 5 3 2" xfId="48" xr:uid="{00000000-0005-0000-0000-00002D000000}"/>
    <cellStyle name="Moeda 5 4" xfId="49" xr:uid="{00000000-0005-0000-0000-00002E000000}"/>
    <cellStyle name="Moeda 6" xfId="50" xr:uid="{00000000-0005-0000-0000-00002F000000}"/>
    <cellStyle name="Moeda 6 2" xfId="51" xr:uid="{00000000-0005-0000-0000-000030000000}"/>
    <cellStyle name="Moeda 6 2 2" xfId="52" xr:uid="{00000000-0005-0000-0000-000031000000}"/>
    <cellStyle name="Moeda 6 2 2 2" xfId="53" xr:uid="{00000000-0005-0000-0000-000032000000}"/>
    <cellStyle name="Moeda 6 2 3" xfId="54" xr:uid="{00000000-0005-0000-0000-000033000000}"/>
    <cellStyle name="Moeda 6 2 3 2" xfId="55" xr:uid="{00000000-0005-0000-0000-000034000000}"/>
    <cellStyle name="Moeda 6 2 4" xfId="56" xr:uid="{00000000-0005-0000-0000-000035000000}"/>
    <cellStyle name="Moeda 6 3" xfId="57" xr:uid="{00000000-0005-0000-0000-000036000000}"/>
    <cellStyle name="Moeda 6 3 2" xfId="58" xr:uid="{00000000-0005-0000-0000-000037000000}"/>
    <cellStyle name="Moeda 7" xfId="59" xr:uid="{00000000-0005-0000-0000-000038000000}"/>
    <cellStyle name="Moeda 7 2" xfId="60" xr:uid="{00000000-0005-0000-0000-000039000000}"/>
    <cellStyle name="Moeda 7 2 2" xfId="61" xr:uid="{00000000-0005-0000-0000-00003A000000}"/>
    <cellStyle name="Moeda 7 2 2 2" xfId="62" xr:uid="{00000000-0005-0000-0000-00003B000000}"/>
    <cellStyle name="Moeda 7 2 3" xfId="63" xr:uid="{00000000-0005-0000-0000-00003C000000}"/>
    <cellStyle name="Moeda 7 3" xfId="64" xr:uid="{00000000-0005-0000-0000-00003D000000}"/>
    <cellStyle name="Moeda 7 3 2" xfId="65" xr:uid="{00000000-0005-0000-0000-00003E000000}"/>
    <cellStyle name="Moeda 8" xfId="66" xr:uid="{00000000-0005-0000-0000-00003F000000}"/>
    <cellStyle name="Moeda 8 2" xfId="67" xr:uid="{00000000-0005-0000-0000-000040000000}"/>
    <cellStyle name="Moeda 8 2 2" xfId="68" xr:uid="{00000000-0005-0000-0000-000041000000}"/>
    <cellStyle name="Moeda 8 3" xfId="69" xr:uid="{00000000-0005-0000-0000-000042000000}"/>
    <cellStyle name="Moeda 8 4" xfId="70" xr:uid="{00000000-0005-0000-0000-000043000000}"/>
    <cellStyle name="Moeda 9" xfId="71" xr:uid="{00000000-0005-0000-0000-000044000000}"/>
    <cellStyle name="Moeda 9 2" xfId="72" xr:uid="{00000000-0005-0000-0000-000045000000}"/>
    <cellStyle name="Moeda 9 2 2" xfId="73" xr:uid="{00000000-0005-0000-0000-000046000000}"/>
    <cellStyle name="Neutral" xfId="74" xr:uid="{00000000-0005-0000-0000-000047000000}"/>
    <cellStyle name="Normal" xfId="0" builtinId="0" customBuiltin="1"/>
    <cellStyle name="Normal 10" xfId="75" xr:uid="{00000000-0005-0000-0000-000049000000}"/>
    <cellStyle name="Normal 10 2" xfId="76" xr:uid="{00000000-0005-0000-0000-00004A000000}"/>
    <cellStyle name="Normal 11" xfId="77" xr:uid="{00000000-0005-0000-0000-00004B000000}"/>
    <cellStyle name="Normal 12" xfId="78" xr:uid="{00000000-0005-0000-0000-00004C000000}"/>
    <cellStyle name="Normal 13" xfId="179" xr:uid="{374CB1B5-CBCD-4C71-9A51-675D1479348D}"/>
    <cellStyle name="Normal 2" xfId="79" xr:uid="{00000000-0005-0000-0000-00004D000000}"/>
    <cellStyle name="Normal 2 2" xfId="80" xr:uid="{00000000-0005-0000-0000-00004E000000}"/>
    <cellStyle name="Normal 2 2 2" xfId="81" xr:uid="{00000000-0005-0000-0000-00004F000000}"/>
    <cellStyle name="Normal 2 3" xfId="82" xr:uid="{00000000-0005-0000-0000-000050000000}"/>
    <cellStyle name="Normal 2 4" xfId="181" xr:uid="{06D552A3-17BF-4444-8CA8-C6CE0EA10D54}"/>
    <cellStyle name="Normal 3" xfId="83" xr:uid="{00000000-0005-0000-0000-000051000000}"/>
    <cellStyle name="Normal 3 2" xfId="84" xr:uid="{00000000-0005-0000-0000-000052000000}"/>
    <cellStyle name="Normal 4" xfId="85" xr:uid="{00000000-0005-0000-0000-000053000000}"/>
    <cellStyle name="Normal 4 2" xfId="86" xr:uid="{00000000-0005-0000-0000-000054000000}"/>
    <cellStyle name="Normal 4 2 2" xfId="87" xr:uid="{00000000-0005-0000-0000-000055000000}"/>
    <cellStyle name="Normal 4 3" xfId="88" xr:uid="{00000000-0005-0000-0000-000056000000}"/>
    <cellStyle name="Normal 4 4" xfId="89" xr:uid="{00000000-0005-0000-0000-000057000000}"/>
    <cellStyle name="Normal 4 4 2" xfId="90" xr:uid="{00000000-0005-0000-0000-000058000000}"/>
    <cellStyle name="Normal 5" xfId="91" xr:uid="{00000000-0005-0000-0000-000059000000}"/>
    <cellStyle name="Normal 5 2" xfId="92" xr:uid="{00000000-0005-0000-0000-00005A000000}"/>
    <cellStyle name="Normal 6" xfId="93" xr:uid="{00000000-0005-0000-0000-00005B000000}"/>
    <cellStyle name="Normal 6 2" xfId="94" xr:uid="{00000000-0005-0000-0000-00005C000000}"/>
    <cellStyle name="Normal 7" xfId="95" xr:uid="{00000000-0005-0000-0000-00005D000000}"/>
    <cellStyle name="Normal 7 2" xfId="96" xr:uid="{00000000-0005-0000-0000-00005E000000}"/>
    <cellStyle name="Normal 7 2 2" xfId="97" xr:uid="{00000000-0005-0000-0000-00005F000000}"/>
    <cellStyle name="Normal 7 3" xfId="98" xr:uid="{00000000-0005-0000-0000-000060000000}"/>
    <cellStyle name="Normal 8" xfId="99" xr:uid="{00000000-0005-0000-0000-000061000000}"/>
    <cellStyle name="Normal 9" xfId="100" xr:uid="{00000000-0005-0000-0000-000062000000}"/>
    <cellStyle name="Normal 9 2" xfId="101" xr:uid="{00000000-0005-0000-0000-000063000000}"/>
    <cellStyle name="Normal 9 2 2" xfId="102" xr:uid="{00000000-0005-0000-0000-000064000000}"/>
    <cellStyle name="Normal 9 3" xfId="103" xr:uid="{00000000-0005-0000-0000-000065000000}"/>
    <cellStyle name="Normal 9 3 2" xfId="104" xr:uid="{00000000-0005-0000-0000-000066000000}"/>
    <cellStyle name="Normal 9 4" xfId="105" xr:uid="{00000000-0005-0000-0000-000067000000}"/>
    <cellStyle name="Normal 9 5" xfId="106" xr:uid="{00000000-0005-0000-0000-000068000000}"/>
    <cellStyle name="Note" xfId="107" xr:uid="{00000000-0005-0000-0000-000069000000}"/>
    <cellStyle name="Porcentagem" xfId="2" builtinId="5" customBuiltin="1"/>
    <cellStyle name="Porcentagem 10" xfId="108" xr:uid="{00000000-0005-0000-0000-00006B000000}"/>
    <cellStyle name="Porcentagem 2" xfId="109" xr:uid="{00000000-0005-0000-0000-00006C000000}"/>
    <cellStyle name="Porcentagem 2 2" xfId="110" xr:uid="{00000000-0005-0000-0000-00006D000000}"/>
    <cellStyle name="Porcentagem 2 3" xfId="183" xr:uid="{880E1137-9E23-4868-BC1D-F355B0712917}"/>
    <cellStyle name="Porcentagem 2 4" xfId="111" xr:uid="{00000000-0005-0000-0000-00006E000000}"/>
    <cellStyle name="Porcentagem 3" xfId="112" xr:uid="{00000000-0005-0000-0000-00006F000000}"/>
    <cellStyle name="Porcentagem 3 2" xfId="113" xr:uid="{00000000-0005-0000-0000-000070000000}"/>
    <cellStyle name="Porcentagem 3 2 4" xfId="114" xr:uid="{00000000-0005-0000-0000-000071000000}"/>
    <cellStyle name="Porcentagem 3 2 4 2" xfId="115" xr:uid="{00000000-0005-0000-0000-000072000000}"/>
    <cellStyle name="Porcentagem 3 2 4 2 2" xfId="116" xr:uid="{00000000-0005-0000-0000-000073000000}"/>
    <cellStyle name="Porcentagem 3 2 4 3" xfId="117" xr:uid="{00000000-0005-0000-0000-000074000000}"/>
    <cellStyle name="Porcentagem 4" xfId="118" xr:uid="{00000000-0005-0000-0000-000075000000}"/>
    <cellStyle name="Porcentagem 4 2" xfId="119" xr:uid="{00000000-0005-0000-0000-000076000000}"/>
    <cellStyle name="Porcentagem 4 3" xfId="120" xr:uid="{00000000-0005-0000-0000-000077000000}"/>
    <cellStyle name="Porcentagem 4 3 2" xfId="121" xr:uid="{00000000-0005-0000-0000-000078000000}"/>
    <cellStyle name="Porcentagem 5" xfId="122" xr:uid="{00000000-0005-0000-0000-000079000000}"/>
    <cellStyle name="Porcentagem 5 2" xfId="123" xr:uid="{00000000-0005-0000-0000-00007A000000}"/>
    <cellStyle name="Porcentagem 5 2 2" xfId="124" xr:uid="{00000000-0005-0000-0000-00007B000000}"/>
    <cellStyle name="Porcentagem 5 3" xfId="125" xr:uid="{00000000-0005-0000-0000-00007C000000}"/>
    <cellStyle name="Porcentagem 6" xfId="126" xr:uid="{00000000-0005-0000-0000-00007D000000}"/>
    <cellStyle name="Porcentagem 6 2" xfId="127" xr:uid="{00000000-0005-0000-0000-00007E000000}"/>
    <cellStyle name="Porcentagem 6 2 2" xfId="128" xr:uid="{00000000-0005-0000-0000-00007F000000}"/>
    <cellStyle name="Porcentagem 6 3" xfId="129" xr:uid="{00000000-0005-0000-0000-000080000000}"/>
    <cellStyle name="Porcentagem 7" xfId="130" xr:uid="{00000000-0005-0000-0000-000081000000}"/>
    <cellStyle name="Porcentagem 7 2" xfId="131" xr:uid="{00000000-0005-0000-0000-000082000000}"/>
    <cellStyle name="Porcentagem 8" xfId="132" xr:uid="{00000000-0005-0000-0000-000083000000}"/>
    <cellStyle name="Porcentagem 8 2" xfId="133" xr:uid="{00000000-0005-0000-0000-000084000000}"/>
    <cellStyle name="Porcentagem 9" xfId="134" xr:uid="{00000000-0005-0000-0000-000085000000}"/>
    <cellStyle name="Result" xfId="135" xr:uid="{00000000-0005-0000-0000-000086000000}"/>
    <cellStyle name="Separador de milhares 2" xfId="136" xr:uid="{00000000-0005-0000-0000-000087000000}"/>
    <cellStyle name="Separador de milhares 2 2" xfId="137" xr:uid="{00000000-0005-0000-0000-000088000000}"/>
    <cellStyle name="Separador de milhares 2 2 2" xfId="138" xr:uid="{00000000-0005-0000-0000-000089000000}"/>
    <cellStyle name="Separador de milhares 2 2 2 2" xfId="139" xr:uid="{00000000-0005-0000-0000-00008A000000}"/>
    <cellStyle name="Separador de milhares 2 2 3" xfId="140" xr:uid="{00000000-0005-0000-0000-00008B000000}"/>
    <cellStyle name="Separador de milhares 2 3" xfId="141" xr:uid="{00000000-0005-0000-0000-00008C000000}"/>
    <cellStyle name="Separador de milhares 2 3 2" xfId="142" xr:uid="{00000000-0005-0000-0000-00008D000000}"/>
    <cellStyle name="Status" xfId="143" xr:uid="{00000000-0005-0000-0000-00008E000000}"/>
    <cellStyle name="Text" xfId="144" xr:uid="{00000000-0005-0000-0000-00008F000000}"/>
    <cellStyle name="Vírgula" xfId="1" builtinId="3" customBuiltin="1"/>
    <cellStyle name="Vírgula 11" xfId="180" xr:uid="{F0D940CF-267D-46D5-9401-E1F4721B564F}"/>
    <cellStyle name="Vírgula 2" xfId="145" xr:uid="{00000000-0005-0000-0000-000091000000}"/>
    <cellStyle name="Vírgula 2 2" xfId="146" xr:uid="{00000000-0005-0000-0000-000092000000}"/>
    <cellStyle name="Vírgula 2 2 2" xfId="147" xr:uid="{00000000-0005-0000-0000-000093000000}"/>
    <cellStyle name="Vírgula 2 2 2 2" xfId="148" xr:uid="{00000000-0005-0000-0000-000094000000}"/>
    <cellStyle name="Vírgula 2 2 2 2 2" xfId="149" xr:uid="{00000000-0005-0000-0000-000095000000}"/>
    <cellStyle name="Vírgula 2 2 2 3" xfId="150" xr:uid="{00000000-0005-0000-0000-000096000000}"/>
    <cellStyle name="Vírgula 2 2 3" xfId="151" xr:uid="{00000000-0005-0000-0000-000097000000}"/>
    <cellStyle name="Vírgula 2 2 3 2" xfId="152" xr:uid="{00000000-0005-0000-0000-000098000000}"/>
    <cellStyle name="Vírgula 2 2 3 2 2" xfId="153" xr:uid="{00000000-0005-0000-0000-000099000000}"/>
    <cellStyle name="Vírgula 2 2 4" xfId="154" xr:uid="{00000000-0005-0000-0000-00009A000000}"/>
    <cellStyle name="Vírgula 2 2 4 2" xfId="155" xr:uid="{00000000-0005-0000-0000-00009B000000}"/>
    <cellStyle name="Vírgula 2 3" xfId="156" xr:uid="{00000000-0005-0000-0000-00009C000000}"/>
    <cellStyle name="Vírgula 2 3 2" xfId="157" xr:uid="{00000000-0005-0000-0000-00009D000000}"/>
    <cellStyle name="Vírgula 2 3 2 2" xfId="158" xr:uid="{00000000-0005-0000-0000-00009E000000}"/>
    <cellStyle name="Vírgula 2 3 3" xfId="159" xr:uid="{00000000-0005-0000-0000-00009F000000}"/>
    <cellStyle name="Vírgula 2 4" xfId="160" xr:uid="{00000000-0005-0000-0000-0000A0000000}"/>
    <cellStyle name="Vírgula 2 4 2" xfId="161" xr:uid="{00000000-0005-0000-0000-0000A1000000}"/>
    <cellStyle name="Vírgula 3" xfId="162" xr:uid="{00000000-0005-0000-0000-0000A2000000}"/>
    <cellStyle name="Vírgula 3 2" xfId="163" xr:uid="{00000000-0005-0000-0000-0000A3000000}"/>
    <cellStyle name="Vírgula 3 2 2" xfId="164" xr:uid="{00000000-0005-0000-0000-0000A4000000}"/>
    <cellStyle name="Vírgula 3 2 2 2" xfId="165" xr:uid="{00000000-0005-0000-0000-0000A5000000}"/>
    <cellStyle name="Vírgula 3 2 3" xfId="166" xr:uid="{00000000-0005-0000-0000-0000A6000000}"/>
    <cellStyle name="Vírgula 3 3" xfId="167" xr:uid="{00000000-0005-0000-0000-0000A7000000}"/>
    <cellStyle name="Vírgula 3 3 2" xfId="168" xr:uid="{00000000-0005-0000-0000-0000A8000000}"/>
    <cellStyle name="Vírgula 4" xfId="169" xr:uid="{00000000-0005-0000-0000-0000A9000000}"/>
    <cellStyle name="Vírgula 4 2" xfId="170" xr:uid="{00000000-0005-0000-0000-0000AA000000}"/>
    <cellStyle name="Vírgula 4 2 2" xfId="171" xr:uid="{00000000-0005-0000-0000-0000AB000000}"/>
    <cellStyle name="Vírgula 5" xfId="172" xr:uid="{00000000-0005-0000-0000-0000AC000000}"/>
    <cellStyle name="Vírgula 5 2" xfId="173" xr:uid="{00000000-0005-0000-0000-0000AD000000}"/>
    <cellStyle name="Vírgula 6" xfId="174" xr:uid="{00000000-0005-0000-0000-0000AE000000}"/>
    <cellStyle name="Vírgula 8" xfId="175" xr:uid="{00000000-0005-0000-0000-0000AF000000}"/>
    <cellStyle name="Vírgula 8 2" xfId="176" xr:uid="{00000000-0005-0000-0000-0000B0000000}"/>
    <cellStyle name="Warning" xfId="177" xr:uid="{00000000-0005-0000-0000-0000B1000000}"/>
  </cellStyles>
  <dxfs count="1">
    <dxf>
      <font>
        <color rgb="FF0000FF"/>
        <family val="2"/>
      </font>
    </dxf>
  </dxfs>
  <tableStyles count="0" defaultTableStyle="TableStyleMedium2" defaultPivotStyle="PivotStyleLight16"/>
  <colors>
    <mruColors>
      <color rgb="FF99FF99"/>
      <color rgb="FF66FF99"/>
      <color rgb="FFFFFFCC"/>
      <color rgb="FFF4B2B2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57149</xdr:colOff>
      <xdr:row>1</xdr:row>
      <xdr:rowOff>209550</xdr:rowOff>
    </xdr:from>
    <xdr:ext cx="1444485" cy="574064"/>
    <xdr:pic>
      <xdr:nvPicPr>
        <xdr:cNvPr id="2" name="Imagem 1">
          <a:extLst>
            <a:ext uri="{FF2B5EF4-FFF2-40B4-BE49-F238E27FC236}">
              <a16:creationId xmlns:a16="http://schemas.microsoft.com/office/drawing/2014/main" id="{41163AB3-74D6-458C-926C-101F953FD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224" t="-10356" r="1325" b="4205"/>
        <a:stretch>
          <a:fillRect/>
        </a:stretch>
      </xdr:blipFill>
      <xdr:spPr>
        <a:xfrm>
          <a:off x="9477374" y="381000"/>
          <a:ext cx="1444485" cy="57406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85680</xdr:colOff>
      <xdr:row>2</xdr:row>
      <xdr:rowOff>47520</xdr:rowOff>
    </xdr:from>
    <xdr:ext cx="1533600" cy="609480"/>
    <xdr:pic>
      <xdr:nvPicPr>
        <xdr:cNvPr id="3" name="Imagem 1">
          <a:extLst>
            <a:ext uri="{FF2B5EF4-FFF2-40B4-BE49-F238E27FC236}">
              <a16:creationId xmlns:a16="http://schemas.microsoft.com/office/drawing/2014/main" id="{F713723B-0FA0-4031-BA1D-5F8CCCB5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224" t="-10356" r="1325" b="4205"/>
        <a:stretch>
          <a:fillRect/>
        </a:stretch>
      </xdr:blipFill>
      <xdr:spPr>
        <a:xfrm>
          <a:off x="10648905" y="409470"/>
          <a:ext cx="1533600" cy="60948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238124</xdr:colOff>
      <xdr:row>2</xdr:row>
      <xdr:rowOff>66600</xdr:rowOff>
    </xdr:from>
    <xdr:ext cx="1409955" cy="560341"/>
    <xdr:pic>
      <xdr:nvPicPr>
        <xdr:cNvPr id="3" name="Imagem 1">
          <a:extLst>
            <a:ext uri="{FF2B5EF4-FFF2-40B4-BE49-F238E27FC236}">
              <a16:creationId xmlns:a16="http://schemas.microsoft.com/office/drawing/2014/main" id="{FB742355-3D9F-4925-AAFA-5F915736E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224" t="-10356" r="1325" b="4205"/>
        <a:stretch>
          <a:fillRect/>
        </a:stretch>
      </xdr:blipFill>
      <xdr:spPr>
        <a:xfrm>
          <a:off x="7800974" y="466650"/>
          <a:ext cx="1409955" cy="560341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1</xdr:row>
      <xdr:rowOff>152400</xdr:rowOff>
    </xdr:from>
    <xdr:ext cx="1444485" cy="574064"/>
    <xdr:pic>
      <xdr:nvPicPr>
        <xdr:cNvPr id="2" name="Imagem 1">
          <a:extLst>
            <a:ext uri="{FF2B5EF4-FFF2-40B4-BE49-F238E27FC236}">
              <a16:creationId xmlns:a16="http://schemas.microsoft.com/office/drawing/2014/main" id="{16C7CBDF-7CE2-4A10-B221-A2582B416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224" t="-10356" r="1325" b="4205"/>
        <a:stretch>
          <a:fillRect/>
        </a:stretch>
      </xdr:blipFill>
      <xdr:spPr>
        <a:xfrm>
          <a:off x="7743825" y="323850"/>
          <a:ext cx="1444485" cy="57406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200025</xdr:colOff>
      <xdr:row>18</xdr:row>
      <xdr:rowOff>0</xdr:rowOff>
    </xdr:from>
    <xdr:to>
      <xdr:col>11</xdr:col>
      <xdr:colOff>285750</xdr:colOff>
      <xdr:row>59</xdr:row>
      <xdr:rowOff>161925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A931698-043E-47CE-86D0-20BAD03B1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72150" y="2867025"/>
          <a:ext cx="5753100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OBRAS\Mateus\1-Demandas\2025\VISTA%20DA%20SERRA\Planilhar%20aqui.xlsm" TargetMode="External"/><Relationship Id="rId1" Type="http://schemas.openxmlformats.org/officeDocument/2006/relationships/externalLinkPath" Target="file:///S:\OBRAS\Mateus\1-Demandas\2025\VISTA%20DA%20SERRA\Planilhar%20aqui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OBRAS\Mateus\ORCAMENTO%20PADR&#195;O.xlsm" TargetMode="External"/><Relationship Id="rId1" Type="http://schemas.openxmlformats.org/officeDocument/2006/relationships/externalLinkPath" Target="file:///S:\OBRAS\Mateus\ORCAMENTO%20PADR&#195;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ÇÕES"/>
      <sheetName val="CSINAPI"/>
      <sheetName val="ISINAPI"/>
      <sheetName val="CDER-EDIF"/>
      <sheetName val="IDER-EDIF"/>
      <sheetName val="CCESAN"/>
      <sheetName val="CSCORIO"/>
      <sheetName val="DADOS"/>
      <sheetName val="Auxiliar"/>
      <sheetName val="BDI"/>
      <sheetName val="ORÇAMENTO"/>
      <sheetName val="ABC"/>
      <sheetName val="MEMÓRIA DE CÁLCULO"/>
      <sheetName val="QD ÁREAS"/>
      <sheetName val="COMPOSIÇÃO"/>
      <sheetName val="MERCADO"/>
      <sheetName val="CRONOGRAMA"/>
      <sheetName val="LICIT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I</v>
          </cell>
        </row>
        <row r="3">
          <cell r="A3" t="str">
            <v>C</v>
          </cell>
        </row>
        <row r="6">
          <cell r="A6" t="str">
            <v>CESAN</v>
          </cell>
        </row>
        <row r="7">
          <cell r="A7" t="str">
            <v>COMP</v>
          </cell>
        </row>
        <row r="8">
          <cell r="A8" t="str">
            <v>DER-ROD</v>
          </cell>
        </row>
        <row r="9">
          <cell r="A9" t="str">
            <v>DER-EDIF</v>
          </cell>
        </row>
        <row r="10">
          <cell r="A10" t="str">
            <v>MERC</v>
          </cell>
        </row>
        <row r="11">
          <cell r="A11" t="str">
            <v>SCORIO</v>
          </cell>
        </row>
        <row r="12">
          <cell r="A12" t="str">
            <v>SICRO</v>
          </cell>
        </row>
        <row r="13">
          <cell r="A13" t="str">
            <v>SINAPI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ÇÕES"/>
      <sheetName val="CSINAPI"/>
      <sheetName val="ISINAPI"/>
      <sheetName val="CDER-EDIF"/>
      <sheetName val="IDER-EDIF"/>
      <sheetName val="CCESAN"/>
      <sheetName val="CSCORIO"/>
      <sheetName val="DADOS"/>
      <sheetName val="Auxiliar"/>
      <sheetName val="BDI"/>
      <sheetName val="ORÇAMENTO"/>
      <sheetName val="ABC"/>
      <sheetName val="MEMÓRIA DE CÁLCULO"/>
      <sheetName val="QD ÁREAS"/>
      <sheetName val="COMPOSIÇÃO"/>
      <sheetName val="MERCADO"/>
      <sheetName val="CRONOGRAMA"/>
      <sheetName val="LICITAÇÃO"/>
      <sheetName val="CURVA A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OBRA:</v>
          </cell>
        </row>
        <row r="5">
          <cell r="A5" t="str">
            <v>ENDEREÇO:</v>
          </cell>
        </row>
      </sheetData>
      <sheetData sheetId="10">
        <row r="3">
          <cell r="J3" t="str">
            <v xml:space="preserve">DER-EDIF/SINAPI/SCORIO → AGO/25 </v>
          </cell>
        </row>
        <row r="16">
          <cell r="J16">
            <v>13037.85</v>
          </cell>
        </row>
        <row r="29">
          <cell r="J29">
            <v>15204.65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N745"/>
  <sheetViews>
    <sheetView tabSelected="1" topLeftCell="A97" zoomScaleNormal="100" workbookViewId="0">
      <selection activeCell="J70" sqref="J70"/>
    </sheetView>
  </sheetViews>
  <sheetFormatPr defaultColWidth="14" defaultRowHeight="12.75"/>
  <cols>
    <col min="1" max="1" width="2.28515625" style="5" customWidth="1"/>
    <col min="2" max="2" width="6" style="5" customWidth="1"/>
    <col min="3" max="3" width="14.140625" style="5" customWidth="1"/>
    <col min="4" max="4" width="9.42578125" style="1" customWidth="1"/>
    <col min="5" max="5" width="69" style="14" customWidth="1"/>
    <col min="6" max="6" width="12.7109375" style="74" customWidth="1"/>
    <col min="7" max="7" width="13.140625" style="74" bestFit="1" customWidth="1"/>
    <col min="8" max="8" width="14.5703125" style="5" customWidth="1"/>
    <col min="9" max="9" width="10.7109375" style="5" customWidth="1"/>
    <col min="10" max="10" width="16.5703125" style="5" customWidth="1"/>
    <col min="11" max="11" width="7.85546875" style="5" customWidth="1"/>
    <col min="12" max="12" width="8.7109375" style="5" customWidth="1"/>
    <col min="13" max="13" width="18.7109375" style="13" customWidth="1"/>
    <col min="14" max="14" width="12.85546875" style="5" customWidth="1"/>
    <col min="15" max="15" width="11.140625" style="5" customWidth="1"/>
    <col min="16" max="23" width="13.42578125" style="5" customWidth="1"/>
    <col min="24" max="1029" width="14" style="5" customWidth="1"/>
    <col min="1030" max="16384" width="14" style="5"/>
  </cols>
  <sheetData>
    <row r="1" spans="1:23" ht="13.5" thickBot="1">
      <c r="A1" s="1"/>
      <c r="B1" s="1"/>
      <c r="C1" s="1"/>
      <c r="F1" s="1"/>
      <c r="G1" s="1"/>
      <c r="H1" s="3"/>
      <c r="I1" s="3"/>
      <c r="J1" s="3"/>
      <c r="K1" s="3"/>
      <c r="L1" s="3"/>
      <c r="M1" s="4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"/>
      <c r="B2" s="427" t="s">
        <v>576</v>
      </c>
      <c r="C2" s="428"/>
      <c r="D2" s="428"/>
      <c r="E2" s="428"/>
      <c r="F2" s="429"/>
      <c r="G2" s="430" t="s">
        <v>571</v>
      </c>
      <c r="H2" s="431"/>
      <c r="I2" s="437"/>
      <c r="J2" s="438"/>
      <c r="K2" s="443" t="s">
        <v>574</v>
      </c>
      <c r="L2" s="443"/>
      <c r="M2" s="444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1"/>
      <c r="B3" s="447" t="s">
        <v>570</v>
      </c>
      <c r="C3" s="448"/>
      <c r="D3" s="448"/>
      <c r="E3" s="448"/>
      <c r="F3" s="449"/>
      <c r="G3" s="432" t="s">
        <v>572</v>
      </c>
      <c r="H3" s="432"/>
      <c r="I3" s="439"/>
      <c r="J3" s="440"/>
      <c r="K3" s="445"/>
      <c r="L3" s="445"/>
      <c r="M3" s="446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1"/>
      <c r="B4" s="447" t="s">
        <v>568</v>
      </c>
      <c r="C4" s="448"/>
      <c r="D4" s="448"/>
      <c r="E4" s="448"/>
      <c r="F4" s="449"/>
      <c r="G4" s="432" t="s">
        <v>577</v>
      </c>
      <c r="H4" s="432"/>
      <c r="I4" s="439"/>
      <c r="J4" s="440"/>
      <c r="K4" s="445"/>
      <c r="L4" s="445"/>
      <c r="M4" s="446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1"/>
      <c r="B5" s="447" t="s">
        <v>567</v>
      </c>
      <c r="C5" s="448"/>
      <c r="D5" s="448"/>
      <c r="E5" s="448"/>
      <c r="F5" s="449"/>
      <c r="G5" s="432" t="s">
        <v>578</v>
      </c>
      <c r="H5" s="432"/>
      <c r="I5" s="439"/>
      <c r="J5" s="440"/>
      <c r="K5" s="423" t="s">
        <v>575</v>
      </c>
      <c r="L5" s="423"/>
      <c r="M5" s="424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1"/>
      <c r="B6" s="447" t="s">
        <v>569</v>
      </c>
      <c r="C6" s="448"/>
      <c r="D6" s="448"/>
      <c r="E6" s="448"/>
      <c r="F6" s="449"/>
      <c r="G6" s="433" t="s">
        <v>573</v>
      </c>
      <c r="H6" s="434"/>
      <c r="I6" s="439"/>
      <c r="J6" s="440"/>
      <c r="K6" s="423"/>
      <c r="L6" s="423"/>
      <c r="M6" s="424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.75" customHeight="1">
      <c r="A7" s="1"/>
      <c r="B7" s="447" t="s">
        <v>566</v>
      </c>
      <c r="C7" s="448"/>
      <c r="D7" s="448"/>
      <c r="E7" s="448"/>
      <c r="F7" s="449"/>
      <c r="G7" s="435"/>
      <c r="H7" s="436"/>
      <c r="I7" s="441"/>
      <c r="J7" s="442"/>
      <c r="K7" s="425"/>
      <c r="L7" s="425"/>
      <c r="M7" s="426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1"/>
      <c r="B8" s="410" t="s">
        <v>4</v>
      </c>
      <c r="C8" s="412" t="s">
        <v>476</v>
      </c>
      <c r="D8" s="412" t="s">
        <v>22</v>
      </c>
      <c r="E8" s="414" t="s">
        <v>477</v>
      </c>
      <c r="F8" s="416" t="s">
        <v>24</v>
      </c>
      <c r="G8" s="416" t="s">
        <v>25</v>
      </c>
      <c r="H8" s="422" t="s">
        <v>480</v>
      </c>
      <c r="I8" s="422" t="s">
        <v>478</v>
      </c>
      <c r="J8" s="422" t="s">
        <v>479</v>
      </c>
      <c r="K8" s="422" t="s">
        <v>481</v>
      </c>
      <c r="L8" s="422"/>
      <c r="M8" s="418" t="s">
        <v>483</v>
      </c>
      <c r="N8" s="1"/>
      <c r="O8" s="12"/>
      <c r="P8" s="1"/>
      <c r="Q8" s="1"/>
      <c r="R8" s="1"/>
      <c r="S8" s="1"/>
      <c r="T8" s="1"/>
      <c r="U8" s="1"/>
      <c r="V8" s="1"/>
      <c r="W8" s="1"/>
    </row>
    <row r="9" spans="1:23">
      <c r="A9" s="1"/>
      <c r="B9" s="411"/>
      <c r="C9" s="413"/>
      <c r="D9" s="413"/>
      <c r="E9" s="415"/>
      <c r="F9" s="416"/>
      <c r="G9" s="416"/>
      <c r="H9" s="422"/>
      <c r="I9" s="422"/>
      <c r="J9" s="422"/>
      <c r="K9" s="272" t="s">
        <v>26</v>
      </c>
      <c r="L9" s="272" t="s">
        <v>482</v>
      </c>
      <c r="M9" s="419"/>
      <c r="N9" s="1"/>
      <c r="O9" s="12"/>
      <c r="P9" s="1"/>
      <c r="Q9" s="1"/>
      <c r="R9" s="1"/>
      <c r="S9" s="1"/>
      <c r="T9" s="1"/>
      <c r="U9" s="1"/>
      <c r="V9" s="1"/>
      <c r="W9" s="1"/>
    </row>
    <row r="10" spans="1:23" ht="15">
      <c r="A10" s="1"/>
      <c r="B10" s="190">
        <v>1</v>
      </c>
      <c r="C10" s="401"/>
      <c r="D10" s="401"/>
      <c r="E10" s="22" t="s">
        <v>9</v>
      </c>
      <c r="F10" s="408"/>
      <c r="G10" s="408"/>
      <c r="H10" s="408"/>
      <c r="I10" s="409"/>
      <c r="J10" s="409"/>
      <c r="K10" s="409"/>
      <c r="L10" s="409"/>
      <c r="M10" s="404"/>
      <c r="N10" s="1"/>
      <c r="O10" s="12"/>
      <c r="P10" s="1"/>
      <c r="Q10" s="1"/>
      <c r="R10" s="1"/>
      <c r="S10" s="1"/>
      <c r="T10" s="1"/>
      <c r="U10" s="1"/>
      <c r="V10" s="1"/>
      <c r="W10" s="1"/>
    </row>
    <row r="11" spans="1:23" ht="25.5" customHeight="1">
      <c r="A11" s="1"/>
      <c r="B11" s="267" t="s">
        <v>486</v>
      </c>
      <c r="C11" s="172" t="s">
        <v>28</v>
      </c>
      <c r="D11" s="179">
        <v>41089</v>
      </c>
      <c r="E11" s="173" t="s">
        <v>410</v>
      </c>
      <c r="F11" s="174" t="s">
        <v>29</v>
      </c>
      <c r="G11" s="261">
        <f>MEMORIAL_QUANT.!K12</f>
        <v>18</v>
      </c>
      <c r="H11" s="261">
        <v>8758.11</v>
      </c>
      <c r="I11" s="260">
        <v>0.28239999999999998</v>
      </c>
      <c r="J11" s="261">
        <f>ROUND(H11*(1+I11),2)</f>
        <v>11231.4</v>
      </c>
      <c r="K11" s="263" t="s">
        <v>54</v>
      </c>
      <c r="L11" s="262">
        <v>1</v>
      </c>
      <c r="M11" s="240">
        <f>ROUND(J11*G11*L11,2)</f>
        <v>202165.2</v>
      </c>
      <c r="N11" s="1"/>
      <c r="O11" s="12"/>
      <c r="P11" s="1"/>
      <c r="Q11" s="1"/>
      <c r="R11" s="1"/>
      <c r="S11" s="1"/>
      <c r="T11" s="1"/>
      <c r="U11" s="1"/>
      <c r="V11" s="1"/>
      <c r="W11" s="1"/>
    </row>
    <row r="12" spans="1:23" ht="25.5">
      <c r="A12" s="1"/>
      <c r="B12" s="267" t="s">
        <v>487</v>
      </c>
      <c r="C12" s="172" t="s">
        <v>28</v>
      </c>
      <c r="D12" s="179">
        <v>100299</v>
      </c>
      <c r="E12" s="173" t="s">
        <v>40</v>
      </c>
      <c r="F12" s="174" t="s">
        <v>41</v>
      </c>
      <c r="G12" s="261">
        <f>MEMORIAL_QUANT.!K13</f>
        <v>800</v>
      </c>
      <c r="H12" s="261">
        <v>0.63</v>
      </c>
      <c r="I12" s="260">
        <v>0.28239999999999998</v>
      </c>
      <c r="J12" s="261">
        <f t="shared" ref="J12:J17" si="0">ROUND(H12*(1+I12),2)</f>
        <v>0.81</v>
      </c>
      <c r="K12" s="263" t="s">
        <v>54</v>
      </c>
      <c r="L12" s="262">
        <v>1</v>
      </c>
      <c r="M12" s="240">
        <f t="shared" ref="M12:M17" si="1">ROUND(J12*G12*L12,2)</f>
        <v>648</v>
      </c>
      <c r="N12" s="1"/>
      <c r="O12" s="12"/>
      <c r="P12" s="1"/>
      <c r="Q12" s="1"/>
      <c r="R12" s="1"/>
      <c r="S12" s="1"/>
      <c r="T12" s="1"/>
      <c r="U12" s="1"/>
      <c r="V12" s="1"/>
      <c r="W12" s="1"/>
    </row>
    <row r="13" spans="1:23" ht="25.5">
      <c r="A13" s="1"/>
      <c r="B13" s="267" t="s">
        <v>488</v>
      </c>
      <c r="C13" s="172" t="s">
        <v>28</v>
      </c>
      <c r="D13" s="179">
        <v>105009</v>
      </c>
      <c r="E13" s="173" t="s">
        <v>47</v>
      </c>
      <c r="F13" s="174" t="s">
        <v>48</v>
      </c>
      <c r="G13" s="261">
        <f>MEMORIAL_QUANT.!K16</f>
        <v>200</v>
      </c>
      <c r="H13" s="261">
        <v>93.67</v>
      </c>
      <c r="I13" s="260">
        <v>0.28239999999999998</v>
      </c>
      <c r="J13" s="261">
        <f t="shared" si="0"/>
        <v>120.12</v>
      </c>
      <c r="K13" s="263" t="s">
        <v>54</v>
      </c>
      <c r="L13" s="262">
        <v>1</v>
      </c>
      <c r="M13" s="240">
        <f t="shared" si="1"/>
        <v>24024</v>
      </c>
      <c r="N13" s="1"/>
      <c r="O13" s="12"/>
      <c r="P13" s="1"/>
      <c r="Q13" s="1"/>
      <c r="R13" s="1"/>
      <c r="S13" s="1"/>
      <c r="T13" s="1"/>
      <c r="U13" s="1"/>
      <c r="V13" s="1"/>
      <c r="W13" s="1"/>
    </row>
    <row r="14" spans="1:23" ht="15">
      <c r="A14" s="1"/>
      <c r="B14" s="267" t="s">
        <v>489</v>
      </c>
      <c r="C14" s="172" t="s">
        <v>28</v>
      </c>
      <c r="D14" s="172">
        <v>105007</v>
      </c>
      <c r="E14" s="173" t="s">
        <v>50</v>
      </c>
      <c r="F14" s="174" t="s">
        <v>51</v>
      </c>
      <c r="G14" s="261">
        <f>MEMORIAL_QUANT.!K17</f>
        <v>1000</v>
      </c>
      <c r="H14" s="261">
        <v>47.74</v>
      </c>
      <c r="I14" s="260">
        <v>0.28239999999999998</v>
      </c>
      <c r="J14" s="261">
        <f t="shared" si="0"/>
        <v>61.22</v>
      </c>
      <c r="K14" s="263" t="s">
        <v>54</v>
      </c>
      <c r="L14" s="262">
        <v>1</v>
      </c>
      <c r="M14" s="240">
        <f t="shared" si="1"/>
        <v>61220</v>
      </c>
      <c r="N14" s="1"/>
      <c r="O14" s="12"/>
      <c r="P14" s="1"/>
      <c r="Q14" s="1"/>
      <c r="R14" s="1"/>
      <c r="S14" s="1"/>
      <c r="T14" s="1"/>
      <c r="U14" s="1"/>
      <c r="V14" s="1"/>
      <c r="W14" s="1"/>
    </row>
    <row r="15" spans="1:23" ht="25.5">
      <c r="A15" s="1"/>
      <c r="B15" s="267" t="s">
        <v>490</v>
      </c>
      <c r="C15" s="380" t="s">
        <v>597</v>
      </c>
      <c r="D15" s="179" t="s">
        <v>54</v>
      </c>
      <c r="E15" s="180" t="s">
        <v>55</v>
      </c>
      <c r="F15" s="179" t="s">
        <v>37</v>
      </c>
      <c r="G15" s="261">
        <f>MEMORIAL_QUANT.!K18</f>
        <v>11</v>
      </c>
      <c r="H15" s="261">
        <v>643.54999999999995</v>
      </c>
      <c r="I15" s="260">
        <v>0.28239999999999998</v>
      </c>
      <c r="J15" s="261">
        <f t="shared" si="0"/>
        <v>825.29</v>
      </c>
      <c r="K15" s="263" t="s">
        <v>54</v>
      </c>
      <c r="L15" s="262">
        <v>1</v>
      </c>
      <c r="M15" s="240">
        <f t="shared" si="1"/>
        <v>9078.19</v>
      </c>
      <c r="N15" s="1"/>
      <c r="O15" s="12"/>
      <c r="P15" s="1"/>
      <c r="Q15" s="1"/>
      <c r="R15" s="1"/>
      <c r="S15" s="1"/>
      <c r="T15" s="1"/>
      <c r="U15" s="1"/>
      <c r="V15" s="1"/>
      <c r="W15" s="1"/>
    </row>
    <row r="16" spans="1:23" ht="15.75" customHeight="1">
      <c r="A16" s="1"/>
      <c r="B16" s="267" t="s">
        <v>491</v>
      </c>
      <c r="C16" s="380" t="s">
        <v>598</v>
      </c>
      <c r="D16" s="179" t="s">
        <v>54</v>
      </c>
      <c r="E16" s="180" t="s">
        <v>57</v>
      </c>
      <c r="F16" s="179" t="s">
        <v>37</v>
      </c>
      <c r="G16" s="261">
        <f>MEMORIAL_QUANT.!K19</f>
        <v>55</v>
      </c>
      <c r="H16" s="261">
        <v>2112.81</v>
      </c>
      <c r="I16" s="260">
        <v>0.28239999999999998</v>
      </c>
      <c r="J16" s="261">
        <f t="shared" si="0"/>
        <v>2709.47</v>
      </c>
      <c r="K16" s="263" t="s">
        <v>54</v>
      </c>
      <c r="L16" s="262">
        <v>1</v>
      </c>
      <c r="M16" s="240">
        <f t="shared" si="1"/>
        <v>149020.85</v>
      </c>
      <c r="N16" s="1"/>
      <c r="O16" s="12"/>
      <c r="P16" s="1"/>
      <c r="Q16" s="1"/>
      <c r="R16" s="1"/>
      <c r="S16" s="1"/>
      <c r="T16" s="1"/>
      <c r="U16" s="1"/>
      <c r="V16" s="1"/>
      <c r="W16" s="1"/>
    </row>
    <row r="17" spans="1:1028" ht="15" customHeight="1">
      <c r="A17" s="1"/>
      <c r="B17" s="267" t="s">
        <v>492</v>
      </c>
      <c r="C17" s="380" t="s">
        <v>599</v>
      </c>
      <c r="D17" s="179" t="s">
        <v>54</v>
      </c>
      <c r="E17" s="180" t="s">
        <v>59</v>
      </c>
      <c r="F17" s="179" t="s">
        <v>37</v>
      </c>
      <c r="G17" s="261">
        <f>MEMORIAL_QUANT.!K20</f>
        <v>55</v>
      </c>
      <c r="H17" s="261">
        <v>1055</v>
      </c>
      <c r="I17" s="260">
        <v>0.28239999999999998</v>
      </c>
      <c r="J17" s="261">
        <f t="shared" si="0"/>
        <v>1352.93</v>
      </c>
      <c r="K17" s="263" t="s">
        <v>54</v>
      </c>
      <c r="L17" s="262">
        <v>1</v>
      </c>
      <c r="M17" s="240">
        <f t="shared" si="1"/>
        <v>74411.149999999994</v>
      </c>
      <c r="N17" s="1"/>
      <c r="O17" s="12"/>
      <c r="P17" s="1"/>
      <c r="Q17" s="1"/>
      <c r="R17" s="1"/>
      <c r="S17" s="1"/>
      <c r="T17" s="1"/>
      <c r="U17" s="1"/>
      <c r="V17" s="1"/>
      <c r="W17" s="1"/>
    </row>
    <row r="18" spans="1:1028">
      <c r="A18" s="1"/>
      <c r="B18" s="188"/>
      <c r="C18" s="2"/>
      <c r="F18" s="1"/>
      <c r="G18" s="1"/>
      <c r="H18" s="178"/>
      <c r="I18" s="178"/>
      <c r="J18" s="178"/>
      <c r="K18" s="406" t="s">
        <v>415</v>
      </c>
      <c r="L18" s="407"/>
      <c r="M18" s="241">
        <f>SUM(M11:M17)</f>
        <v>520567.39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1028">
      <c r="A19" s="1"/>
      <c r="B19" s="188"/>
      <c r="C19" s="2"/>
      <c r="F19" s="1"/>
      <c r="G19" s="1"/>
      <c r="H19" s="30"/>
      <c r="I19" s="30"/>
      <c r="J19" s="30"/>
      <c r="K19" s="30"/>
      <c r="L19" s="30"/>
      <c r="M19" s="192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1028" ht="15">
      <c r="A20" s="1"/>
      <c r="B20" s="190">
        <v>2</v>
      </c>
      <c r="C20" s="401"/>
      <c r="D20" s="401"/>
      <c r="E20" s="22" t="s">
        <v>10</v>
      </c>
      <c r="F20" s="402"/>
      <c r="G20" s="402"/>
      <c r="H20" s="402"/>
      <c r="I20" s="403"/>
      <c r="J20" s="403"/>
      <c r="K20" s="403"/>
      <c r="L20" s="403"/>
      <c r="M20" s="404"/>
      <c r="N20" s="1"/>
      <c r="O20" s="12"/>
      <c r="P20" s="1"/>
      <c r="Q20" s="1"/>
      <c r="R20" s="1"/>
      <c r="S20" s="1"/>
      <c r="T20" s="1"/>
      <c r="U20" s="1"/>
      <c r="V20" s="1"/>
      <c r="W20" s="1"/>
    </row>
    <row r="21" spans="1:1028" ht="15">
      <c r="A21" s="1"/>
      <c r="B21" s="268" t="s">
        <v>493</v>
      </c>
      <c r="C21" s="172" t="s">
        <v>28</v>
      </c>
      <c r="D21" s="172">
        <v>98459</v>
      </c>
      <c r="E21" s="173" t="s">
        <v>61</v>
      </c>
      <c r="F21" s="174" t="s">
        <v>62</v>
      </c>
      <c r="G21" s="261">
        <f>MEMORIAL_QUANT.!K23</f>
        <v>700</v>
      </c>
      <c r="H21" s="261">
        <v>94.13</v>
      </c>
      <c r="I21" s="260">
        <v>0.28239999999999998</v>
      </c>
      <c r="J21" s="261">
        <f t="shared" ref="J21:J35" si="2">ROUND(H21*(1+I21),2)</f>
        <v>120.71</v>
      </c>
      <c r="K21" s="263" t="s">
        <v>54</v>
      </c>
      <c r="L21" s="262">
        <v>1</v>
      </c>
      <c r="M21" s="240">
        <f t="shared" ref="M21:M35" si="3">ROUND(J21*G21*L21,2)</f>
        <v>84497</v>
      </c>
      <c r="N21" s="1"/>
      <c r="O21" s="12"/>
      <c r="P21" s="1"/>
      <c r="Q21" s="1"/>
      <c r="R21" s="1"/>
      <c r="S21" s="1"/>
      <c r="T21" s="1"/>
      <c r="U21" s="1"/>
      <c r="V21" s="1"/>
      <c r="W21" s="1"/>
    </row>
    <row r="22" spans="1:1028" ht="25.5">
      <c r="A22" s="1"/>
      <c r="B22" s="268" t="s">
        <v>494</v>
      </c>
      <c r="C22" s="172" t="s">
        <v>28</v>
      </c>
      <c r="D22" s="172">
        <v>34723</v>
      </c>
      <c r="E22" s="173" t="s">
        <v>64</v>
      </c>
      <c r="F22" s="174" t="s">
        <v>62</v>
      </c>
      <c r="G22" s="261">
        <f>MEMORIAL_QUANT.!K24</f>
        <v>4</v>
      </c>
      <c r="H22" s="261">
        <v>924</v>
      </c>
      <c r="I22" s="260">
        <v>0.28239999999999998</v>
      </c>
      <c r="J22" s="261">
        <f t="shared" si="2"/>
        <v>1184.94</v>
      </c>
      <c r="K22" s="263" t="s">
        <v>54</v>
      </c>
      <c r="L22" s="262">
        <v>1</v>
      </c>
      <c r="M22" s="240">
        <f t="shared" si="3"/>
        <v>4739.76</v>
      </c>
      <c r="N22" s="1"/>
      <c r="O22" s="12"/>
      <c r="P22" s="1"/>
      <c r="Q22" s="1"/>
      <c r="R22" s="1"/>
      <c r="S22" s="1"/>
      <c r="T22" s="1"/>
      <c r="U22" s="1"/>
      <c r="V22" s="1"/>
      <c r="W22" s="1"/>
    </row>
    <row r="23" spans="1:1028" ht="25.5">
      <c r="A23" s="1"/>
      <c r="B23" s="268" t="s">
        <v>495</v>
      </c>
      <c r="C23" s="172" t="s">
        <v>28</v>
      </c>
      <c r="D23" s="172">
        <v>103689</v>
      </c>
      <c r="E23" s="173" t="s">
        <v>66</v>
      </c>
      <c r="F23" s="174" t="s">
        <v>62</v>
      </c>
      <c r="G23" s="261">
        <f>MEMORIAL_QUANT.!K25</f>
        <v>10</v>
      </c>
      <c r="H23" s="261">
        <v>469.31</v>
      </c>
      <c r="I23" s="260">
        <v>0.28239999999999998</v>
      </c>
      <c r="J23" s="261">
        <f t="shared" si="2"/>
        <v>601.84</v>
      </c>
      <c r="K23" s="263" t="s">
        <v>54</v>
      </c>
      <c r="L23" s="262">
        <v>1</v>
      </c>
      <c r="M23" s="240">
        <f t="shared" si="3"/>
        <v>6018.4</v>
      </c>
      <c r="N23" s="1"/>
      <c r="O23" s="12"/>
      <c r="P23" s="1"/>
      <c r="Q23" s="1"/>
      <c r="R23" s="1"/>
      <c r="S23" s="1"/>
      <c r="T23" s="1"/>
      <c r="U23" s="1"/>
      <c r="V23" s="1"/>
      <c r="W23" s="1"/>
    </row>
    <row r="24" spans="1:1028" ht="25.5">
      <c r="A24" s="1"/>
      <c r="B24" s="268" t="s">
        <v>496</v>
      </c>
      <c r="C24" s="172" t="s">
        <v>28</v>
      </c>
      <c r="D24" s="172">
        <v>13244</v>
      </c>
      <c r="E24" s="173" t="s">
        <v>68</v>
      </c>
      <c r="F24" s="174" t="s">
        <v>51</v>
      </c>
      <c r="G24" s="261">
        <f>MEMORIAL_QUANT.!K26</f>
        <v>30</v>
      </c>
      <c r="H24" s="261">
        <v>39.69</v>
      </c>
      <c r="I24" s="260">
        <v>0.28239999999999998</v>
      </c>
      <c r="J24" s="261">
        <f t="shared" si="2"/>
        <v>50.9</v>
      </c>
      <c r="K24" s="263" t="s">
        <v>54</v>
      </c>
      <c r="L24" s="262">
        <v>1</v>
      </c>
      <c r="M24" s="240">
        <f t="shared" si="3"/>
        <v>1527</v>
      </c>
      <c r="N24" s="1"/>
      <c r="O24" s="12"/>
      <c r="P24" s="1"/>
      <c r="Q24" s="1"/>
      <c r="R24" s="1"/>
      <c r="S24" s="1"/>
      <c r="T24" s="1"/>
      <c r="U24" s="1"/>
      <c r="V24" s="1"/>
      <c r="W24" s="1"/>
    </row>
    <row r="25" spans="1:1028" ht="25.5">
      <c r="A25" s="1"/>
      <c r="B25" s="268" t="s">
        <v>497</v>
      </c>
      <c r="C25" s="172" t="s">
        <v>28</v>
      </c>
      <c r="D25" s="172">
        <v>37524</v>
      </c>
      <c r="E25" s="173" t="s">
        <v>70</v>
      </c>
      <c r="F25" s="174" t="s">
        <v>48</v>
      </c>
      <c r="G25" s="261">
        <f>MEMORIAL_QUANT.!K27</f>
        <v>500</v>
      </c>
      <c r="H25" s="261">
        <v>1.96</v>
      </c>
      <c r="I25" s="260">
        <v>0.28239999999999998</v>
      </c>
      <c r="J25" s="261">
        <f t="shared" si="2"/>
        <v>2.5099999999999998</v>
      </c>
      <c r="K25" s="263" t="s">
        <v>54</v>
      </c>
      <c r="L25" s="262">
        <v>1</v>
      </c>
      <c r="M25" s="240">
        <f t="shared" si="3"/>
        <v>1255</v>
      </c>
      <c r="N25" s="1"/>
      <c r="O25" s="12"/>
      <c r="P25" s="1"/>
      <c r="Q25" s="1"/>
      <c r="R25" s="1"/>
      <c r="S25" s="1"/>
      <c r="T25" s="1"/>
      <c r="U25" s="1"/>
      <c r="V25" s="1"/>
      <c r="W25" s="1"/>
    </row>
    <row r="26" spans="1:1028" ht="38.25">
      <c r="A26" s="1"/>
      <c r="B26" s="268" t="s">
        <v>498</v>
      </c>
      <c r="C26" s="172" t="s">
        <v>28</v>
      </c>
      <c r="D26" s="172">
        <v>101505</v>
      </c>
      <c r="E26" s="173" t="s">
        <v>72</v>
      </c>
      <c r="F26" s="174" t="s">
        <v>51</v>
      </c>
      <c r="G26" s="261">
        <f>MEMORIAL_QUANT.!K28</f>
        <v>2</v>
      </c>
      <c r="H26" s="261">
        <v>2108.44</v>
      </c>
      <c r="I26" s="260">
        <v>0.28239999999999998</v>
      </c>
      <c r="J26" s="261">
        <f t="shared" si="2"/>
        <v>2703.86</v>
      </c>
      <c r="K26" s="263" t="s">
        <v>54</v>
      </c>
      <c r="L26" s="262">
        <v>1</v>
      </c>
      <c r="M26" s="240">
        <f t="shared" si="3"/>
        <v>5407.72</v>
      </c>
      <c r="N26" s="1"/>
      <c r="O26" s="12"/>
      <c r="P26" s="1"/>
      <c r="Q26" s="1"/>
      <c r="R26" s="1"/>
      <c r="S26" s="1"/>
      <c r="T26" s="1"/>
      <c r="U26" s="1"/>
      <c r="V26" s="1"/>
      <c r="W26" s="1"/>
    </row>
    <row r="27" spans="1:1028" ht="25.5">
      <c r="A27" s="1"/>
      <c r="B27" s="268" t="s">
        <v>499</v>
      </c>
      <c r="C27" s="172" t="s">
        <v>28</v>
      </c>
      <c r="D27" s="172">
        <v>105113</v>
      </c>
      <c r="E27" s="173" t="s">
        <v>76</v>
      </c>
      <c r="F27" s="174" t="s">
        <v>51</v>
      </c>
      <c r="G27" s="261">
        <f>MEMORIAL_QUANT.!K31</f>
        <v>2</v>
      </c>
      <c r="H27" s="261">
        <v>8474.9599999999991</v>
      </c>
      <c r="I27" s="260">
        <v>0.28239999999999998</v>
      </c>
      <c r="J27" s="261">
        <f t="shared" si="2"/>
        <v>10868.29</v>
      </c>
      <c r="K27" s="263" t="s">
        <v>54</v>
      </c>
      <c r="L27" s="262">
        <v>1</v>
      </c>
      <c r="M27" s="240">
        <f t="shared" si="3"/>
        <v>21736.58</v>
      </c>
      <c r="N27" s="1"/>
      <c r="O27" s="12"/>
      <c r="P27" s="1"/>
      <c r="Q27" s="1"/>
      <c r="R27" s="1"/>
      <c r="S27" s="1"/>
      <c r="T27" s="1"/>
      <c r="U27" s="1"/>
      <c r="V27" s="1"/>
      <c r="W27" s="1"/>
    </row>
    <row r="28" spans="1:1028" ht="25.5">
      <c r="A28" s="1"/>
      <c r="B28" s="268" t="s">
        <v>500</v>
      </c>
      <c r="C28" s="172" t="s">
        <v>28</v>
      </c>
      <c r="D28" s="172">
        <v>102615</v>
      </c>
      <c r="E28" s="173" t="s">
        <v>78</v>
      </c>
      <c r="F28" s="174" t="s">
        <v>51</v>
      </c>
      <c r="G28" s="261">
        <f>MEMORIAL_QUANT.!K32</f>
        <v>3</v>
      </c>
      <c r="H28" s="261">
        <v>1280.99</v>
      </c>
      <c r="I28" s="260">
        <v>0.28239999999999998</v>
      </c>
      <c r="J28" s="261">
        <f t="shared" si="2"/>
        <v>1642.74</v>
      </c>
      <c r="K28" s="263" t="s">
        <v>54</v>
      </c>
      <c r="L28" s="262">
        <v>1</v>
      </c>
      <c r="M28" s="240">
        <f t="shared" si="3"/>
        <v>4928.22</v>
      </c>
      <c r="N28" s="1"/>
      <c r="O28" s="12"/>
      <c r="P28" s="1"/>
      <c r="Q28" s="1"/>
      <c r="R28" s="1"/>
      <c r="S28" s="1"/>
      <c r="T28" s="1"/>
      <c r="U28" s="1"/>
      <c r="V28" s="1"/>
      <c r="W28" s="1"/>
    </row>
    <row r="29" spans="1:1028" ht="38.25">
      <c r="A29" s="1"/>
      <c r="B29" s="268" t="s">
        <v>501</v>
      </c>
      <c r="C29" s="172" t="s">
        <v>28</v>
      </c>
      <c r="D29" s="172">
        <v>10775</v>
      </c>
      <c r="E29" s="173" t="s">
        <v>80</v>
      </c>
      <c r="F29" s="174" t="s">
        <v>29</v>
      </c>
      <c r="G29" s="261">
        <f>MEMORIAL_QUANT.!K33</f>
        <v>18</v>
      </c>
      <c r="H29" s="261">
        <v>1250</v>
      </c>
      <c r="I29" s="260">
        <v>0.28239999999999998</v>
      </c>
      <c r="J29" s="261">
        <f t="shared" si="2"/>
        <v>1603</v>
      </c>
      <c r="K29" s="263" t="s">
        <v>54</v>
      </c>
      <c r="L29" s="262">
        <v>1</v>
      </c>
      <c r="M29" s="240">
        <f t="shared" si="3"/>
        <v>28854</v>
      </c>
      <c r="N29" s="1"/>
      <c r="O29" s="12"/>
      <c r="P29" s="1"/>
      <c r="Q29" s="1"/>
      <c r="R29" s="1"/>
      <c r="S29" s="1"/>
      <c r="T29" s="1"/>
      <c r="U29" s="1"/>
      <c r="V29" s="1"/>
      <c r="W29" s="1"/>
    </row>
    <row r="30" spans="1:1028" customFormat="1" ht="38.25">
      <c r="A30" s="1"/>
      <c r="B30" s="268" t="s">
        <v>502</v>
      </c>
      <c r="C30" s="172" t="s">
        <v>28</v>
      </c>
      <c r="D30" s="172">
        <v>10776</v>
      </c>
      <c r="E30" s="173" t="s">
        <v>83</v>
      </c>
      <c r="F30" s="174" t="s">
        <v>29</v>
      </c>
      <c r="G30" s="261">
        <f>MEMORIAL_QUANT.!K35</f>
        <v>360</v>
      </c>
      <c r="H30" s="261">
        <v>976.56</v>
      </c>
      <c r="I30" s="260">
        <v>0.28239999999999998</v>
      </c>
      <c r="J30" s="261">
        <f t="shared" si="2"/>
        <v>1252.3399999999999</v>
      </c>
      <c r="K30" s="263" t="s">
        <v>54</v>
      </c>
      <c r="L30" s="262">
        <v>1</v>
      </c>
      <c r="M30" s="240">
        <f t="shared" si="3"/>
        <v>450842.4</v>
      </c>
      <c r="N30" s="1"/>
      <c r="O30" s="12"/>
      <c r="P30" s="1"/>
      <c r="Q30" s="1"/>
      <c r="R30" s="1"/>
      <c r="S30" s="1"/>
      <c r="T30" s="1"/>
      <c r="U30" s="1"/>
      <c r="V30" s="1"/>
      <c r="W30" s="1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</row>
    <row r="31" spans="1:1028" s="37" customFormat="1" ht="38.25">
      <c r="A31" s="35"/>
      <c r="B31" s="268" t="s">
        <v>503</v>
      </c>
      <c r="C31" s="172" t="s">
        <v>28</v>
      </c>
      <c r="D31" s="174">
        <v>10778</v>
      </c>
      <c r="E31" s="173" t="s">
        <v>91</v>
      </c>
      <c r="F31" s="174" t="s">
        <v>29</v>
      </c>
      <c r="G31" s="261">
        <f>MEMORIAL_QUANT.!K40</f>
        <v>72</v>
      </c>
      <c r="H31" s="261">
        <v>1562.5</v>
      </c>
      <c r="I31" s="260">
        <v>0.28239999999999998</v>
      </c>
      <c r="J31" s="261">
        <f t="shared" si="2"/>
        <v>2003.75</v>
      </c>
      <c r="K31" s="263" t="s">
        <v>54</v>
      </c>
      <c r="L31" s="262">
        <v>1</v>
      </c>
      <c r="M31" s="240">
        <f t="shared" si="3"/>
        <v>144270</v>
      </c>
      <c r="N31" s="35"/>
      <c r="O31" s="36"/>
      <c r="P31" s="35"/>
      <c r="Q31" s="35"/>
      <c r="R31" s="35"/>
      <c r="S31" s="35"/>
      <c r="T31" s="35"/>
      <c r="U31" s="35"/>
      <c r="V31" s="35"/>
      <c r="W31" s="35"/>
    </row>
    <row r="32" spans="1:1028" s="37" customFormat="1" ht="25.5">
      <c r="A32" s="1"/>
      <c r="B32" s="268" t="s">
        <v>504</v>
      </c>
      <c r="C32" s="172" t="s">
        <v>28</v>
      </c>
      <c r="D32" s="172">
        <v>105115</v>
      </c>
      <c r="E32" s="173" t="s">
        <v>94</v>
      </c>
      <c r="F32" s="174" t="s">
        <v>51</v>
      </c>
      <c r="G32" s="261">
        <f>MEMORIAL_QUANT.!K42</f>
        <v>25</v>
      </c>
      <c r="H32" s="261">
        <v>141.41999999999999</v>
      </c>
      <c r="I32" s="260">
        <v>0.28239999999999998</v>
      </c>
      <c r="J32" s="261">
        <f t="shared" si="2"/>
        <v>181.36</v>
      </c>
      <c r="K32" s="263" t="s">
        <v>54</v>
      </c>
      <c r="L32" s="262">
        <v>1</v>
      </c>
      <c r="M32" s="240">
        <f t="shared" si="3"/>
        <v>4534</v>
      </c>
      <c r="N32" s="1"/>
      <c r="O32" s="12"/>
      <c r="P32" s="1"/>
      <c r="Q32" s="1"/>
      <c r="R32" s="1"/>
      <c r="S32" s="1"/>
      <c r="T32" s="1"/>
      <c r="U32" s="1"/>
      <c r="V32" s="1"/>
      <c r="W32" s="1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</row>
    <row r="33" spans="1:1028" customFormat="1" ht="25.5">
      <c r="A33" s="1"/>
      <c r="B33" s="268" t="s">
        <v>505</v>
      </c>
      <c r="C33" s="172" t="s">
        <v>28</v>
      </c>
      <c r="D33" s="174">
        <v>97637</v>
      </c>
      <c r="E33" s="173" t="s">
        <v>99</v>
      </c>
      <c r="F33" s="174" t="s">
        <v>62</v>
      </c>
      <c r="G33" s="261">
        <f>MEMORIAL_QUANT.!K49</f>
        <v>700</v>
      </c>
      <c r="H33" s="261">
        <v>3.75</v>
      </c>
      <c r="I33" s="260">
        <v>0.28239999999999998</v>
      </c>
      <c r="J33" s="261">
        <f t="shared" si="2"/>
        <v>4.8099999999999996</v>
      </c>
      <c r="K33" s="263" t="s">
        <v>54</v>
      </c>
      <c r="L33" s="262">
        <v>1</v>
      </c>
      <c r="M33" s="240">
        <f t="shared" si="3"/>
        <v>3367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</row>
    <row r="34" spans="1:1028" customFormat="1" ht="25.5">
      <c r="A34" s="1"/>
      <c r="B34" s="268" t="s">
        <v>506</v>
      </c>
      <c r="C34" s="172" t="s">
        <v>28</v>
      </c>
      <c r="D34" s="174">
        <v>95879</v>
      </c>
      <c r="E34" s="173" t="s">
        <v>100</v>
      </c>
      <c r="F34" s="174" t="s">
        <v>101</v>
      </c>
      <c r="G34" s="261">
        <f>MEMORIAL_QUANT.!K50</f>
        <v>2000</v>
      </c>
      <c r="H34" s="261">
        <v>1.47</v>
      </c>
      <c r="I34" s="260">
        <v>0.28239999999999998</v>
      </c>
      <c r="J34" s="261">
        <f t="shared" si="2"/>
        <v>1.89</v>
      </c>
      <c r="K34" s="263" t="s">
        <v>54</v>
      </c>
      <c r="L34" s="262">
        <v>1</v>
      </c>
      <c r="M34" s="240">
        <f t="shared" si="3"/>
        <v>3780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</row>
    <row r="35" spans="1:1028" customFormat="1" ht="51">
      <c r="A35" s="1"/>
      <c r="B35" s="268" t="s">
        <v>507</v>
      </c>
      <c r="C35" s="172" t="s">
        <v>28</v>
      </c>
      <c r="D35" s="174">
        <v>100999</v>
      </c>
      <c r="E35" s="173" t="s">
        <v>102</v>
      </c>
      <c r="F35" s="174" t="s">
        <v>103</v>
      </c>
      <c r="G35" s="261">
        <f>MEMORIAL_QUANT.!K51</f>
        <v>50</v>
      </c>
      <c r="H35" s="261">
        <v>6.19</v>
      </c>
      <c r="I35" s="260">
        <v>0.28239999999999998</v>
      </c>
      <c r="J35" s="261">
        <f t="shared" si="2"/>
        <v>7.94</v>
      </c>
      <c r="K35" s="263" t="s">
        <v>54</v>
      </c>
      <c r="L35" s="262">
        <v>1</v>
      </c>
      <c r="M35" s="240">
        <f t="shared" si="3"/>
        <v>397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</row>
    <row r="36" spans="1:1028" customFormat="1" ht="15">
      <c r="A36" s="1"/>
      <c r="B36" s="188"/>
      <c r="C36" s="2"/>
      <c r="D36" s="1"/>
      <c r="E36" s="14"/>
      <c r="F36" s="1"/>
      <c r="G36" s="1"/>
      <c r="H36" s="178"/>
      <c r="I36" s="178"/>
      <c r="J36" s="178"/>
      <c r="K36" s="406" t="s">
        <v>415</v>
      </c>
      <c r="L36" s="407"/>
      <c r="M36" s="241">
        <f>SUM(M21:M35)</f>
        <v>766154.08000000007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</row>
    <row r="37" spans="1:1028" customFormat="1" ht="15">
      <c r="A37" s="1"/>
      <c r="B37" s="188"/>
      <c r="C37" s="2"/>
      <c r="D37" s="1"/>
      <c r="E37" s="14"/>
      <c r="F37" s="1"/>
      <c r="G37" s="1"/>
      <c r="H37" s="2"/>
      <c r="I37" s="2"/>
      <c r="J37" s="2"/>
      <c r="K37" s="2"/>
      <c r="L37" s="2"/>
      <c r="M37" s="189"/>
      <c r="N37" s="1"/>
      <c r="O37" s="1"/>
      <c r="P37" s="1"/>
      <c r="Q37" s="1"/>
      <c r="R37" s="1"/>
      <c r="S37" s="1"/>
      <c r="T37" s="1"/>
      <c r="U37" s="1"/>
      <c r="V37" s="1"/>
      <c r="W37" s="1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</row>
    <row r="38" spans="1:1028" customFormat="1" ht="15">
      <c r="A38" s="1"/>
      <c r="B38" s="190">
        <v>3</v>
      </c>
      <c r="C38" s="401"/>
      <c r="D38" s="401"/>
      <c r="E38" s="22" t="s">
        <v>11</v>
      </c>
      <c r="F38" s="402"/>
      <c r="G38" s="402"/>
      <c r="H38" s="402"/>
      <c r="I38" s="403"/>
      <c r="J38" s="403"/>
      <c r="K38" s="403"/>
      <c r="L38" s="403"/>
      <c r="M38" s="404"/>
      <c r="N38" s="1"/>
      <c r="O38" s="1"/>
      <c r="P38" s="1"/>
      <c r="Q38" s="1"/>
      <c r="R38" s="1"/>
      <c r="S38" s="1"/>
      <c r="T38" s="1"/>
      <c r="U38" s="1"/>
      <c r="V38" s="1"/>
      <c r="W38" s="1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</row>
    <row r="39" spans="1:1028" customFormat="1" ht="37.5" customHeight="1">
      <c r="A39" s="1"/>
      <c r="B39" s="267" t="s">
        <v>508</v>
      </c>
      <c r="C39" s="172" t="s">
        <v>28</v>
      </c>
      <c r="D39" s="174">
        <v>98525</v>
      </c>
      <c r="E39" s="173" t="s">
        <v>105</v>
      </c>
      <c r="F39" s="174" t="s">
        <v>62</v>
      </c>
      <c r="G39" s="261">
        <f>MEMORIAL_QUANT.!K54</f>
        <v>16652.900000000001</v>
      </c>
      <c r="H39" s="261">
        <v>0.75</v>
      </c>
      <c r="I39" s="260">
        <v>0.28239999999999998</v>
      </c>
      <c r="J39" s="261">
        <f t="shared" ref="J39:J51" si="4">ROUND(H39*(1+I39),2)</f>
        <v>0.96</v>
      </c>
      <c r="K39" s="263" t="s">
        <v>54</v>
      </c>
      <c r="L39" s="262">
        <v>1</v>
      </c>
      <c r="M39" s="240">
        <f t="shared" ref="M39:M51" si="5">ROUND(J39*G39*L39,2)</f>
        <v>15986.78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</row>
    <row r="40" spans="1:1028" customFormat="1" ht="25.5">
      <c r="A40" s="1"/>
      <c r="B40" s="267" t="s">
        <v>509</v>
      </c>
      <c r="C40" s="172" t="s">
        <v>28</v>
      </c>
      <c r="D40" s="174">
        <v>98524</v>
      </c>
      <c r="E40" s="173" t="s">
        <v>110</v>
      </c>
      <c r="F40" s="174" t="s">
        <v>62</v>
      </c>
      <c r="G40" s="261">
        <f>MEMORIAL_QUANT.!K58</f>
        <v>4571.6000000000004</v>
      </c>
      <c r="H40" s="261">
        <v>5.7</v>
      </c>
      <c r="I40" s="260">
        <v>0.28239999999999998</v>
      </c>
      <c r="J40" s="261">
        <f t="shared" si="4"/>
        <v>7.31</v>
      </c>
      <c r="K40" s="263" t="s">
        <v>54</v>
      </c>
      <c r="L40" s="262">
        <v>1</v>
      </c>
      <c r="M40" s="240">
        <f t="shared" si="5"/>
        <v>33418.400000000001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</row>
    <row r="41" spans="1:1028" s="35" customFormat="1" ht="38.25">
      <c r="A41" s="1"/>
      <c r="B41" s="267" t="s">
        <v>510</v>
      </c>
      <c r="C41" s="172" t="s">
        <v>28</v>
      </c>
      <c r="D41" s="172">
        <v>104947</v>
      </c>
      <c r="E41" s="173" t="s">
        <v>116</v>
      </c>
      <c r="F41" s="174" t="s">
        <v>117</v>
      </c>
      <c r="G41" s="261">
        <f>MEMORIAL_QUANT.!K63</f>
        <v>200</v>
      </c>
      <c r="H41" s="261">
        <v>13.15</v>
      </c>
      <c r="I41" s="260">
        <v>0.28239999999999998</v>
      </c>
      <c r="J41" s="261">
        <f t="shared" si="4"/>
        <v>16.86</v>
      </c>
      <c r="K41" s="263" t="s">
        <v>54</v>
      </c>
      <c r="L41" s="262">
        <v>1</v>
      </c>
      <c r="M41" s="240">
        <f t="shared" si="5"/>
        <v>3372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</row>
    <row r="42" spans="1:1028" customFormat="1" ht="63.75">
      <c r="A42" s="1"/>
      <c r="B42" s="267" t="s">
        <v>511</v>
      </c>
      <c r="C42" s="172" t="s">
        <v>28</v>
      </c>
      <c r="D42" s="172">
        <v>101234</v>
      </c>
      <c r="E42" s="173" t="s">
        <v>120</v>
      </c>
      <c r="F42" s="174" t="s">
        <v>117</v>
      </c>
      <c r="G42" s="261">
        <f>MEMORIAL_QUANT.!K65</f>
        <v>51273.67</v>
      </c>
      <c r="H42" s="261">
        <v>17.64</v>
      </c>
      <c r="I42" s="260">
        <v>0.28239999999999998</v>
      </c>
      <c r="J42" s="261">
        <f t="shared" si="4"/>
        <v>22.62</v>
      </c>
      <c r="K42" s="263" t="s">
        <v>54</v>
      </c>
      <c r="L42" s="262">
        <v>1</v>
      </c>
      <c r="M42" s="240">
        <f t="shared" si="5"/>
        <v>1159810.42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</row>
    <row r="43" spans="1:1028" customFormat="1" ht="63.75">
      <c r="A43" s="1"/>
      <c r="B43" s="267" t="s">
        <v>512</v>
      </c>
      <c r="C43" s="32" t="s">
        <v>28</v>
      </c>
      <c r="D43" s="47">
        <v>101238</v>
      </c>
      <c r="E43" s="173" t="s">
        <v>127</v>
      </c>
      <c r="F43" s="174" t="s">
        <v>117</v>
      </c>
      <c r="G43" s="261">
        <f>MEMORIAL_QUANT.!K71</f>
        <v>79928.67</v>
      </c>
      <c r="H43" s="261">
        <v>29.03</v>
      </c>
      <c r="I43" s="260">
        <v>0.28239999999999998</v>
      </c>
      <c r="J43" s="261">
        <f t="shared" si="4"/>
        <v>37.229999999999997</v>
      </c>
      <c r="K43" s="263" t="s">
        <v>54</v>
      </c>
      <c r="L43" s="262">
        <v>1</v>
      </c>
      <c r="M43" s="240">
        <f t="shared" si="5"/>
        <v>2975744.38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</row>
    <row r="44" spans="1:1028" ht="51.75" customHeight="1">
      <c r="A44" s="1"/>
      <c r="B44" s="267" t="s">
        <v>513</v>
      </c>
      <c r="C44" s="21" t="s">
        <v>28</v>
      </c>
      <c r="D44" s="19">
        <v>105558</v>
      </c>
      <c r="E44" s="173" t="s">
        <v>137</v>
      </c>
      <c r="F44" s="174" t="s">
        <v>117</v>
      </c>
      <c r="G44" s="261">
        <f>MEMORIAL_QUANT.!K79</f>
        <v>31577.52</v>
      </c>
      <c r="H44" s="261">
        <v>14.97</v>
      </c>
      <c r="I44" s="260">
        <v>0.28239999999999998</v>
      </c>
      <c r="J44" s="261">
        <f t="shared" si="4"/>
        <v>19.2</v>
      </c>
      <c r="K44" s="263" t="s">
        <v>54</v>
      </c>
      <c r="L44" s="262">
        <v>1</v>
      </c>
      <c r="M44" s="240">
        <f t="shared" si="5"/>
        <v>606288.38</v>
      </c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1028" ht="15">
      <c r="A45" s="1"/>
      <c r="B45" s="267" t="s">
        <v>514</v>
      </c>
      <c r="C45" s="32" t="s">
        <v>28</v>
      </c>
      <c r="D45" s="94">
        <v>93358</v>
      </c>
      <c r="E45" s="173" t="s">
        <v>143</v>
      </c>
      <c r="F45" s="174" t="s">
        <v>117</v>
      </c>
      <c r="G45" s="261">
        <f>MEMORIAL_QUANT.!K85</f>
        <v>12201.12</v>
      </c>
      <c r="H45" s="261">
        <v>105.81</v>
      </c>
      <c r="I45" s="260">
        <v>0.28239999999999998</v>
      </c>
      <c r="J45" s="261">
        <f t="shared" si="4"/>
        <v>135.69</v>
      </c>
      <c r="K45" s="263" t="s">
        <v>54</v>
      </c>
      <c r="L45" s="262">
        <v>1</v>
      </c>
      <c r="M45" s="240">
        <f t="shared" si="5"/>
        <v>1655569.97</v>
      </c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1028" ht="36">
      <c r="A46" s="1"/>
      <c r="B46" s="267" t="s">
        <v>515</v>
      </c>
      <c r="C46" s="32" t="s">
        <v>36</v>
      </c>
      <c r="D46" s="91">
        <v>4815671</v>
      </c>
      <c r="E46" s="173" t="s">
        <v>148</v>
      </c>
      <c r="F46" s="174" t="s">
        <v>117</v>
      </c>
      <c r="G46" s="261">
        <f>MEMORIAL_QUANT.!K91</f>
        <v>3917</v>
      </c>
      <c r="H46" s="261">
        <v>18.54</v>
      </c>
      <c r="I46" s="260">
        <v>0.28239999999999998</v>
      </c>
      <c r="J46" s="261">
        <f t="shared" si="4"/>
        <v>23.78</v>
      </c>
      <c r="K46" s="265" t="s">
        <v>454</v>
      </c>
      <c r="L46" s="262">
        <v>1.004</v>
      </c>
      <c r="M46" s="240">
        <f t="shared" si="5"/>
        <v>93518.85</v>
      </c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1028" customFormat="1" ht="25.5">
      <c r="A47" s="1"/>
      <c r="B47" s="267" t="s">
        <v>516</v>
      </c>
      <c r="C47" s="32" t="s">
        <v>28</v>
      </c>
      <c r="D47" s="91">
        <v>93592</v>
      </c>
      <c r="E47" s="173" t="s">
        <v>152</v>
      </c>
      <c r="F47" s="1" t="s">
        <v>153</v>
      </c>
      <c r="G47" s="261">
        <f>MEMORIAL_QUANT.!K95</f>
        <v>28587.38</v>
      </c>
      <c r="H47" s="261">
        <v>2.4</v>
      </c>
      <c r="I47" s="260">
        <v>0.28239999999999998</v>
      </c>
      <c r="J47" s="261">
        <f t="shared" si="4"/>
        <v>3.08</v>
      </c>
      <c r="K47" s="263" t="s">
        <v>54</v>
      </c>
      <c r="L47" s="262">
        <v>1</v>
      </c>
      <c r="M47" s="240">
        <f t="shared" si="5"/>
        <v>88049.13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</row>
    <row r="48" spans="1:1028" customFormat="1" ht="25.5">
      <c r="A48" s="1"/>
      <c r="B48" s="267" t="s">
        <v>517</v>
      </c>
      <c r="C48" s="21" t="s">
        <v>28</v>
      </c>
      <c r="D48" s="183">
        <v>100205</v>
      </c>
      <c r="E48" s="173" t="s">
        <v>160</v>
      </c>
      <c r="F48" s="181" t="s">
        <v>153</v>
      </c>
      <c r="G48" s="261">
        <f>MEMORIAL_QUANT.!K101</f>
        <v>476.46</v>
      </c>
      <c r="H48" s="261">
        <v>1827.19</v>
      </c>
      <c r="I48" s="260">
        <v>0.28239999999999998</v>
      </c>
      <c r="J48" s="261">
        <f t="shared" si="4"/>
        <v>2343.19</v>
      </c>
      <c r="K48" s="263" t="s">
        <v>54</v>
      </c>
      <c r="L48" s="262">
        <v>1</v>
      </c>
      <c r="M48" s="240">
        <f t="shared" si="5"/>
        <v>1116436.31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</row>
    <row r="49" spans="1:1028" s="1" customFormat="1" ht="51">
      <c r="B49" s="267" t="s">
        <v>518</v>
      </c>
      <c r="C49" s="32" t="s">
        <v>28</v>
      </c>
      <c r="D49" s="1">
        <v>100979</v>
      </c>
      <c r="E49" s="173" t="s">
        <v>164</v>
      </c>
      <c r="F49" s="181" t="s">
        <v>117</v>
      </c>
      <c r="G49" s="261">
        <f>MEMORIAL_QUANT.!K106</f>
        <v>4904.5600000000004</v>
      </c>
      <c r="H49" s="261">
        <v>6.84</v>
      </c>
      <c r="I49" s="260">
        <v>0.28239999999999998</v>
      </c>
      <c r="J49" s="261">
        <f t="shared" si="4"/>
        <v>8.77</v>
      </c>
      <c r="K49" s="263" t="s">
        <v>54</v>
      </c>
      <c r="L49" s="262">
        <v>1</v>
      </c>
      <c r="M49" s="240">
        <f t="shared" si="5"/>
        <v>43012.99</v>
      </c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</row>
    <row r="50" spans="1:1028" customFormat="1" ht="38.25">
      <c r="A50" s="1"/>
      <c r="B50" s="267" t="s">
        <v>519</v>
      </c>
      <c r="C50" s="18" t="s">
        <v>28</v>
      </c>
      <c r="D50" s="93">
        <v>102355</v>
      </c>
      <c r="E50" s="173" t="s">
        <v>170</v>
      </c>
      <c r="F50" s="1" t="s">
        <v>117</v>
      </c>
      <c r="G50" s="261">
        <f>MEMORIAL_QUANT.!K112</f>
        <v>100</v>
      </c>
      <c r="H50" s="261">
        <v>197.84</v>
      </c>
      <c r="I50" s="260">
        <v>0.28239999999999998</v>
      </c>
      <c r="J50" s="261">
        <f t="shared" si="4"/>
        <v>253.71</v>
      </c>
      <c r="K50" s="263" t="s">
        <v>54</v>
      </c>
      <c r="L50" s="262">
        <v>1</v>
      </c>
      <c r="M50" s="240">
        <f t="shared" si="5"/>
        <v>25371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</row>
    <row r="51" spans="1:1028" s="37" customFormat="1" ht="38.25">
      <c r="A51" s="1"/>
      <c r="B51" s="267" t="s">
        <v>520</v>
      </c>
      <c r="C51" s="78" t="s">
        <v>28</v>
      </c>
      <c r="D51" s="172">
        <v>102360</v>
      </c>
      <c r="E51" s="173" t="s">
        <v>172</v>
      </c>
      <c r="F51" s="174" t="s">
        <v>117</v>
      </c>
      <c r="G51" s="261">
        <f>MEMORIAL_QUANT.!K114</f>
        <v>100</v>
      </c>
      <c r="H51" s="261">
        <v>26.69</v>
      </c>
      <c r="I51" s="260">
        <v>0.28239999999999998</v>
      </c>
      <c r="J51" s="261">
        <f t="shared" si="4"/>
        <v>34.229999999999997</v>
      </c>
      <c r="K51" s="263" t="s">
        <v>54</v>
      </c>
      <c r="L51" s="262">
        <v>1</v>
      </c>
      <c r="M51" s="240">
        <f t="shared" si="5"/>
        <v>3423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</row>
    <row r="52" spans="1:1028" customFormat="1" ht="15">
      <c r="A52" s="1"/>
      <c r="B52" s="188"/>
      <c r="C52" s="2"/>
      <c r="D52" s="1"/>
      <c r="E52" s="14"/>
      <c r="F52" s="1"/>
      <c r="G52" s="1"/>
      <c r="H52" s="178"/>
      <c r="I52" s="178"/>
      <c r="J52" s="178" t="s">
        <v>415</v>
      </c>
      <c r="K52" s="259"/>
      <c r="L52" s="259"/>
      <c r="M52" s="241">
        <f>SUM(M39:M51)</f>
        <v>7820001.6099999994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</row>
    <row r="53" spans="1:1028" customFormat="1" ht="15">
      <c r="A53" s="1"/>
      <c r="B53" s="191"/>
      <c r="C53" s="249"/>
      <c r="D53" s="7"/>
      <c r="E53" s="249"/>
      <c r="F53" s="7"/>
      <c r="G53" s="7"/>
      <c r="H53" s="249"/>
      <c r="I53" s="249"/>
      <c r="J53" s="249"/>
      <c r="K53" s="249"/>
      <c r="L53" s="249"/>
      <c r="M53" s="194"/>
      <c r="N53" s="1"/>
      <c r="O53" s="1"/>
      <c r="P53" s="1"/>
      <c r="Q53" s="1"/>
      <c r="R53" s="1"/>
      <c r="S53" s="1"/>
      <c r="T53" s="1"/>
      <c r="U53" s="1"/>
      <c r="V53" s="1"/>
      <c r="W53" s="1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</row>
    <row r="54" spans="1:1028" customFormat="1" ht="15">
      <c r="A54" s="1"/>
      <c r="B54" s="190">
        <v>4</v>
      </c>
      <c r="C54" s="405"/>
      <c r="D54" s="405"/>
      <c r="E54" s="22" t="s">
        <v>12</v>
      </c>
      <c r="F54" s="420"/>
      <c r="G54" s="420"/>
      <c r="H54" s="420"/>
      <c r="I54" s="421"/>
      <c r="J54" s="421"/>
      <c r="K54" s="421"/>
      <c r="L54" s="421"/>
      <c r="M54" s="404"/>
      <c r="N54" s="1"/>
      <c r="O54" s="1"/>
      <c r="P54" s="1"/>
      <c r="Q54" s="1"/>
      <c r="R54" s="1"/>
      <c r="S54" s="1"/>
      <c r="T54" s="1"/>
      <c r="U54" s="1"/>
      <c r="V54" s="1"/>
      <c r="W54" s="1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</row>
    <row r="55" spans="1:1028" customFormat="1" ht="15">
      <c r="A55" s="1"/>
      <c r="B55" s="269" t="s">
        <v>521</v>
      </c>
      <c r="C55" s="32" t="s">
        <v>28</v>
      </c>
      <c r="D55" s="47">
        <v>43055</v>
      </c>
      <c r="E55" s="173" t="s">
        <v>174</v>
      </c>
      <c r="F55" s="1" t="s">
        <v>175</v>
      </c>
      <c r="G55" s="261">
        <f>MEMORIAL_QUANT.!K117</f>
        <v>28649.23</v>
      </c>
      <c r="H55" s="261">
        <v>7.94</v>
      </c>
      <c r="I55" s="260">
        <v>0.28239999999999998</v>
      </c>
      <c r="J55" s="261">
        <f t="shared" ref="J55:J60" si="6">ROUND(H55*(1+I55),2)</f>
        <v>10.18</v>
      </c>
      <c r="K55" s="263" t="s">
        <v>54</v>
      </c>
      <c r="L55" s="262">
        <v>1</v>
      </c>
      <c r="M55" s="240">
        <f t="shared" ref="M55:M60" si="7">ROUND(J55*G55*L55,2)</f>
        <v>291649.15999999997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</row>
    <row r="56" spans="1:1028" customFormat="1" ht="38.25">
      <c r="A56" s="1"/>
      <c r="B56" s="269" t="s">
        <v>522</v>
      </c>
      <c r="C56" s="172" t="s">
        <v>28</v>
      </c>
      <c r="D56" s="174">
        <v>39013</v>
      </c>
      <c r="E56" s="173" t="s">
        <v>179</v>
      </c>
      <c r="F56" s="174" t="s">
        <v>51</v>
      </c>
      <c r="G56" s="261">
        <f>MEMORIAL_QUANT.!K120</f>
        <v>893</v>
      </c>
      <c r="H56" s="261">
        <v>1.1399999999999999</v>
      </c>
      <c r="I56" s="260">
        <v>0.28239999999999998</v>
      </c>
      <c r="J56" s="261">
        <f t="shared" si="6"/>
        <v>1.46</v>
      </c>
      <c r="K56" s="263" t="s">
        <v>54</v>
      </c>
      <c r="L56" s="262">
        <v>1</v>
      </c>
      <c r="M56" s="240">
        <f t="shared" si="7"/>
        <v>1303.78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</row>
    <row r="57" spans="1:1028" customFormat="1" ht="41.25" customHeight="1">
      <c r="A57" s="1"/>
      <c r="B57" s="269" t="s">
        <v>523</v>
      </c>
      <c r="C57" s="172" t="s">
        <v>28</v>
      </c>
      <c r="D57" s="172">
        <v>90279</v>
      </c>
      <c r="E57" s="173" t="s">
        <v>183</v>
      </c>
      <c r="F57" s="174" t="s">
        <v>117</v>
      </c>
      <c r="G57" s="261">
        <f>MEMORIAL_QUANT.!K122</f>
        <v>129.75</v>
      </c>
      <c r="H57" s="261">
        <v>575.49</v>
      </c>
      <c r="I57" s="260">
        <v>0.28239999999999998</v>
      </c>
      <c r="J57" s="261">
        <f t="shared" si="6"/>
        <v>738.01</v>
      </c>
      <c r="K57" s="263" t="s">
        <v>54</v>
      </c>
      <c r="L57" s="262">
        <v>1</v>
      </c>
      <c r="M57" s="240">
        <f t="shared" si="7"/>
        <v>95756.800000000003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</row>
    <row r="58" spans="1:1028" ht="51.75" customHeight="1">
      <c r="A58" s="1"/>
      <c r="B58" s="269" t="s">
        <v>524</v>
      </c>
      <c r="C58" s="172" t="s">
        <v>28</v>
      </c>
      <c r="D58" s="174">
        <v>104849</v>
      </c>
      <c r="E58" s="173" t="s">
        <v>186</v>
      </c>
      <c r="F58" s="174" t="s">
        <v>48</v>
      </c>
      <c r="G58" s="261">
        <f>MEMORIAL_QUANT.!K125</f>
        <v>16520.5</v>
      </c>
      <c r="H58" s="261">
        <v>61.32</v>
      </c>
      <c r="I58" s="260">
        <v>0.28239999999999998</v>
      </c>
      <c r="J58" s="261">
        <f t="shared" si="6"/>
        <v>78.64</v>
      </c>
      <c r="K58" s="263" t="s">
        <v>54</v>
      </c>
      <c r="L58" s="262">
        <v>1</v>
      </c>
      <c r="M58" s="240">
        <f t="shared" si="7"/>
        <v>1299172.1200000001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1028" ht="51">
      <c r="A59" s="1"/>
      <c r="B59" s="269" t="s">
        <v>525</v>
      </c>
      <c r="C59" s="172" t="s">
        <v>28</v>
      </c>
      <c r="D59" s="172">
        <v>91093</v>
      </c>
      <c r="E59" s="173" t="s">
        <v>409</v>
      </c>
      <c r="F59" s="172" t="s">
        <v>62</v>
      </c>
      <c r="G59" s="261">
        <f>MEMORIAL_QUANT.!K126</f>
        <v>2462.7199999999998</v>
      </c>
      <c r="H59" s="261">
        <v>359.51</v>
      </c>
      <c r="I59" s="260">
        <v>0.28239999999999998</v>
      </c>
      <c r="J59" s="261">
        <f t="shared" si="6"/>
        <v>461.04</v>
      </c>
      <c r="K59" s="263" t="s">
        <v>54</v>
      </c>
      <c r="L59" s="262">
        <v>1</v>
      </c>
      <c r="M59" s="240">
        <f t="shared" si="7"/>
        <v>1135412.43</v>
      </c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1028" ht="36">
      <c r="A60" s="1"/>
      <c r="B60" s="270" t="s">
        <v>526</v>
      </c>
      <c r="C60" s="172" t="s">
        <v>36</v>
      </c>
      <c r="D60" s="172">
        <v>5914479</v>
      </c>
      <c r="E60" s="173" t="s">
        <v>192</v>
      </c>
      <c r="F60" s="174" t="s">
        <v>193</v>
      </c>
      <c r="G60" s="261">
        <f>MEMORIAL_QUANT.!K127</f>
        <v>2865</v>
      </c>
      <c r="H60" s="261">
        <v>0.72</v>
      </c>
      <c r="I60" s="260">
        <v>0.28239999999999998</v>
      </c>
      <c r="J60" s="261">
        <f t="shared" si="6"/>
        <v>0.92</v>
      </c>
      <c r="K60" s="265" t="s">
        <v>454</v>
      </c>
      <c r="L60" s="262">
        <v>1.004</v>
      </c>
      <c r="M60" s="240">
        <f t="shared" si="7"/>
        <v>2646.34</v>
      </c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1028">
      <c r="A61" s="1"/>
      <c r="B61" s="188"/>
      <c r="C61" s="2"/>
      <c r="F61" s="1"/>
      <c r="G61" s="1"/>
      <c r="H61" s="178"/>
      <c r="I61" s="178"/>
      <c r="J61" s="178"/>
      <c r="K61" s="406" t="s">
        <v>415</v>
      </c>
      <c r="L61" s="407"/>
      <c r="M61" s="241">
        <f>SUM(M55:M60)</f>
        <v>2825940.63</v>
      </c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1028">
      <c r="A62" s="1"/>
      <c r="B62" s="195"/>
      <c r="C62" s="1"/>
      <c r="F62" s="1"/>
      <c r="G62" s="1"/>
      <c r="H62" s="3"/>
      <c r="I62" s="3"/>
      <c r="J62" s="3"/>
      <c r="K62" s="3"/>
      <c r="L62" s="3"/>
      <c r="M62" s="193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1028" ht="15">
      <c r="A63" s="1"/>
      <c r="B63" s="196">
        <v>5</v>
      </c>
      <c r="C63" s="401"/>
      <c r="D63" s="401"/>
      <c r="E63" s="22" t="s">
        <v>13</v>
      </c>
      <c r="F63" s="402"/>
      <c r="G63" s="402"/>
      <c r="H63" s="402"/>
      <c r="I63" s="403"/>
      <c r="J63" s="403"/>
      <c r="K63" s="403"/>
      <c r="L63" s="403"/>
      <c r="M63" s="404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1028" ht="25.5">
      <c r="A64" s="1"/>
      <c r="B64" s="271" t="s">
        <v>527</v>
      </c>
      <c r="C64" s="172" t="s">
        <v>28</v>
      </c>
      <c r="D64" s="172">
        <v>100343</v>
      </c>
      <c r="E64" s="173" t="s">
        <v>197</v>
      </c>
      <c r="F64" s="174" t="s">
        <v>175</v>
      </c>
      <c r="G64" s="261">
        <f>MEMORIAL_QUANT.!K131</f>
        <v>316</v>
      </c>
      <c r="H64" s="261">
        <v>17.29</v>
      </c>
      <c r="I64" s="260">
        <v>0.28239999999999998</v>
      </c>
      <c r="J64" s="261">
        <f t="shared" ref="J64:J79" si="8">ROUND(H64*(1+I64),2)</f>
        <v>22.17</v>
      </c>
      <c r="K64" s="263" t="s">
        <v>54</v>
      </c>
      <c r="L64" s="262">
        <v>1</v>
      </c>
      <c r="M64" s="240">
        <f t="shared" ref="M64:M79" si="9">ROUND(J64*G64*L64,2)</f>
        <v>7005.72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25.5">
      <c r="A65" s="1"/>
      <c r="B65" s="271" t="s">
        <v>528</v>
      </c>
      <c r="C65" s="172" t="s">
        <v>28</v>
      </c>
      <c r="D65" s="172">
        <v>100344</v>
      </c>
      <c r="E65" s="173" t="s">
        <v>199</v>
      </c>
      <c r="F65" s="174" t="s">
        <v>175</v>
      </c>
      <c r="G65" s="261">
        <f>MEMORIAL_QUANT.!K133</f>
        <v>8621</v>
      </c>
      <c r="H65" s="261">
        <v>14.31</v>
      </c>
      <c r="I65" s="260">
        <v>0.28239999999999998</v>
      </c>
      <c r="J65" s="261">
        <f t="shared" si="8"/>
        <v>18.350000000000001</v>
      </c>
      <c r="K65" s="263" t="s">
        <v>54</v>
      </c>
      <c r="L65" s="262">
        <v>1</v>
      </c>
      <c r="M65" s="240">
        <f t="shared" si="9"/>
        <v>158195.35</v>
      </c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25.5">
      <c r="A66" s="1"/>
      <c r="B66" s="271" t="s">
        <v>529</v>
      </c>
      <c r="C66" s="172" t="s">
        <v>28</v>
      </c>
      <c r="D66" s="172">
        <v>100345</v>
      </c>
      <c r="E66" s="173" t="s">
        <v>201</v>
      </c>
      <c r="F66" s="174" t="s">
        <v>175</v>
      </c>
      <c r="G66" s="261">
        <f>MEMORIAL_QUANT.!K134</f>
        <v>4706</v>
      </c>
      <c r="H66" s="261">
        <v>11.21</v>
      </c>
      <c r="I66" s="260">
        <v>0.28239999999999998</v>
      </c>
      <c r="J66" s="261">
        <f t="shared" si="8"/>
        <v>14.38</v>
      </c>
      <c r="K66" s="263" t="s">
        <v>54</v>
      </c>
      <c r="L66" s="262">
        <v>1</v>
      </c>
      <c r="M66" s="240">
        <f t="shared" si="9"/>
        <v>67672.28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25.5">
      <c r="A67" s="1"/>
      <c r="B67" s="271" t="s">
        <v>530</v>
      </c>
      <c r="C67" s="172" t="s">
        <v>28</v>
      </c>
      <c r="D67" s="172">
        <v>100346</v>
      </c>
      <c r="E67" s="173" t="s">
        <v>203</v>
      </c>
      <c r="F67" s="174" t="s">
        <v>175</v>
      </c>
      <c r="G67" s="261">
        <f>MEMORIAL_QUANT.!K135</f>
        <v>11570</v>
      </c>
      <c r="H67" s="261">
        <v>10.74</v>
      </c>
      <c r="I67" s="260">
        <v>0.28239999999999998</v>
      </c>
      <c r="J67" s="261">
        <f t="shared" si="8"/>
        <v>13.77</v>
      </c>
      <c r="K67" s="263" t="s">
        <v>54</v>
      </c>
      <c r="L67" s="262">
        <v>1</v>
      </c>
      <c r="M67" s="240">
        <f t="shared" si="9"/>
        <v>159318.9</v>
      </c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3.75">
      <c r="A68" s="1"/>
      <c r="B68" s="271" t="s">
        <v>531</v>
      </c>
      <c r="C68" s="172" t="s">
        <v>36</v>
      </c>
      <c r="D68" s="172" t="s">
        <v>205</v>
      </c>
      <c r="E68" s="173" t="s">
        <v>206</v>
      </c>
      <c r="F68" s="174" t="s">
        <v>175</v>
      </c>
      <c r="G68" s="261">
        <f>MEMORIAL_QUANT.!K136</f>
        <v>10661</v>
      </c>
      <c r="H68" s="261">
        <v>9.81</v>
      </c>
      <c r="I68" s="260">
        <v>0.28239999999999998</v>
      </c>
      <c r="J68" s="261">
        <v>12.59</v>
      </c>
      <c r="K68" s="266" t="s">
        <v>484</v>
      </c>
      <c r="L68" s="262">
        <v>1.008</v>
      </c>
      <c r="M68" s="240">
        <f t="shared" si="9"/>
        <v>135295.76999999999</v>
      </c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8.25">
      <c r="A69" s="1"/>
      <c r="B69" s="271" t="s">
        <v>532</v>
      </c>
      <c r="C69" s="172" t="s">
        <v>28</v>
      </c>
      <c r="D69" s="172">
        <v>100341</v>
      </c>
      <c r="E69" s="173" t="s">
        <v>208</v>
      </c>
      <c r="F69" s="174" t="s">
        <v>62</v>
      </c>
      <c r="G69" s="261">
        <f>MEMORIAL_QUANT.!K137</f>
        <v>1164</v>
      </c>
      <c r="H69" s="261">
        <v>46.96</v>
      </c>
      <c r="I69" s="260">
        <v>0.28239999999999998</v>
      </c>
      <c r="J69" s="261">
        <f t="shared" si="8"/>
        <v>60.22</v>
      </c>
      <c r="K69" s="263" t="s">
        <v>54</v>
      </c>
      <c r="L69" s="262">
        <v>1</v>
      </c>
      <c r="M69" s="240">
        <f t="shared" si="9"/>
        <v>70096.08</v>
      </c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25.5">
      <c r="A70" s="1"/>
      <c r="B70" s="271" t="s">
        <v>533</v>
      </c>
      <c r="C70" s="172" t="s">
        <v>28</v>
      </c>
      <c r="D70" s="172">
        <v>100349</v>
      </c>
      <c r="E70" s="173" t="s">
        <v>210</v>
      </c>
      <c r="F70" s="174" t="s">
        <v>117</v>
      </c>
      <c r="G70" s="261">
        <f>MEMORIAL_QUANT.!K138</f>
        <v>205.6</v>
      </c>
      <c r="H70" s="261">
        <v>772.21</v>
      </c>
      <c r="I70" s="260">
        <v>0.28239999999999998</v>
      </c>
      <c r="J70" s="261">
        <f t="shared" si="8"/>
        <v>990.28</v>
      </c>
      <c r="K70" s="263" t="s">
        <v>54</v>
      </c>
      <c r="L70" s="262">
        <v>1</v>
      </c>
      <c r="M70" s="240">
        <f t="shared" si="9"/>
        <v>203601.57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52.5" customHeight="1">
      <c r="A71" s="1"/>
      <c r="B71" s="271" t="s">
        <v>534</v>
      </c>
      <c r="C71" s="172" t="s">
        <v>28</v>
      </c>
      <c r="D71" s="172">
        <v>104849</v>
      </c>
      <c r="E71" s="173" t="s">
        <v>186</v>
      </c>
      <c r="F71" s="174" t="s">
        <v>48</v>
      </c>
      <c r="G71" s="261">
        <f>MEMORIAL_QUANT.!K139</f>
        <v>1144</v>
      </c>
      <c r="H71" s="261">
        <v>61.32</v>
      </c>
      <c r="I71" s="260">
        <v>0.28239999999999998</v>
      </c>
      <c r="J71" s="261">
        <f t="shared" si="8"/>
        <v>78.64</v>
      </c>
      <c r="K71" s="263" t="s">
        <v>54</v>
      </c>
      <c r="L71" s="262">
        <v>1</v>
      </c>
      <c r="M71" s="240">
        <f t="shared" si="9"/>
        <v>89964.160000000003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">
      <c r="A72" s="1"/>
      <c r="B72" s="271" t="s">
        <v>535</v>
      </c>
      <c r="C72" s="172" t="s">
        <v>28</v>
      </c>
      <c r="D72" s="172">
        <v>102726</v>
      </c>
      <c r="E72" s="173" t="s">
        <v>213</v>
      </c>
      <c r="F72" s="174" t="s">
        <v>51</v>
      </c>
      <c r="G72" s="261">
        <f>MEMORIAL_QUANT.!K140</f>
        <v>58</v>
      </c>
      <c r="H72" s="261">
        <v>33.04</v>
      </c>
      <c r="I72" s="260">
        <v>0.28239999999999998</v>
      </c>
      <c r="J72" s="261">
        <f t="shared" si="8"/>
        <v>42.37</v>
      </c>
      <c r="K72" s="263" t="s">
        <v>54</v>
      </c>
      <c r="L72" s="262">
        <v>1</v>
      </c>
      <c r="M72" s="240">
        <f t="shared" si="9"/>
        <v>2457.46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">
      <c r="A73" s="1"/>
      <c r="B73" s="271" t="s">
        <v>536</v>
      </c>
      <c r="C73" s="172" t="s">
        <v>28</v>
      </c>
      <c r="D73" s="172">
        <v>93358</v>
      </c>
      <c r="E73" s="173" t="s">
        <v>143</v>
      </c>
      <c r="F73" s="174" t="s">
        <v>117</v>
      </c>
      <c r="G73" s="261">
        <f>MEMORIAL_QUANT.!K141</f>
        <v>8.7100000000000009</v>
      </c>
      <c r="H73" s="261">
        <v>105.81</v>
      </c>
      <c r="I73" s="260">
        <v>0.28239999999999998</v>
      </c>
      <c r="J73" s="261">
        <f t="shared" si="8"/>
        <v>135.69</v>
      </c>
      <c r="K73" s="263" t="s">
        <v>54</v>
      </c>
      <c r="L73" s="262">
        <v>1</v>
      </c>
      <c r="M73" s="240">
        <f t="shared" si="9"/>
        <v>1181.8599999999999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8.25">
      <c r="A74" s="1"/>
      <c r="B74" s="271" t="s">
        <v>537</v>
      </c>
      <c r="C74" s="172" t="s">
        <v>28</v>
      </c>
      <c r="D74" s="182">
        <v>106004</v>
      </c>
      <c r="E74" s="173" t="s">
        <v>216</v>
      </c>
      <c r="F74" s="174" t="s">
        <v>48</v>
      </c>
      <c r="G74" s="261">
        <f>MEMORIAL_QUANT.!K143</f>
        <v>116.7</v>
      </c>
      <c r="H74" s="261">
        <v>194.75</v>
      </c>
      <c r="I74" s="260">
        <v>0.28239999999999998</v>
      </c>
      <c r="J74" s="261">
        <f t="shared" si="8"/>
        <v>249.75</v>
      </c>
      <c r="K74" s="263" t="s">
        <v>54</v>
      </c>
      <c r="L74" s="262">
        <v>1</v>
      </c>
      <c r="M74" s="240">
        <f t="shared" si="9"/>
        <v>29145.83</v>
      </c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0.5" customHeight="1">
      <c r="A75" s="1"/>
      <c r="B75" s="271" t="s">
        <v>538</v>
      </c>
      <c r="C75" s="172" t="s">
        <v>36</v>
      </c>
      <c r="D75" s="172">
        <v>5605882</v>
      </c>
      <c r="E75" s="173" t="s">
        <v>218</v>
      </c>
      <c r="F75" s="174" t="s">
        <v>48</v>
      </c>
      <c r="G75" s="261">
        <f>MEMORIAL_QUANT.!K144</f>
        <v>1300</v>
      </c>
      <c r="H75" s="261">
        <v>377.12</v>
      </c>
      <c r="I75" s="260">
        <v>0.28239999999999998</v>
      </c>
      <c r="J75" s="261">
        <f t="shared" si="8"/>
        <v>483.62</v>
      </c>
      <c r="K75" s="266" t="s">
        <v>484</v>
      </c>
      <c r="L75" s="262">
        <v>1.008</v>
      </c>
      <c r="M75" s="240">
        <f t="shared" si="9"/>
        <v>633735.65</v>
      </c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8.25">
      <c r="A76" s="1"/>
      <c r="B76" s="271" t="s">
        <v>539</v>
      </c>
      <c r="C76" s="172" t="s">
        <v>36</v>
      </c>
      <c r="D76" s="172">
        <v>5605945</v>
      </c>
      <c r="E76" s="173" t="s">
        <v>221</v>
      </c>
      <c r="F76" s="174" t="s">
        <v>51</v>
      </c>
      <c r="G76" s="261">
        <f>MEMORIAL_QUANT.!K146</f>
        <v>52</v>
      </c>
      <c r="H76" s="261">
        <v>552.52</v>
      </c>
      <c r="I76" s="260">
        <v>0.28239999999999998</v>
      </c>
      <c r="J76" s="261">
        <f t="shared" si="8"/>
        <v>708.55</v>
      </c>
      <c r="K76" s="266" t="s">
        <v>484</v>
      </c>
      <c r="L76" s="262">
        <v>1.008</v>
      </c>
      <c r="M76" s="240">
        <f t="shared" si="9"/>
        <v>37139.360000000001</v>
      </c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3.75">
      <c r="A77" s="1"/>
      <c r="B77" s="271" t="s">
        <v>540</v>
      </c>
      <c r="C77" s="172" t="s">
        <v>36</v>
      </c>
      <c r="D77" s="172" t="s">
        <v>223</v>
      </c>
      <c r="E77" s="173" t="s">
        <v>224</v>
      </c>
      <c r="F77" s="174" t="s">
        <v>62</v>
      </c>
      <c r="G77" s="261">
        <f>MEMORIAL_QUANT.!K147</f>
        <v>583.5</v>
      </c>
      <c r="H77" s="261">
        <v>43.26</v>
      </c>
      <c r="I77" s="260">
        <v>0.28239999999999998</v>
      </c>
      <c r="J77" s="261">
        <f t="shared" si="8"/>
        <v>55.48</v>
      </c>
      <c r="K77" s="266" t="s">
        <v>484</v>
      </c>
      <c r="L77" s="262">
        <v>1.008</v>
      </c>
      <c r="M77" s="240">
        <f t="shared" si="9"/>
        <v>32631.56</v>
      </c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25.5">
      <c r="A78" s="1"/>
      <c r="B78" s="271" t="s">
        <v>541</v>
      </c>
      <c r="C78" s="172" t="s">
        <v>28</v>
      </c>
      <c r="D78" s="172">
        <v>96619</v>
      </c>
      <c r="E78" s="173" t="s">
        <v>227</v>
      </c>
      <c r="F78" s="174" t="s">
        <v>62</v>
      </c>
      <c r="G78" s="261">
        <f>MEMORIAL_QUANT.!K148</f>
        <v>685.4</v>
      </c>
      <c r="H78" s="261">
        <v>42.06</v>
      </c>
      <c r="I78" s="260">
        <v>0.28239999999999998</v>
      </c>
      <c r="J78" s="261">
        <f t="shared" si="8"/>
        <v>53.94</v>
      </c>
      <c r="K78" s="263" t="s">
        <v>54</v>
      </c>
      <c r="L78" s="262">
        <v>1</v>
      </c>
      <c r="M78" s="240">
        <f t="shared" si="9"/>
        <v>36970.480000000003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6">
      <c r="A79" s="1"/>
      <c r="B79" s="271" t="s">
        <v>542</v>
      </c>
      <c r="C79" s="172" t="s">
        <v>36</v>
      </c>
      <c r="D79" s="172">
        <v>5914479</v>
      </c>
      <c r="E79" s="173" t="s">
        <v>192</v>
      </c>
      <c r="F79" s="174" t="s">
        <v>193</v>
      </c>
      <c r="G79" s="261">
        <f>MEMORIAL_QUANT.!K149</f>
        <v>3588.13</v>
      </c>
      <c r="H79" s="261">
        <v>0.72</v>
      </c>
      <c r="I79" s="260">
        <v>0.28239999999999998</v>
      </c>
      <c r="J79" s="261">
        <f t="shared" si="8"/>
        <v>0.92</v>
      </c>
      <c r="K79" s="265" t="s">
        <v>454</v>
      </c>
      <c r="L79" s="262">
        <v>1.004</v>
      </c>
      <c r="M79" s="240">
        <f t="shared" si="9"/>
        <v>3314.28</v>
      </c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>
      <c r="A80" s="1"/>
      <c r="B80" s="188"/>
      <c r="C80" s="2"/>
      <c r="F80" s="1"/>
      <c r="G80" s="1"/>
      <c r="H80" s="178"/>
      <c r="I80" s="178"/>
      <c r="J80" s="178"/>
      <c r="K80" s="406" t="s">
        <v>415</v>
      </c>
      <c r="L80" s="407"/>
      <c r="M80" s="241">
        <f>SUM(M64:M79)</f>
        <v>1667726.31</v>
      </c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1028" customFormat="1" ht="15">
      <c r="A81" s="1"/>
      <c r="B81" s="195"/>
      <c r="C81" s="1"/>
      <c r="D81" s="1"/>
      <c r="E81" s="14"/>
      <c r="F81" s="1"/>
      <c r="G81" s="1"/>
      <c r="H81" s="3"/>
      <c r="I81" s="3"/>
      <c r="J81" s="3"/>
      <c r="K81" s="3"/>
      <c r="L81" s="3"/>
      <c r="M81" s="193"/>
      <c r="N81" s="1"/>
      <c r="O81" s="1"/>
      <c r="P81" s="1"/>
      <c r="Q81" s="1"/>
      <c r="R81" s="1"/>
      <c r="S81" s="1"/>
      <c r="T81" s="1"/>
      <c r="U81" s="1"/>
      <c r="V81" s="1"/>
      <c r="W81" s="1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</row>
    <row r="82" spans="1:1028" customFormat="1" ht="15">
      <c r="A82" s="1"/>
      <c r="B82" s="190">
        <v>6</v>
      </c>
      <c r="C82" s="401"/>
      <c r="D82" s="401"/>
      <c r="E82" s="62" t="s">
        <v>14</v>
      </c>
      <c r="F82" s="402"/>
      <c r="G82" s="402"/>
      <c r="H82" s="402"/>
      <c r="I82" s="403"/>
      <c r="J82" s="403"/>
      <c r="K82" s="403"/>
      <c r="L82" s="403"/>
      <c r="M82" s="404"/>
      <c r="N82" s="1"/>
      <c r="O82" s="1"/>
      <c r="P82" s="1"/>
      <c r="Q82" s="1"/>
      <c r="R82" s="1"/>
      <c r="S82" s="1"/>
      <c r="T82" s="1"/>
      <c r="U82" s="1"/>
      <c r="V82" s="1"/>
      <c r="W82" s="1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</row>
    <row r="83" spans="1:1028" customFormat="1" ht="25.5">
      <c r="A83" s="1"/>
      <c r="B83" s="267" t="s">
        <v>543</v>
      </c>
      <c r="C83" s="172" t="s">
        <v>36</v>
      </c>
      <c r="D83" s="174">
        <v>2003830</v>
      </c>
      <c r="E83" s="173" t="s">
        <v>233</v>
      </c>
      <c r="F83" s="174" t="s">
        <v>48</v>
      </c>
      <c r="G83" s="261">
        <f>MEMORIAL_QUANT.!K155</f>
        <v>28.5</v>
      </c>
      <c r="H83" s="261">
        <v>655.94</v>
      </c>
      <c r="I83" s="260">
        <v>0.28239999999999998</v>
      </c>
      <c r="J83" s="261">
        <f t="shared" ref="J83:J100" si="10">ROUND(H83*(1+I83),2)</f>
        <v>841.18</v>
      </c>
      <c r="K83" s="264" t="s">
        <v>485</v>
      </c>
      <c r="L83" s="262">
        <v>1.0089999999999999</v>
      </c>
      <c r="M83" s="240">
        <f t="shared" ref="M83:M100" si="11">ROUND(J83*G83*L83,2)</f>
        <v>24189.39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</row>
    <row r="84" spans="1:1028" customFormat="1" ht="25.5">
      <c r="A84" s="1"/>
      <c r="B84" s="267" t="s">
        <v>544</v>
      </c>
      <c r="C84" s="18" t="s">
        <v>36</v>
      </c>
      <c r="D84" s="29">
        <v>2003822</v>
      </c>
      <c r="E84" s="173" t="s">
        <v>237</v>
      </c>
      <c r="F84" s="174" t="s">
        <v>48</v>
      </c>
      <c r="G84" s="261">
        <f>MEMORIAL_QUANT.!K158</f>
        <v>3.47</v>
      </c>
      <c r="H84" s="261">
        <v>302.11</v>
      </c>
      <c r="I84" s="260">
        <v>0.28239999999999998</v>
      </c>
      <c r="J84" s="261">
        <f t="shared" si="10"/>
        <v>387.43</v>
      </c>
      <c r="K84" s="264" t="s">
        <v>485</v>
      </c>
      <c r="L84" s="262">
        <v>1.0089999999999999</v>
      </c>
      <c r="M84" s="240">
        <f t="shared" si="11"/>
        <v>1356.48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  <c r="AMH84" s="1"/>
      <c r="AMI84" s="1"/>
      <c r="AMJ84" s="1"/>
      <c r="AMK84" s="1"/>
      <c r="AML84" s="1"/>
      <c r="AMM84" s="1"/>
      <c r="AMN84" s="1"/>
    </row>
    <row r="85" spans="1:1028" s="1" customFormat="1" ht="25.5">
      <c r="B85" s="267" t="s">
        <v>545</v>
      </c>
      <c r="C85" s="21" t="s">
        <v>36</v>
      </c>
      <c r="D85" s="17">
        <v>2003411</v>
      </c>
      <c r="E85" s="173" t="s">
        <v>240</v>
      </c>
      <c r="F85" s="174" t="s">
        <v>48</v>
      </c>
      <c r="G85" s="261">
        <f>MEMORIAL_QUANT.!K160</f>
        <v>53.37</v>
      </c>
      <c r="H85" s="261">
        <v>795.71</v>
      </c>
      <c r="I85" s="260">
        <v>0.28239999999999998</v>
      </c>
      <c r="J85" s="261">
        <f t="shared" si="10"/>
        <v>1020.42</v>
      </c>
      <c r="K85" s="264" t="s">
        <v>485</v>
      </c>
      <c r="L85" s="262">
        <v>1.0089999999999999</v>
      </c>
      <c r="M85" s="240">
        <f t="shared" si="11"/>
        <v>54949.95</v>
      </c>
    </row>
    <row r="86" spans="1:1028" s="1" customFormat="1" ht="25.5">
      <c r="B86" s="267" t="s">
        <v>546</v>
      </c>
      <c r="C86" s="172" t="s">
        <v>36</v>
      </c>
      <c r="D86" s="172">
        <v>2003415</v>
      </c>
      <c r="E86" s="173" t="s">
        <v>242</v>
      </c>
      <c r="F86" s="174" t="s">
        <v>48</v>
      </c>
      <c r="G86" s="261">
        <f>MEMORIAL_QUANT.!K162</f>
        <v>375.92</v>
      </c>
      <c r="H86" s="261">
        <v>874.56</v>
      </c>
      <c r="I86" s="260">
        <v>0.28239999999999998</v>
      </c>
      <c r="J86" s="261">
        <f t="shared" si="10"/>
        <v>1121.54</v>
      </c>
      <c r="K86" s="264" t="s">
        <v>485</v>
      </c>
      <c r="L86" s="262">
        <v>1.0089999999999999</v>
      </c>
      <c r="M86" s="240">
        <f t="shared" si="11"/>
        <v>425403.8</v>
      </c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</row>
    <row r="87" spans="1:1028" customFormat="1" ht="25.5">
      <c r="A87" s="1"/>
      <c r="B87" s="267" t="s">
        <v>547</v>
      </c>
      <c r="C87" s="172" t="s">
        <v>36</v>
      </c>
      <c r="D87" s="174">
        <v>2003419</v>
      </c>
      <c r="E87" s="173" t="s">
        <v>244</v>
      </c>
      <c r="F87" s="174" t="s">
        <v>48</v>
      </c>
      <c r="G87" s="261">
        <f>MEMORIAL_QUANT.!K164</f>
        <v>136.41999999999999</v>
      </c>
      <c r="H87" s="261">
        <v>1059.0999999999999</v>
      </c>
      <c r="I87" s="260">
        <v>0.28239999999999998</v>
      </c>
      <c r="J87" s="261">
        <f t="shared" si="10"/>
        <v>1358.19</v>
      </c>
      <c r="K87" s="264" t="s">
        <v>485</v>
      </c>
      <c r="L87" s="262">
        <v>1.0089999999999999</v>
      </c>
      <c r="M87" s="240">
        <f t="shared" si="11"/>
        <v>186951.84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  <c r="AMI87" s="1"/>
      <c r="AMJ87" s="1"/>
      <c r="AMK87" s="1"/>
      <c r="AML87" s="1"/>
      <c r="AMM87" s="1"/>
      <c r="AMN87" s="1"/>
    </row>
    <row r="88" spans="1:1028" s="35" customFormat="1" ht="25.5">
      <c r="A88" s="1"/>
      <c r="B88" s="267" t="s">
        <v>548</v>
      </c>
      <c r="C88" s="172" t="s">
        <v>36</v>
      </c>
      <c r="D88" s="174">
        <v>6817881</v>
      </c>
      <c r="E88" s="173" t="s">
        <v>246</v>
      </c>
      <c r="F88" s="174" t="s">
        <v>48</v>
      </c>
      <c r="G88" s="261">
        <f>MEMORIAL_QUANT.!K166</f>
        <v>16</v>
      </c>
      <c r="H88" s="261">
        <v>6729.03</v>
      </c>
      <c r="I88" s="260">
        <v>0.28239999999999998</v>
      </c>
      <c r="J88" s="261">
        <f t="shared" si="10"/>
        <v>8629.31</v>
      </c>
      <c r="K88" s="264" t="s">
        <v>485</v>
      </c>
      <c r="L88" s="262">
        <v>1.0089999999999999</v>
      </c>
      <c r="M88" s="240">
        <f t="shared" si="11"/>
        <v>139311.57999999999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</row>
    <row r="89" spans="1:1028" customFormat="1" ht="25.5">
      <c r="A89" s="1"/>
      <c r="B89" s="267" t="s">
        <v>549</v>
      </c>
      <c r="C89" s="172" t="s">
        <v>28</v>
      </c>
      <c r="D89" s="174">
        <v>102991</v>
      </c>
      <c r="E89" s="173" t="s">
        <v>248</v>
      </c>
      <c r="F89" s="174" t="s">
        <v>48</v>
      </c>
      <c r="G89" s="261">
        <f>MEMORIAL_QUANT.!K168</f>
        <v>111.8</v>
      </c>
      <c r="H89" s="261">
        <v>80.12</v>
      </c>
      <c r="I89" s="260">
        <v>0.28239999999999998</v>
      </c>
      <c r="J89" s="261">
        <f t="shared" si="10"/>
        <v>102.75</v>
      </c>
      <c r="K89" s="263" t="s">
        <v>54</v>
      </c>
      <c r="L89" s="262">
        <v>1</v>
      </c>
      <c r="M89" s="240">
        <f t="shared" si="11"/>
        <v>11487.45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</row>
    <row r="90" spans="1:1028" customFormat="1" ht="25.5">
      <c r="A90" s="1"/>
      <c r="B90" s="267" t="s">
        <v>550</v>
      </c>
      <c r="C90" s="172" t="s">
        <v>28</v>
      </c>
      <c r="D90" s="174">
        <v>102993</v>
      </c>
      <c r="E90" s="173" t="s">
        <v>249</v>
      </c>
      <c r="F90" s="174" t="s">
        <v>48</v>
      </c>
      <c r="G90" s="261">
        <f>MEMORIAL_QUANT.!K169</f>
        <v>99.42</v>
      </c>
      <c r="H90" s="261">
        <v>154.78</v>
      </c>
      <c r="I90" s="260">
        <v>0.28239999999999998</v>
      </c>
      <c r="J90" s="261">
        <f t="shared" si="10"/>
        <v>198.49</v>
      </c>
      <c r="K90" s="263" t="s">
        <v>54</v>
      </c>
      <c r="L90" s="262">
        <v>1</v>
      </c>
      <c r="M90" s="240">
        <f t="shared" si="11"/>
        <v>19733.88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</row>
    <row r="91" spans="1:1028" customFormat="1" ht="25.5">
      <c r="A91" s="1"/>
      <c r="B91" s="267" t="s">
        <v>551</v>
      </c>
      <c r="C91" s="172" t="s">
        <v>28</v>
      </c>
      <c r="D91" s="174">
        <v>102994</v>
      </c>
      <c r="E91" s="173" t="s">
        <v>250</v>
      </c>
      <c r="F91" s="174" t="s">
        <v>48</v>
      </c>
      <c r="G91" s="261">
        <f>MEMORIAL_QUANT.!K170</f>
        <v>1298.8699999999999</v>
      </c>
      <c r="H91" s="261">
        <v>289.12</v>
      </c>
      <c r="I91" s="260">
        <v>0.28239999999999998</v>
      </c>
      <c r="J91" s="261">
        <f t="shared" si="10"/>
        <v>370.77</v>
      </c>
      <c r="K91" s="263" t="s">
        <v>54</v>
      </c>
      <c r="L91" s="262">
        <v>1</v>
      </c>
      <c r="M91" s="240">
        <f t="shared" si="11"/>
        <v>481582.03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</row>
    <row r="92" spans="1:1028" customFormat="1" ht="15">
      <c r="A92" s="1"/>
      <c r="B92" s="267" t="s">
        <v>552</v>
      </c>
      <c r="C92" s="172" t="s">
        <v>36</v>
      </c>
      <c r="D92" s="174">
        <v>2003652</v>
      </c>
      <c r="E92" s="173" t="s">
        <v>251</v>
      </c>
      <c r="F92" s="174" t="s">
        <v>51</v>
      </c>
      <c r="G92" s="261">
        <f>MEMORIAL_QUANT.!K171</f>
        <v>14</v>
      </c>
      <c r="H92" s="261">
        <v>4453.57</v>
      </c>
      <c r="I92" s="260">
        <v>0.28239999999999998</v>
      </c>
      <c r="J92" s="261">
        <f t="shared" si="10"/>
        <v>5711.26</v>
      </c>
      <c r="K92" s="264" t="s">
        <v>485</v>
      </c>
      <c r="L92" s="262">
        <v>1.0089999999999999</v>
      </c>
      <c r="M92" s="240">
        <f t="shared" si="11"/>
        <v>80677.259999999995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</row>
    <row r="93" spans="1:1028" customFormat="1" ht="25.5">
      <c r="A93" s="1"/>
      <c r="B93" s="267" t="s">
        <v>553</v>
      </c>
      <c r="C93" s="172" t="s">
        <v>36</v>
      </c>
      <c r="D93" s="174">
        <v>2003369</v>
      </c>
      <c r="E93" s="173" t="s">
        <v>252</v>
      </c>
      <c r="F93" s="174" t="s">
        <v>48</v>
      </c>
      <c r="G93" s="261">
        <f>MEMORIAL_QUANT.!K172</f>
        <v>325.70999999999998</v>
      </c>
      <c r="H93" s="261">
        <v>111.43</v>
      </c>
      <c r="I93" s="260">
        <v>0.28239999999999998</v>
      </c>
      <c r="J93" s="261">
        <f t="shared" si="10"/>
        <v>142.9</v>
      </c>
      <c r="K93" s="264" t="s">
        <v>485</v>
      </c>
      <c r="L93" s="262">
        <v>1.0089999999999999</v>
      </c>
      <c r="M93" s="240">
        <f t="shared" si="11"/>
        <v>46962.85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/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/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/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  <c r="WK93" s="2"/>
      <c r="WL93" s="2"/>
      <c r="WM93" s="2"/>
      <c r="WN93" s="2"/>
      <c r="WO93" s="2"/>
      <c r="WP93" s="2"/>
      <c r="WQ93" s="2"/>
      <c r="WR93" s="2"/>
      <c r="WS93" s="2"/>
      <c r="WT93" s="2"/>
      <c r="WU93" s="2"/>
      <c r="WV93" s="2"/>
      <c r="WW93" s="2"/>
      <c r="WX93" s="2"/>
      <c r="WY93" s="2"/>
      <c r="WZ93" s="2"/>
      <c r="XA93" s="2"/>
      <c r="XB93" s="2"/>
      <c r="XC93" s="2"/>
      <c r="XD93" s="2"/>
      <c r="XE93" s="2"/>
      <c r="XF93" s="2"/>
      <c r="XG93" s="2"/>
      <c r="XH93" s="2"/>
      <c r="XI93" s="2"/>
      <c r="XJ93" s="2"/>
      <c r="XK93" s="2"/>
      <c r="XL93" s="2"/>
      <c r="XM93" s="2"/>
      <c r="XN93" s="2"/>
      <c r="XO93" s="2"/>
      <c r="XP93" s="2"/>
      <c r="XQ93" s="2"/>
      <c r="XR93" s="2"/>
      <c r="XS93" s="2"/>
      <c r="XT93" s="2"/>
      <c r="XU93" s="2"/>
      <c r="XV93" s="2"/>
      <c r="XW93" s="2"/>
      <c r="XX93" s="2"/>
      <c r="XY93" s="2"/>
      <c r="XZ93" s="2"/>
      <c r="YA93" s="2"/>
      <c r="YB93" s="2"/>
      <c r="YC93" s="2"/>
      <c r="YD93" s="2"/>
      <c r="YE93" s="2"/>
      <c r="YF93" s="2"/>
      <c r="YG93" s="2"/>
      <c r="YH93" s="2"/>
      <c r="YI93" s="2"/>
      <c r="YJ93" s="2"/>
      <c r="YK93" s="2"/>
      <c r="YL93" s="2"/>
      <c r="YM93" s="2"/>
      <c r="YN93" s="2"/>
      <c r="YO93" s="2"/>
      <c r="YP93" s="2"/>
      <c r="YQ93" s="2"/>
      <c r="YR93" s="2"/>
      <c r="YS93" s="2"/>
      <c r="YT93" s="2"/>
      <c r="YU93" s="2"/>
      <c r="YV93" s="2"/>
      <c r="YW93" s="2"/>
      <c r="YX93" s="2"/>
      <c r="YY93" s="2"/>
      <c r="YZ93" s="2"/>
      <c r="ZA93" s="2"/>
      <c r="ZB93" s="2"/>
      <c r="ZC93" s="2"/>
      <c r="ZD93" s="2"/>
      <c r="ZE93" s="2"/>
      <c r="ZF93" s="2"/>
      <c r="ZG93" s="2"/>
      <c r="ZH93" s="2"/>
      <c r="ZI93" s="2"/>
      <c r="ZJ93" s="2"/>
      <c r="ZK93" s="2"/>
      <c r="ZL93" s="2"/>
      <c r="ZM93" s="2"/>
      <c r="ZN93" s="2"/>
      <c r="ZO93" s="2"/>
      <c r="ZP93" s="2"/>
      <c r="ZQ93" s="2"/>
      <c r="ZR93" s="2"/>
      <c r="ZS93" s="2"/>
      <c r="ZT93" s="2"/>
      <c r="ZU93" s="2"/>
      <c r="ZV93" s="2"/>
      <c r="ZW93" s="2"/>
      <c r="ZX93" s="2"/>
      <c r="ZY93" s="2"/>
      <c r="ZZ93" s="2"/>
      <c r="AAA93" s="2"/>
      <c r="AAB93" s="2"/>
      <c r="AAC93" s="2"/>
      <c r="AAD93" s="2"/>
      <c r="AAE93" s="2"/>
      <c r="AAF93" s="2"/>
      <c r="AAG93" s="2"/>
      <c r="AAH93" s="2"/>
      <c r="AAI93" s="2"/>
      <c r="AAJ93" s="2"/>
      <c r="AAK93" s="2"/>
      <c r="AAL93" s="2"/>
      <c r="AAM93" s="2"/>
      <c r="AAN93" s="2"/>
      <c r="AAO93" s="2"/>
      <c r="AAP93" s="2"/>
      <c r="AAQ93" s="2"/>
      <c r="AAR93" s="2"/>
      <c r="AAS93" s="2"/>
      <c r="AAT93" s="2"/>
      <c r="AAU93" s="2"/>
      <c r="AAV93" s="2"/>
      <c r="AAW93" s="2"/>
      <c r="AAX93" s="2"/>
      <c r="AAY93" s="2"/>
      <c r="AAZ93" s="2"/>
      <c r="ABA93" s="2"/>
      <c r="ABB93" s="2"/>
      <c r="ABC93" s="2"/>
      <c r="ABD93" s="2"/>
      <c r="ABE93" s="2"/>
      <c r="ABF93" s="2"/>
      <c r="ABG93" s="2"/>
      <c r="ABH93" s="2"/>
      <c r="ABI93" s="2"/>
      <c r="ABJ93" s="2"/>
      <c r="ABK93" s="2"/>
      <c r="ABL93" s="2"/>
      <c r="ABM93" s="2"/>
      <c r="ABN93" s="2"/>
      <c r="ABO93" s="2"/>
      <c r="ABP93" s="2"/>
      <c r="ABQ93" s="2"/>
      <c r="ABR93" s="2"/>
      <c r="ABS93" s="2"/>
      <c r="ABT93" s="2"/>
      <c r="ABU93" s="2"/>
      <c r="ABV93" s="2"/>
      <c r="ABW93" s="2"/>
      <c r="ABX93" s="2"/>
      <c r="ABY93" s="2"/>
      <c r="ABZ93" s="2"/>
      <c r="ACA93" s="2"/>
      <c r="ACB93" s="2"/>
      <c r="ACC93" s="2"/>
      <c r="ACD93" s="2"/>
      <c r="ACE93" s="2"/>
      <c r="ACF93" s="2"/>
      <c r="ACG93" s="2"/>
      <c r="ACH93" s="2"/>
      <c r="ACI93" s="2"/>
      <c r="ACJ93" s="2"/>
      <c r="ACK93" s="2"/>
      <c r="ACL93" s="2"/>
      <c r="ACM93" s="2"/>
      <c r="ACN93" s="2"/>
      <c r="ACO93" s="2"/>
      <c r="ACP93" s="2"/>
      <c r="ACQ93" s="2"/>
      <c r="ACR93" s="2"/>
      <c r="ACS93" s="2"/>
      <c r="ACT93" s="2"/>
      <c r="ACU93" s="2"/>
      <c r="ACV93" s="2"/>
      <c r="ACW93" s="2"/>
      <c r="ACX93" s="2"/>
      <c r="ACY93" s="2"/>
      <c r="ACZ93" s="2"/>
      <c r="ADA93" s="2"/>
      <c r="ADB93" s="2"/>
      <c r="ADC93" s="2"/>
      <c r="ADD93" s="2"/>
      <c r="ADE93" s="2"/>
      <c r="ADF93" s="2"/>
      <c r="ADG93" s="2"/>
      <c r="ADH93" s="2"/>
      <c r="ADI93" s="2"/>
      <c r="ADJ93" s="2"/>
      <c r="ADK93" s="2"/>
      <c r="ADL93" s="2"/>
      <c r="ADM93" s="2"/>
      <c r="ADN93" s="2"/>
      <c r="ADO93" s="2"/>
      <c r="ADP93" s="2"/>
      <c r="ADQ93" s="2"/>
      <c r="ADR93" s="2"/>
      <c r="ADS93" s="2"/>
      <c r="ADT93" s="2"/>
      <c r="ADU93" s="2"/>
      <c r="ADV93" s="2"/>
      <c r="ADW93" s="2"/>
      <c r="ADX93" s="2"/>
      <c r="ADY93" s="2"/>
      <c r="ADZ93" s="2"/>
      <c r="AEA93" s="2"/>
      <c r="AEB93" s="2"/>
      <c r="AEC93" s="2"/>
      <c r="AED93" s="2"/>
      <c r="AEE93" s="2"/>
      <c r="AEF93" s="2"/>
      <c r="AEG93" s="2"/>
      <c r="AEH93" s="2"/>
      <c r="AEI93" s="2"/>
      <c r="AEJ93" s="2"/>
      <c r="AEK93" s="2"/>
      <c r="AEL93" s="2"/>
      <c r="AEM93" s="2"/>
      <c r="AEN93" s="2"/>
      <c r="AEO93" s="2"/>
      <c r="AEP93" s="2"/>
      <c r="AEQ93" s="2"/>
      <c r="AER93" s="2"/>
      <c r="AES93" s="2"/>
      <c r="AET93" s="2"/>
      <c r="AEU93" s="2"/>
      <c r="AEV93" s="2"/>
      <c r="AEW93" s="2"/>
      <c r="AEX93" s="2"/>
      <c r="AEY93" s="2"/>
      <c r="AEZ93" s="2"/>
      <c r="AFA93" s="2"/>
      <c r="AFB93" s="2"/>
      <c r="AFC93" s="2"/>
      <c r="AFD93" s="2"/>
      <c r="AFE93" s="2"/>
      <c r="AFF93" s="2"/>
      <c r="AFG93" s="2"/>
      <c r="AFH93" s="2"/>
      <c r="AFI93" s="2"/>
      <c r="AFJ93" s="2"/>
      <c r="AFK93" s="2"/>
      <c r="AFL93" s="2"/>
      <c r="AFM93" s="2"/>
      <c r="AFN93" s="2"/>
      <c r="AFO93" s="2"/>
      <c r="AFP93" s="2"/>
      <c r="AFQ93" s="2"/>
      <c r="AFR93" s="2"/>
      <c r="AFS93" s="2"/>
      <c r="AFT93" s="2"/>
      <c r="AFU93" s="2"/>
      <c r="AFV93" s="2"/>
      <c r="AFW93" s="2"/>
      <c r="AFX93" s="2"/>
      <c r="AFY93" s="2"/>
      <c r="AFZ93" s="2"/>
      <c r="AGA93" s="2"/>
      <c r="AGB93" s="2"/>
      <c r="AGC93" s="2"/>
      <c r="AGD93" s="2"/>
      <c r="AGE93" s="2"/>
      <c r="AGF93" s="2"/>
      <c r="AGG93" s="2"/>
      <c r="AGH93" s="2"/>
      <c r="AGI93" s="2"/>
      <c r="AGJ93" s="2"/>
      <c r="AGK93" s="2"/>
      <c r="AGL93" s="2"/>
      <c r="AGM93" s="2"/>
      <c r="AGN93" s="2"/>
      <c r="AGO93" s="2"/>
      <c r="AGP93" s="2"/>
      <c r="AGQ93" s="2"/>
      <c r="AGR93" s="2"/>
      <c r="AGS93" s="2"/>
      <c r="AGT93" s="2"/>
      <c r="AGU93" s="2"/>
      <c r="AGV93" s="2"/>
      <c r="AGW93" s="2"/>
      <c r="AGX93" s="2"/>
      <c r="AGY93" s="2"/>
      <c r="AGZ93" s="2"/>
      <c r="AHA93" s="2"/>
      <c r="AHB93" s="2"/>
      <c r="AHC93" s="2"/>
      <c r="AHD93" s="2"/>
      <c r="AHE93" s="2"/>
      <c r="AHF93" s="2"/>
      <c r="AHG93" s="2"/>
      <c r="AHH93" s="2"/>
      <c r="AHI93" s="2"/>
      <c r="AHJ93" s="2"/>
      <c r="AHK93" s="2"/>
      <c r="AHL93" s="2"/>
      <c r="AHM93" s="2"/>
      <c r="AHN93" s="2"/>
      <c r="AHO93" s="2"/>
      <c r="AHP93" s="2"/>
      <c r="AHQ93" s="2"/>
      <c r="AHR93" s="2"/>
      <c r="AHS93" s="2"/>
      <c r="AHT93" s="2"/>
      <c r="AHU93" s="2"/>
      <c r="AHV93" s="2"/>
      <c r="AHW93" s="2"/>
      <c r="AHX93" s="2"/>
      <c r="AHY93" s="2"/>
      <c r="AHZ93" s="2"/>
      <c r="AIA93" s="2"/>
      <c r="AIB93" s="2"/>
      <c r="AIC93" s="2"/>
      <c r="AID93" s="2"/>
      <c r="AIE93" s="2"/>
      <c r="AIF93" s="2"/>
      <c r="AIG93" s="2"/>
      <c r="AIH93" s="2"/>
      <c r="AII93" s="2"/>
      <c r="AIJ93" s="2"/>
      <c r="AIK93" s="2"/>
      <c r="AIL93" s="2"/>
      <c r="AIM93" s="2"/>
      <c r="AIN93" s="2"/>
      <c r="AIO93" s="2"/>
      <c r="AIP93" s="2"/>
      <c r="AIQ93" s="2"/>
      <c r="AIR93" s="2"/>
      <c r="AIS93" s="2"/>
      <c r="AIT93" s="2"/>
      <c r="AIU93" s="2"/>
      <c r="AIV93" s="2"/>
      <c r="AIW93" s="2"/>
      <c r="AIX93" s="2"/>
      <c r="AIY93" s="2"/>
      <c r="AIZ93" s="2"/>
      <c r="AJA93" s="2"/>
      <c r="AJB93" s="2"/>
      <c r="AJC93" s="2"/>
      <c r="AJD93" s="2"/>
      <c r="AJE93" s="2"/>
      <c r="AJF93" s="2"/>
      <c r="AJG93" s="2"/>
      <c r="AJH93" s="2"/>
      <c r="AJI93" s="2"/>
      <c r="AJJ93" s="2"/>
      <c r="AJK93" s="2"/>
      <c r="AJL93" s="2"/>
      <c r="AJM93" s="2"/>
      <c r="AJN93" s="2"/>
      <c r="AJO93" s="2"/>
      <c r="AJP93" s="2"/>
      <c r="AJQ93" s="2"/>
      <c r="AJR93" s="2"/>
      <c r="AJS93" s="2"/>
      <c r="AJT93" s="2"/>
      <c r="AJU93" s="2"/>
      <c r="AJV93" s="2"/>
      <c r="AJW93" s="2"/>
      <c r="AJX93" s="2"/>
      <c r="AJY93" s="2"/>
      <c r="AJZ93" s="2"/>
      <c r="AKA93" s="2"/>
      <c r="AKB93" s="2"/>
      <c r="AKC93" s="2"/>
      <c r="AKD93" s="2"/>
      <c r="AKE93" s="2"/>
      <c r="AKF93" s="2"/>
      <c r="AKG93" s="2"/>
      <c r="AKH93" s="2"/>
      <c r="AKI93" s="2"/>
      <c r="AKJ93" s="2"/>
      <c r="AKK93" s="2"/>
      <c r="AKL93" s="2"/>
      <c r="AKM93" s="2"/>
      <c r="AKN93" s="2"/>
      <c r="AKO93" s="2"/>
      <c r="AKP93" s="2"/>
      <c r="AKQ93" s="2"/>
      <c r="AKR93" s="2"/>
      <c r="AKS93" s="2"/>
      <c r="AKT93" s="2"/>
      <c r="AKU93" s="2"/>
      <c r="AKV93" s="2"/>
      <c r="AKW93" s="2"/>
      <c r="AKX93" s="2"/>
      <c r="AKY93" s="2"/>
      <c r="AKZ93" s="2"/>
      <c r="ALA93" s="2"/>
      <c r="ALB93" s="2"/>
      <c r="ALC93" s="2"/>
      <c r="ALD93" s="2"/>
      <c r="ALE93" s="2"/>
      <c r="ALF93" s="2"/>
      <c r="ALG93" s="2"/>
      <c r="ALH93" s="2"/>
      <c r="ALI93" s="2"/>
      <c r="ALJ93" s="2"/>
      <c r="ALK93" s="2"/>
      <c r="ALL93" s="2"/>
      <c r="ALM93" s="2"/>
      <c r="ALN93" s="2"/>
      <c r="ALO93" s="2"/>
      <c r="ALP93" s="2"/>
      <c r="ALQ93" s="2"/>
      <c r="ALR93" s="2"/>
      <c r="ALS93" s="2"/>
      <c r="ALT93" s="2"/>
      <c r="ALU93" s="2"/>
      <c r="ALV93" s="2"/>
      <c r="ALW93" s="2"/>
      <c r="ALX93" s="2"/>
      <c r="ALY93" s="2"/>
      <c r="ALZ93" s="2"/>
      <c r="AMA93" s="2"/>
      <c r="AMB93" s="2"/>
      <c r="AMC93" s="2"/>
      <c r="AMD93" s="2"/>
      <c r="AME93" s="2"/>
      <c r="AMF93" s="2"/>
      <c r="AMG93" s="2"/>
      <c r="AMH93" s="2"/>
      <c r="AMI93" s="2"/>
      <c r="AMJ93" s="2"/>
      <c r="AMK93" s="2"/>
      <c r="AML93" s="2"/>
      <c r="AMM93" s="2"/>
      <c r="AMN93" s="2"/>
    </row>
    <row r="94" spans="1:1028" s="64" customFormat="1" ht="25.5">
      <c r="A94" s="1"/>
      <c r="B94" s="267" t="s">
        <v>554</v>
      </c>
      <c r="C94" s="172" t="s">
        <v>36</v>
      </c>
      <c r="D94" s="174">
        <v>1505879</v>
      </c>
      <c r="E94" s="173" t="s">
        <v>254</v>
      </c>
      <c r="F94" s="174" t="s">
        <v>117</v>
      </c>
      <c r="G94" s="261">
        <f>MEMORIAL_QUANT.!K174</f>
        <v>1093.3</v>
      </c>
      <c r="H94" s="261">
        <v>292.10000000000002</v>
      </c>
      <c r="I94" s="260">
        <v>0.28239999999999998</v>
      </c>
      <c r="J94" s="261">
        <f t="shared" si="10"/>
        <v>374.59</v>
      </c>
      <c r="K94" s="264" t="s">
        <v>485</v>
      </c>
      <c r="L94" s="262">
        <v>1.0089999999999999</v>
      </c>
      <c r="M94" s="240">
        <f t="shared" si="11"/>
        <v>413225.1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</row>
    <row r="95" spans="1:1028" customFormat="1" ht="25.5">
      <c r="A95" s="1"/>
      <c r="B95" s="267" t="s">
        <v>555</v>
      </c>
      <c r="C95" s="172" t="s">
        <v>36</v>
      </c>
      <c r="D95" s="172">
        <v>3205876</v>
      </c>
      <c r="E95" s="173" t="s">
        <v>258</v>
      </c>
      <c r="F95" s="174" t="s">
        <v>62</v>
      </c>
      <c r="G95" s="261">
        <f>MEMORIAL_QUANT.!K178</f>
        <v>7344.92</v>
      </c>
      <c r="H95" s="261">
        <v>290.60000000000002</v>
      </c>
      <c r="I95" s="260">
        <v>0.28239999999999998</v>
      </c>
      <c r="J95" s="261">
        <f t="shared" si="10"/>
        <v>372.67</v>
      </c>
      <c r="K95" s="264" t="s">
        <v>485</v>
      </c>
      <c r="L95" s="262">
        <v>1.0089999999999999</v>
      </c>
      <c r="M95" s="240">
        <f t="shared" si="11"/>
        <v>2761866.42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</row>
    <row r="96" spans="1:1028" s="37" customFormat="1" ht="15">
      <c r="A96" s="35"/>
      <c r="B96" s="267" t="s">
        <v>556</v>
      </c>
      <c r="C96" s="172" t="s">
        <v>36</v>
      </c>
      <c r="D96" s="172" t="s">
        <v>223</v>
      </c>
      <c r="E96" s="173" t="s">
        <v>224</v>
      </c>
      <c r="F96" s="174" t="s">
        <v>62</v>
      </c>
      <c r="G96" s="261">
        <f>MEMORIAL_QUANT.!K183</f>
        <v>8344.92</v>
      </c>
      <c r="H96" s="261">
        <v>43.26</v>
      </c>
      <c r="I96" s="260">
        <v>0.28239999999999998</v>
      </c>
      <c r="J96" s="261">
        <f t="shared" si="10"/>
        <v>55.48</v>
      </c>
      <c r="K96" s="264" t="s">
        <v>485</v>
      </c>
      <c r="L96" s="262">
        <v>1.0089999999999999</v>
      </c>
      <c r="M96" s="240">
        <f t="shared" si="11"/>
        <v>467142.95</v>
      </c>
      <c r="N96" s="35"/>
      <c r="O96" s="35"/>
      <c r="P96" s="35"/>
      <c r="Q96" s="35"/>
      <c r="R96" s="35"/>
      <c r="S96" s="35"/>
      <c r="T96" s="35"/>
      <c r="U96" s="35"/>
      <c r="V96" s="35"/>
      <c r="W96" s="35"/>
    </row>
    <row r="97" spans="1:1028" s="37" customFormat="1" ht="25.5">
      <c r="A97" s="1"/>
      <c r="B97" s="267" t="s">
        <v>557</v>
      </c>
      <c r="C97" s="172" t="s">
        <v>36</v>
      </c>
      <c r="D97" s="174">
        <v>5914374</v>
      </c>
      <c r="E97" s="173" t="s">
        <v>265</v>
      </c>
      <c r="F97" s="174" t="s">
        <v>193</v>
      </c>
      <c r="G97" s="261">
        <f>MEMORIAL_QUANT.!K187</f>
        <v>130552.49</v>
      </c>
      <c r="H97" s="261">
        <v>1</v>
      </c>
      <c r="I97" s="260">
        <v>0.28239999999999998</v>
      </c>
      <c r="J97" s="261">
        <f t="shared" si="10"/>
        <v>1.28</v>
      </c>
      <c r="K97" s="264" t="s">
        <v>485</v>
      </c>
      <c r="L97" s="262">
        <v>1.0089999999999999</v>
      </c>
      <c r="M97" s="240">
        <f t="shared" si="11"/>
        <v>168611.15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</row>
    <row r="98" spans="1:1028" s="37" customFormat="1" ht="38.25">
      <c r="A98" s="1"/>
      <c r="B98" s="267" t="s">
        <v>558</v>
      </c>
      <c r="C98" s="32" t="s">
        <v>36</v>
      </c>
      <c r="D98" s="17">
        <v>5914614</v>
      </c>
      <c r="E98" s="173" t="s">
        <v>269</v>
      </c>
      <c r="F98" s="174" t="s">
        <v>193</v>
      </c>
      <c r="G98" s="261">
        <f>MEMORIAL_QUANT.!K191</f>
        <v>520.26</v>
      </c>
      <c r="H98" s="261">
        <v>1.83</v>
      </c>
      <c r="I98" s="260">
        <v>0.28239999999999998</v>
      </c>
      <c r="J98" s="261">
        <f t="shared" si="10"/>
        <v>2.35</v>
      </c>
      <c r="K98" s="264" t="s">
        <v>485</v>
      </c>
      <c r="L98" s="262">
        <v>1.0089999999999999</v>
      </c>
      <c r="M98" s="240">
        <f t="shared" si="11"/>
        <v>1233.6099999999999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</row>
    <row r="99" spans="1:1028" s="37" customFormat="1" ht="25.5">
      <c r="A99" s="1"/>
      <c r="B99" s="267" t="s">
        <v>559</v>
      </c>
      <c r="C99" s="172" t="s">
        <v>36</v>
      </c>
      <c r="D99" s="174">
        <v>5914637</v>
      </c>
      <c r="E99" s="173" t="s">
        <v>273</v>
      </c>
      <c r="F99" s="174" t="s">
        <v>193</v>
      </c>
      <c r="G99" s="261">
        <f>MEMORIAL_QUANT.!K195</f>
        <v>3868.48</v>
      </c>
      <c r="H99" s="261">
        <v>0.83</v>
      </c>
      <c r="I99" s="260">
        <v>0.28239999999999998</v>
      </c>
      <c r="J99" s="261">
        <f t="shared" si="10"/>
        <v>1.06</v>
      </c>
      <c r="K99" s="264" t="s">
        <v>485</v>
      </c>
      <c r="L99" s="262">
        <v>1.0089999999999999</v>
      </c>
      <c r="M99" s="240">
        <f t="shared" si="11"/>
        <v>4137.49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</row>
    <row r="100" spans="1:1028" customFormat="1" ht="25.5">
      <c r="A100" s="41"/>
      <c r="B100" s="267" t="s">
        <v>560</v>
      </c>
      <c r="C100" s="172" t="s">
        <v>36</v>
      </c>
      <c r="D100" s="174">
        <v>5914479</v>
      </c>
      <c r="E100" s="173" t="s">
        <v>192</v>
      </c>
      <c r="F100" s="174" t="s">
        <v>193</v>
      </c>
      <c r="G100" s="261">
        <f>MEMORIAL_QUANT.!K197</f>
        <v>23091.51</v>
      </c>
      <c r="H100" s="261">
        <v>0.72</v>
      </c>
      <c r="I100" s="260">
        <v>0.28239999999999998</v>
      </c>
      <c r="J100" s="261">
        <f t="shared" si="10"/>
        <v>0.92</v>
      </c>
      <c r="K100" s="264" t="s">
        <v>485</v>
      </c>
      <c r="L100" s="262">
        <v>1.0089999999999999</v>
      </c>
      <c r="M100" s="240">
        <f t="shared" si="11"/>
        <v>21435.39</v>
      </c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  <c r="LC100" s="41"/>
      <c r="LD100" s="41"/>
      <c r="LE100" s="41"/>
      <c r="LF100" s="41"/>
      <c r="LG100" s="41"/>
      <c r="LH100" s="41"/>
      <c r="LI100" s="41"/>
      <c r="LJ100" s="41"/>
      <c r="LK100" s="41"/>
      <c r="LL100" s="41"/>
      <c r="LM100" s="41"/>
      <c r="LN100" s="41"/>
      <c r="LO100" s="41"/>
      <c r="LP100" s="41"/>
      <c r="LQ100" s="41"/>
      <c r="LR100" s="41"/>
      <c r="LS100" s="41"/>
      <c r="LT100" s="41"/>
      <c r="LU100" s="41"/>
      <c r="LV100" s="41"/>
      <c r="LW100" s="41"/>
      <c r="LX100" s="41"/>
      <c r="LY100" s="41"/>
      <c r="LZ100" s="41"/>
      <c r="MA100" s="41"/>
      <c r="MB100" s="41"/>
      <c r="MC100" s="41"/>
      <c r="MD100" s="41"/>
      <c r="ME100" s="41"/>
      <c r="MF100" s="41"/>
      <c r="MG100" s="41"/>
      <c r="MH100" s="41"/>
      <c r="MI100" s="41"/>
      <c r="MJ100" s="41"/>
      <c r="MK100" s="41"/>
      <c r="ML100" s="41"/>
      <c r="MM100" s="41"/>
      <c r="MN100" s="41"/>
      <c r="MO100" s="41"/>
      <c r="MP100" s="41"/>
      <c r="MQ100" s="41"/>
      <c r="MR100" s="41"/>
      <c r="MS100" s="41"/>
      <c r="MT100" s="41"/>
      <c r="MU100" s="41"/>
      <c r="MV100" s="41"/>
      <c r="MW100" s="41"/>
      <c r="MX100" s="41"/>
      <c r="MY100" s="41"/>
      <c r="MZ100" s="41"/>
      <c r="NA100" s="41"/>
      <c r="NB100" s="41"/>
      <c r="NC100" s="41"/>
      <c r="ND100" s="41"/>
      <c r="NE100" s="41"/>
      <c r="NF100" s="41"/>
      <c r="NG100" s="41"/>
      <c r="NH100" s="41"/>
      <c r="NI100" s="41"/>
      <c r="NJ100" s="41"/>
      <c r="NK100" s="41"/>
      <c r="NL100" s="41"/>
      <c r="NM100" s="41"/>
      <c r="NN100" s="41"/>
      <c r="NO100" s="41"/>
      <c r="NP100" s="41"/>
      <c r="NQ100" s="41"/>
      <c r="NR100" s="41"/>
      <c r="NS100" s="41"/>
      <c r="NT100" s="41"/>
      <c r="NU100" s="41"/>
      <c r="NV100" s="41"/>
      <c r="NW100" s="41"/>
      <c r="NX100" s="41"/>
      <c r="NY100" s="41"/>
      <c r="NZ100" s="41"/>
      <c r="OA100" s="41"/>
      <c r="OB100" s="41"/>
      <c r="OC100" s="41"/>
      <c r="OD100" s="41"/>
      <c r="OE100" s="41"/>
      <c r="OF100" s="41"/>
      <c r="OG100" s="41"/>
      <c r="OH100" s="41"/>
      <c r="OI100" s="41"/>
      <c r="OJ100" s="41"/>
      <c r="OK100" s="41"/>
      <c r="OL100" s="41"/>
      <c r="OM100" s="41"/>
      <c r="ON100" s="41"/>
      <c r="OO100" s="41"/>
      <c r="OP100" s="41"/>
      <c r="OQ100" s="41"/>
      <c r="OR100" s="41"/>
      <c r="OS100" s="41"/>
      <c r="OT100" s="41"/>
      <c r="OU100" s="41"/>
      <c r="OV100" s="41"/>
      <c r="OW100" s="41"/>
      <c r="OX100" s="41"/>
      <c r="OY100" s="41"/>
      <c r="OZ100" s="41"/>
      <c r="PA100" s="41"/>
      <c r="PB100" s="41"/>
      <c r="PC100" s="41"/>
      <c r="PD100" s="41"/>
      <c r="PE100" s="41"/>
      <c r="PF100" s="41"/>
      <c r="PG100" s="41"/>
      <c r="PH100" s="41"/>
      <c r="PI100" s="41"/>
      <c r="PJ100" s="41"/>
      <c r="PK100" s="41"/>
      <c r="PL100" s="41"/>
      <c r="PM100" s="41"/>
      <c r="PN100" s="41"/>
      <c r="PO100" s="41"/>
      <c r="PP100" s="41"/>
      <c r="PQ100" s="41"/>
      <c r="PR100" s="41"/>
      <c r="PS100" s="41"/>
      <c r="PT100" s="41"/>
      <c r="PU100" s="41"/>
      <c r="PV100" s="41"/>
      <c r="PW100" s="41"/>
      <c r="PX100" s="41"/>
      <c r="PY100" s="41"/>
      <c r="PZ100" s="41"/>
      <c r="QA100" s="41"/>
      <c r="QB100" s="41"/>
      <c r="QC100" s="41"/>
      <c r="QD100" s="41"/>
      <c r="QE100" s="41"/>
      <c r="QF100" s="41"/>
      <c r="QG100" s="41"/>
      <c r="QH100" s="41"/>
      <c r="QI100" s="41"/>
      <c r="QJ100" s="41"/>
      <c r="QK100" s="41"/>
      <c r="QL100" s="41"/>
      <c r="QM100" s="41"/>
      <c r="QN100" s="41"/>
      <c r="QO100" s="41"/>
      <c r="QP100" s="41"/>
      <c r="QQ100" s="41"/>
      <c r="QR100" s="41"/>
      <c r="QS100" s="41"/>
      <c r="QT100" s="41"/>
      <c r="QU100" s="41"/>
      <c r="QV100" s="41"/>
      <c r="QW100" s="41"/>
      <c r="QX100" s="41"/>
      <c r="QY100" s="41"/>
      <c r="QZ100" s="41"/>
      <c r="RA100" s="41"/>
      <c r="RB100" s="41"/>
      <c r="RC100" s="41"/>
      <c r="RD100" s="41"/>
      <c r="RE100" s="41"/>
      <c r="RF100" s="41"/>
      <c r="RG100" s="41"/>
      <c r="RH100" s="41"/>
      <c r="RI100" s="41"/>
      <c r="RJ100" s="41"/>
      <c r="RK100" s="41"/>
      <c r="RL100" s="41"/>
      <c r="RM100" s="41"/>
      <c r="RN100" s="41"/>
      <c r="RO100" s="41"/>
      <c r="RP100" s="41"/>
      <c r="RQ100" s="41"/>
      <c r="RR100" s="41"/>
      <c r="RS100" s="41"/>
      <c r="RT100" s="41"/>
      <c r="RU100" s="41"/>
      <c r="RV100" s="41"/>
      <c r="RW100" s="41"/>
      <c r="RX100" s="41"/>
      <c r="RY100" s="41"/>
      <c r="RZ100" s="41"/>
      <c r="SA100" s="41"/>
      <c r="SB100" s="41"/>
      <c r="SC100" s="41"/>
      <c r="SD100" s="41"/>
      <c r="SE100" s="41"/>
      <c r="SF100" s="41"/>
      <c r="SG100" s="41"/>
      <c r="SH100" s="41"/>
      <c r="SI100" s="41"/>
      <c r="SJ100" s="41"/>
      <c r="SK100" s="41"/>
      <c r="SL100" s="41"/>
      <c r="SM100" s="41"/>
      <c r="SN100" s="41"/>
      <c r="SO100" s="41"/>
      <c r="SP100" s="41"/>
      <c r="SQ100" s="41"/>
      <c r="SR100" s="41"/>
      <c r="SS100" s="41"/>
      <c r="ST100" s="41"/>
      <c r="SU100" s="41"/>
      <c r="SV100" s="41"/>
      <c r="SW100" s="41"/>
      <c r="SX100" s="41"/>
      <c r="SY100" s="41"/>
      <c r="SZ100" s="41"/>
      <c r="TA100" s="41"/>
      <c r="TB100" s="41"/>
      <c r="TC100" s="41"/>
      <c r="TD100" s="41"/>
      <c r="TE100" s="41"/>
      <c r="TF100" s="41"/>
      <c r="TG100" s="41"/>
      <c r="TH100" s="41"/>
      <c r="TI100" s="41"/>
      <c r="TJ100" s="41"/>
      <c r="TK100" s="41"/>
      <c r="TL100" s="41"/>
      <c r="TM100" s="41"/>
      <c r="TN100" s="41"/>
      <c r="TO100" s="41"/>
      <c r="TP100" s="41"/>
      <c r="TQ100" s="41"/>
      <c r="TR100" s="41"/>
      <c r="TS100" s="41"/>
      <c r="TT100" s="41"/>
      <c r="TU100" s="41"/>
      <c r="TV100" s="41"/>
      <c r="TW100" s="41"/>
      <c r="TX100" s="41"/>
      <c r="TY100" s="41"/>
      <c r="TZ100" s="41"/>
      <c r="UA100" s="41"/>
      <c r="UB100" s="41"/>
      <c r="UC100" s="41"/>
      <c r="UD100" s="41"/>
      <c r="UE100" s="41"/>
      <c r="UF100" s="41"/>
      <c r="UG100" s="41"/>
      <c r="UH100" s="41"/>
      <c r="UI100" s="41"/>
      <c r="UJ100" s="41"/>
      <c r="UK100" s="41"/>
      <c r="UL100" s="41"/>
      <c r="UM100" s="41"/>
      <c r="UN100" s="41"/>
      <c r="UO100" s="41"/>
      <c r="UP100" s="41"/>
      <c r="UQ100" s="41"/>
      <c r="UR100" s="41"/>
      <c r="US100" s="41"/>
      <c r="UT100" s="41"/>
      <c r="UU100" s="41"/>
      <c r="UV100" s="41"/>
      <c r="UW100" s="41"/>
      <c r="UX100" s="41"/>
      <c r="UY100" s="41"/>
      <c r="UZ100" s="41"/>
      <c r="VA100" s="41"/>
      <c r="VB100" s="41"/>
      <c r="VC100" s="41"/>
      <c r="VD100" s="41"/>
      <c r="VE100" s="41"/>
      <c r="VF100" s="41"/>
      <c r="VG100" s="41"/>
      <c r="VH100" s="41"/>
      <c r="VI100" s="41"/>
      <c r="VJ100" s="41"/>
      <c r="VK100" s="41"/>
      <c r="VL100" s="41"/>
      <c r="VM100" s="41"/>
      <c r="VN100" s="41"/>
      <c r="VO100" s="41"/>
      <c r="VP100" s="41"/>
      <c r="VQ100" s="41"/>
      <c r="VR100" s="41"/>
      <c r="VS100" s="41"/>
      <c r="VT100" s="41"/>
      <c r="VU100" s="41"/>
      <c r="VV100" s="41"/>
      <c r="VW100" s="41"/>
      <c r="VX100" s="41"/>
      <c r="VY100" s="41"/>
      <c r="VZ100" s="41"/>
      <c r="WA100" s="41"/>
      <c r="WB100" s="41"/>
      <c r="WC100" s="41"/>
      <c r="WD100" s="41"/>
      <c r="WE100" s="41"/>
      <c r="WF100" s="41"/>
      <c r="WG100" s="41"/>
      <c r="WH100" s="41"/>
      <c r="WI100" s="41"/>
      <c r="WJ100" s="41"/>
      <c r="WK100" s="41"/>
      <c r="WL100" s="41"/>
      <c r="WM100" s="41"/>
      <c r="WN100" s="41"/>
      <c r="WO100" s="41"/>
      <c r="WP100" s="41"/>
      <c r="WQ100" s="41"/>
      <c r="WR100" s="41"/>
      <c r="WS100" s="41"/>
      <c r="WT100" s="41"/>
      <c r="WU100" s="41"/>
      <c r="WV100" s="41"/>
      <c r="WW100" s="41"/>
      <c r="WX100" s="41"/>
      <c r="WY100" s="41"/>
      <c r="WZ100" s="41"/>
      <c r="XA100" s="41"/>
      <c r="XB100" s="41"/>
      <c r="XC100" s="41"/>
      <c r="XD100" s="41"/>
      <c r="XE100" s="41"/>
      <c r="XF100" s="41"/>
      <c r="XG100" s="41"/>
      <c r="XH100" s="41"/>
      <c r="XI100" s="41"/>
      <c r="XJ100" s="41"/>
      <c r="XK100" s="41"/>
      <c r="XL100" s="41"/>
      <c r="XM100" s="41"/>
      <c r="XN100" s="41"/>
      <c r="XO100" s="41"/>
      <c r="XP100" s="41"/>
      <c r="XQ100" s="41"/>
      <c r="XR100" s="41"/>
      <c r="XS100" s="41"/>
      <c r="XT100" s="41"/>
      <c r="XU100" s="41"/>
      <c r="XV100" s="41"/>
      <c r="XW100" s="41"/>
      <c r="XX100" s="41"/>
      <c r="XY100" s="41"/>
      <c r="XZ100" s="41"/>
      <c r="YA100" s="41"/>
      <c r="YB100" s="41"/>
      <c r="YC100" s="41"/>
      <c r="YD100" s="41"/>
      <c r="YE100" s="41"/>
      <c r="YF100" s="41"/>
      <c r="YG100" s="41"/>
      <c r="YH100" s="41"/>
      <c r="YI100" s="41"/>
      <c r="YJ100" s="41"/>
      <c r="YK100" s="41"/>
      <c r="YL100" s="41"/>
      <c r="YM100" s="41"/>
      <c r="YN100" s="41"/>
      <c r="YO100" s="41"/>
      <c r="YP100" s="41"/>
      <c r="YQ100" s="41"/>
      <c r="YR100" s="41"/>
      <c r="YS100" s="41"/>
      <c r="YT100" s="41"/>
      <c r="YU100" s="41"/>
      <c r="YV100" s="41"/>
      <c r="YW100" s="41"/>
      <c r="YX100" s="41"/>
      <c r="YY100" s="41"/>
      <c r="YZ100" s="41"/>
      <c r="ZA100" s="41"/>
      <c r="ZB100" s="41"/>
      <c r="ZC100" s="41"/>
      <c r="ZD100" s="41"/>
      <c r="ZE100" s="41"/>
      <c r="ZF100" s="41"/>
      <c r="ZG100" s="41"/>
      <c r="ZH100" s="41"/>
      <c r="ZI100" s="41"/>
      <c r="ZJ100" s="41"/>
      <c r="ZK100" s="41"/>
      <c r="ZL100" s="41"/>
      <c r="ZM100" s="41"/>
      <c r="ZN100" s="41"/>
      <c r="ZO100" s="41"/>
      <c r="ZP100" s="41"/>
      <c r="ZQ100" s="41"/>
      <c r="ZR100" s="41"/>
      <c r="ZS100" s="41"/>
      <c r="ZT100" s="41"/>
      <c r="ZU100" s="41"/>
      <c r="ZV100" s="41"/>
      <c r="ZW100" s="41"/>
      <c r="ZX100" s="41"/>
      <c r="ZY100" s="41"/>
      <c r="ZZ100" s="41"/>
      <c r="AAA100" s="41"/>
      <c r="AAB100" s="41"/>
      <c r="AAC100" s="41"/>
      <c r="AAD100" s="41"/>
      <c r="AAE100" s="41"/>
      <c r="AAF100" s="41"/>
      <c r="AAG100" s="41"/>
      <c r="AAH100" s="41"/>
      <c r="AAI100" s="41"/>
      <c r="AAJ100" s="41"/>
      <c r="AAK100" s="41"/>
      <c r="AAL100" s="41"/>
      <c r="AAM100" s="41"/>
      <c r="AAN100" s="41"/>
      <c r="AAO100" s="41"/>
      <c r="AAP100" s="41"/>
      <c r="AAQ100" s="41"/>
      <c r="AAR100" s="41"/>
      <c r="AAS100" s="41"/>
      <c r="AAT100" s="41"/>
      <c r="AAU100" s="41"/>
      <c r="AAV100" s="41"/>
      <c r="AAW100" s="41"/>
      <c r="AAX100" s="41"/>
      <c r="AAY100" s="41"/>
      <c r="AAZ100" s="41"/>
      <c r="ABA100" s="41"/>
      <c r="ABB100" s="41"/>
      <c r="ABC100" s="41"/>
      <c r="ABD100" s="41"/>
      <c r="ABE100" s="41"/>
      <c r="ABF100" s="41"/>
      <c r="ABG100" s="41"/>
      <c r="ABH100" s="41"/>
      <c r="ABI100" s="41"/>
      <c r="ABJ100" s="41"/>
      <c r="ABK100" s="41"/>
      <c r="ABL100" s="41"/>
      <c r="ABM100" s="41"/>
      <c r="ABN100" s="41"/>
      <c r="ABO100" s="41"/>
      <c r="ABP100" s="41"/>
      <c r="ABQ100" s="41"/>
      <c r="ABR100" s="41"/>
      <c r="ABS100" s="41"/>
      <c r="ABT100" s="41"/>
      <c r="ABU100" s="41"/>
      <c r="ABV100" s="41"/>
      <c r="ABW100" s="41"/>
      <c r="ABX100" s="41"/>
      <c r="ABY100" s="41"/>
      <c r="ABZ100" s="41"/>
      <c r="ACA100" s="41"/>
      <c r="ACB100" s="41"/>
      <c r="ACC100" s="41"/>
      <c r="ACD100" s="41"/>
      <c r="ACE100" s="41"/>
      <c r="ACF100" s="41"/>
      <c r="ACG100" s="41"/>
      <c r="ACH100" s="41"/>
      <c r="ACI100" s="41"/>
      <c r="ACJ100" s="41"/>
      <c r="ACK100" s="41"/>
      <c r="ACL100" s="41"/>
      <c r="ACM100" s="41"/>
      <c r="ACN100" s="41"/>
      <c r="ACO100" s="41"/>
      <c r="ACP100" s="41"/>
      <c r="ACQ100" s="41"/>
      <c r="ACR100" s="41"/>
      <c r="ACS100" s="41"/>
      <c r="ACT100" s="41"/>
      <c r="ACU100" s="41"/>
      <c r="ACV100" s="41"/>
      <c r="ACW100" s="41"/>
      <c r="ACX100" s="41"/>
      <c r="ACY100" s="41"/>
      <c r="ACZ100" s="41"/>
      <c r="ADA100" s="41"/>
      <c r="ADB100" s="41"/>
      <c r="ADC100" s="41"/>
      <c r="ADD100" s="41"/>
      <c r="ADE100" s="41"/>
      <c r="ADF100" s="41"/>
      <c r="ADG100" s="41"/>
      <c r="ADH100" s="41"/>
      <c r="ADI100" s="41"/>
      <c r="ADJ100" s="41"/>
      <c r="ADK100" s="41"/>
      <c r="ADL100" s="41"/>
      <c r="ADM100" s="41"/>
      <c r="ADN100" s="41"/>
      <c r="ADO100" s="41"/>
      <c r="ADP100" s="41"/>
      <c r="ADQ100" s="41"/>
      <c r="ADR100" s="41"/>
      <c r="ADS100" s="41"/>
      <c r="ADT100" s="41"/>
      <c r="ADU100" s="41"/>
      <c r="ADV100" s="41"/>
      <c r="ADW100" s="41"/>
      <c r="ADX100" s="41"/>
      <c r="ADY100" s="41"/>
      <c r="ADZ100" s="41"/>
      <c r="AEA100" s="41"/>
      <c r="AEB100" s="41"/>
      <c r="AEC100" s="41"/>
      <c r="AED100" s="41"/>
      <c r="AEE100" s="41"/>
      <c r="AEF100" s="41"/>
      <c r="AEG100" s="41"/>
      <c r="AEH100" s="41"/>
      <c r="AEI100" s="41"/>
      <c r="AEJ100" s="41"/>
      <c r="AEK100" s="41"/>
      <c r="AEL100" s="41"/>
      <c r="AEM100" s="41"/>
      <c r="AEN100" s="41"/>
      <c r="AEO100" s="41"/>
      <c r="AEP100" s="41"/>
      <c r="AEQ100" s="41"/>
      <c r="AER100" s="41"/>
      <c r="AES100" s="41"/>
      <c r="AET100" s="41"/>
      <c r="AEU100" s="41"/>
      <c r="AEV100" s="41"/>
      <c r="AEW100" s="41"/>
      <c r="AEX100" s="41"/>
      <c r="AEY100" s="41"/>
      <c r="AEZ100" s="41"/>
      <c r="AFA100" s="41"/>
      <c r="AFB100" s="41"/>
      <c r="AFC100" s="41"/>
      <c r="AFD100" s="41"/>
      <c r="AFE100" s="41"/>
      <c r="AFF100" s="41"/>
      <c r="AFG100" s="41"/>
      <c r="AFH100" s="41"/>
      <c r="AFI100" s="41"/>
      <c r="AFJ100" s="41"/>
      <c r="AFK100" s="41"/>
      <c r="AFL100" s="41"/>
      <c r="AFM100" s="41"/>
      <c r="AFN100" s="41"/>
      <c r="AFO100" s="41"/>
      <c r="AFP100" s="41"/>
      <c r="AFQ100" s="41"/>
      <c r="AFR100" s="41"/>
      <c r="AFS100" s="41"/>
      <c r="AFT100" s="41"/>
      <c r="AFU100" s="41"/>
      <c r="AFV100" s="41"/>
      <c r="AFW100" s="41"/>
      <c r="AFX100" s="41"/>
      <c r="AFY100" s="41"/>
      <c r="AFZ100" s="41"/>
      <c r="AGA100" s="41"/>
      <c r="AGB100" s="41"/>
      <c r="AGC100" s="41"/>
      <c r="AGD100" s="41"/>
      <c r="AGE100" s="41"/>
      <c r="AGF100" s="41"/>
      <c r="AGG100" s="41"/>
      <c r="AGH100" s="41"/>
      <c r="AGI100" s="41"/>
      <c r="AGJ100" s="41"/>
      <c r="AGK100" s="41"/>
      <c r="AGL100" s="41"/>
      <c r="AGM100" s="41"/>
      <c r="AGN100" s="41"/>
      <c r="AGO100" s="41"/>
      <c r="AGP100" s="41"/>
      <c r="AGQ100" s="41"/>
      <c r="AGR100" s="41"/>
      <c r="AGS100" s="41"/>
      <c r="AGT100" s="41"/>
      <c r="AGU100" s="41"/>
      <c r="AGV100" s="41"/>
      <c r="AGW100" s="41"/>
      <c r="AGX100" s="41"/>
      <c r="AGY100" s="41"/>
      <c r="AGZ100" s="41"/>
      <c r="AHA100" s="41"/>
      <c r="AHB100" s="41"/>
      <c r="AHC100" s="41"/>
      <c r="AHD100" s="41"/>
      <c r="AHE100" s="41"/>
      <c r="AHF100" s="41"/>
      <c r="AHG100" s="41"/>
      <c r="AHH100" s="41"/>
      <c r="AHI100" s="41"/>
      <c r="AHJ100" s="41"/>
      <c r="AHK100" s="41"/>
      <c r="AHL100" s="41"/>
      <c r="AHM100" s="41"/>
      <c r="AHN100" s="41"/>
      <c r="AHO100" s="41"/>
      <c r="AHP100" s="41"/>
      <c r="AHQ100" s="41"/>
      <c r="AHR100" s="41"/>
      <c r="AHS100" s="41"/>
      <c r="AHT100" s="41"/>
      <c r="AHU100" s="41"/>
      <c r="AHV100" s="41"/>
      <c r="AHW100" s="41"/>
      <c r="AHX100" s="41"/>
      <c r="AHY100" s="41"/>
      <c r="AHZ100" s="41"/>
      <c r="AIA100" s="41"/>
      <c r="AIB100" s="41"/>
      <c r="AIC100" s="41"/>
      <c r="AID100" s="41"/>
      <c r="AIE100" s="41"/>
      <c r="AIF100" s="41"/>
      <c r="AIG100" s="41"/>
      <c r="AIH100" s="41"/>
      <c r="AII100" s="41"/>
      <c r="AIJ100" s="41"/>
      <c r="AIK100" s="41"/>
      <c r="AIL100" s="41"/>
      <c r="AIM100" s="41"/>
      <c r="AIN100" s="41"/>
      <c r="AIO100" s="41"/>
      <c r="AIP100" s="41"/>
      <c r="AIQ100" s="41"/>
      <c r="AIR100" s="41"/>
      <c r="AIS100" s="41"/>
      <c r="AIT100" s="41"/>
      <c r="AIU100" s="41"/>
      <c r="AIV100" s="41"/>
      <c r="AIW100" s="41"/>
      <c r="AIX100" s="41"/>
      <c r="AIY100" s="41"/>
      <c r="AIZ100" s="41"/>
      <c r="AJA100" s="41"/>
      <c r="AJB100" s="41"/>
      <c r="AJC100" s="41"/>
      <c r="AJD100" s="41"/>
      <c r="AJE100" s="41"/>
      <c r="AJF100" s="41"/>
      <c r="AJG100" s="41"/>
      <c r="AJH100" s="41"/>
      <c r="AJI100" s="41"/>
      <c r="AJJ100" s="41"/>
      <c r="AJK100" s="41"/>
      <c r="AJL100" s="41"/>
      <c r="AJM100" s="41"/>
      <c r="AJN100" s="41"/>
      <c r="AJO100" s="41"/>
      <c r="AJP100" s="41"/>
      <c r="AJQ100" s="41"/>
      <c r="AJR100" s="41"/>
      <c r="AJS100" s="41"/>
      <c r="AJT100" s="41"/>
      <c r="AJU100" s="41"/>
      <c r="AJV100" s="41"/>
      <c r="AJW100" s="41"/>
      <c r="AJX100" s="41"/>
      <c r="AJY100" s="41"/>
      <c r="AJZ100" s="41"/>
      <c r="AKA100" s="41"/>
      <c r="AKB100" s="41"/>
      <c r="AKC100" s="41"/>
      <c r="AKD100" s="41"/>
      <c r="AKE100" s="41"/>
      <c r="AKF100" s="41"/>
      <c r="AKG100" s="41"/>
      <c r="AKH100" s="41"/>
      <c r="AKI100" s="41"/>
      <c r="AKJ100" s="41"/>
      <c r="AKK100" s="41"/>
      <c r="AKL100" s="41"/>
      <c r="AKM100" s="41"/>
      <c r="AKN100" s="41"/>
      <c r="AKO100" s="41"/>
      <c r="AKP100" s="41"/>
      <c r="AKQ100" s="41"/>
      <c r="AKR100" s="41"/>
      <c r="AKS100" s="41"/>
      <c r="AKT100" s="41"/>
      <c r="AKU100" s="41"/>
      <c r="AKV100" s="41"/>
      <c r="AKW100" s="41"/>
      <c r="AKX100" s="41"/>
      <c r="AKY100" s="41"/>
      <c r="AKZ100" s="41"/>
      <c r="ALA100" s="41"/>
      <c r="ALB100" s="41"/>
      <c r="ALC100" s="41"/>
      <c r="ALD100" s="41"/>
      <c r="ALE100" s="41"/>
      <c r="ALF100" s="41"/>
      <c r="ALG100" s="41"/>
      <c r="ALH100" s="41"/>
      <c r="ALI100" s="41"/>
      <c r="ALJ100" s="41"/>
      <c r="ALK100" s="41"/>
      <c r="ALL100" s="41"/>
      <c r="ALM100" s="41"/>
      <c r="ALN100" s="41"/>
      <c r="ALO100" s="41"/>
      <c r="ALP100" s="41"/>
      <c r="ALQ100" s="41"/>
      <c r="ALR100" s="41"/>
      <c r="ALS100" s="41"/>
      <c r="ALT100" s="41"/>
      <c r="ALU100" s="41"/>
      <c r="ALV100" s="41"/>
      <c r="ALW100" s="41"/>
      <c r="ALX100" s="41"/>
      <c r="ALY100" s="41"/>
      <c r="ALZ100" s="41"/>
      <c r="AMA100" s="41"/>
      <c r="AMB100" s="41"/>
      <c r="AMC100" s="41"/>
      <c r="AMD100" s="41"/>
      <c r="AME100" s="41"/>
      <c r="AMF100" s="41"/>
      <c r="AMG100" s="41"/>
      <c r="AMH100" s="41"/>
      <c r="AMI100" s="41"/>
      <c r="AMJ100" s="41"/>
      <c r="AMK100" s="41"/>
      <c r="AML100" s="41"/>
      <c r="AMM100" s="41"/>
      <c r="AMN100" s="41"/>
    </row>
    <row r="101" spans="1:1028" customFormat="1" ht="15">
      <c r="A101" s="1"/>
      <c r="B101" s="188"/>
      <c r="C101" s="2"/>
      <c r="D101" s="1"/>
      <c r="E101" s="14"/>
      <c r="F101" s="1"/>
      <c r="G101" s="1"/>
      <c r="H101" s="178"/>
      <c r="I101" s="178"/>
      <c r="J101" s="178"/>
      <c r="K101" s="406" t="s">
        <v>415</v>
      </c>
      <c r="L101" s="407"/>
      <c r="M101" s="241">
        <f>SUM(M83:M100)</f>
        <v>5310258.62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</row>
    <row r="102" spans="1:1028" customFormat="1" ht="15">
      <c r="A102" s="1"/>
      <c r="B102" s="195"/>
      <c r="C102" s="1"/>
      <c r="D102" s="1"/>
      <c r="E102" s="14"/>
      <c r="F102" s="1"/>
      <c r="G102" s="1"/>
      <c r="H102" s="3"/>
      <c r="I102" s="3"/>
      <c r="J102" s="3"/>
      <c r="K102" s="3"/>
      <c r="L102" s="3"/>
      <c r="M102" s="19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</row>
    <row r="103" spans="1:1028" customFormat="1" ht="15">
      <c r="A103" s="1"/>
      <c r="B103" s="190">
        <v>7</v>
      </c>
      <c r="C103" s="401"/>
      <c r="D103" s="401"/>
      <c r="E103" s="22" t="s">
        <v>15</v>
      </c>
      <c r="F103" s="402"/>
      <c r="G103" s="402"/>
      <c r="H103" s="402"/>
      <c r="I103" s="403"/>
      <c r="J103" s="403"/>
      <c r="K103" s="403"/>
      <c r="L103" s="403"/>
      <c r="M103" s="404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</row>
    <row r="104" spans="1:1028" customFormat="1" ht="33.75">
      <c r="A104" s="1"/>
      <c r="B104" s="271" t="s">
        <v>561</v>
      </c>
      <c r="C104" s="172" t="s">
        <v>36</v>
      </c>
      <c r="D104" s="174">
        <v>4415673</v>
      </c>
      <c r="E104" s="173" t="s">
        <v>278</v>
      </c>
      <c r="F104" s="174" t="s">
        <v>62</v>
      </c>
      <c r="G104" s="261">
        <f>MEMORIAL_QUANT.!K203</f>
        <v>18927.72</v>
      </c>
      <c r="H104" s="261">
        <v>8.18</v>
      </c>
      <c r="I104" s="260">
        <v>0.28239999999999998</v>
      </c>
      <c r="J104" s="261">
        <f t="shared" ref="J104:J106" si="12">ROUND(H104*(1+I104),2)</f>
        <v>10.49</v>
      </c>
      <c r="K104" s="266" t="s">
        <v>484</v>
      </c>
      <c r="L104" s="262">
        <v>1.008</v>
      </c>
      <c r="M104" s="240">
        <f t="shared" ref="M104:M106" si="13">ROUND(J104*G104*L104,2)</f>
        <v>200140.2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</row>
    <row r="105" spans="1:1028" customFormat="1" ht="33.75">
      <c r="A105" s="1"/>
      <c r="B105" s="271" t="s">
        <v>562</v>
      </c>
      <c r="C105" s="172" t="s">
        <v>36</v>
      </c>
      <c r="D105" s="174">
        <v>4413989</v>
      </c>
      <c r="E105" s="173" t="s">
        <v>280</v>
      </c>
      <c r="F105" s="174" t="s">
        <v>51</v>
      </c>
      <c r="G105" s="261">
        <f>MEMORIAL_QUANT.!K204</f>
        <v>100</v>
      </c>
      <c r="H105" s="261">
        <v>41.18</v>
      </c>
      <c r="I105" s="260">
        <v>0.28239999999999998</v>
      </c>
      <c r="J105" s="261">
        <f t="shared" si="12"/>
        <v>52.81</v>
      </c>
      <c r="K105" s="266" t="s">
        <v>484</v>
      </c>
      <c r="L105" s="262">
        <v>1.008</v>
      </c>
      <c r="M105" s="240">
        <f t="shared" si="13"/>
        <v>5323.25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</row>
    <row r="106" spans="1:1028" customFormat="1" ht="33.75">
      <c r="A106" s="1"/>
      <c r="B106" s="271" t="s">
        <v>563</v>
      </c>
      <c r="C106" s="172" t="s">
        <v>36</v>
      </c>
      <c r="D106" s="172">
        <v>5914479</v>
      </c>
      <c r="E106" s="173" t="s">
        <v>192</v>
      </c>
      <c r="F106" s="174" t="s">
        <v>193</v>
      </c>
      <c r="G106" s="261">
        <f>MEMORIAL_QUANT.!K205</f>
        <v>9710.77</v>
      </c>
      <c r="H106" s="261">
        <v>0.72</v>
      </c>
      <c r="I106" s="260">
        <v>0.28239999999999998</v>
      </c>
      <c r="J106" s="261">
        <f t="shared" si="12"/>
        <v>0.92</v>
      </c>
      <c r="K106" s="266" t="s">
        <v>484</v>
      </c>
      <c r="L106" s="262">
        <v>1.008</v>
      </c>
      <c r="M106" s="240">
        <f t="shared" si="13"/>
        <v>9005.3799999999992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</row>
    <row r="107" spans="1:1028" customFormat="1" ht="15">
      <c r="A107" s="1"/>
      <c r="B107" s="188"/>
      <c r="C107" s="2"/>
      <c r="D107" s="1"/>
      <c r="E107" s="14"/>
      <c r="F107" s="1"/>
      <c r="G107" s="261"/>
      <c r="H107" s="261"/>
      <c r="I107" s="178"/>
      <c r="J107" s="178"/>
      <c r="K107" s="406" t="s">
        <v>415</v>
      </c>
      <c r="L107" s="407"/>
      <c r="M107" s="241">
        <f>SUM(M104:M106)</f>
        <v>214468.83000000002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</row>
    <row r="108" spans="1:1028" customFormat="1" ht="15">
      <c r="A108" s="1"/>
      <c r="B108" s="195"/>
      <c r="C108" s="1"/>
      <c r="D108" s="1"/>
      <c r="E108" s="14"/>
      <c r="F108" s="1"/>
      <c r="G108" s="1"/>
      <c r="H108" s="3"/>
      <c r="I108" s="3"/>
      <c r="J108" s="3"/>
      <c r="K108" s="3"/>
      <c r="L108" s="3"/>
      <c r="M108" s="19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</row>
    <row r="109" spans="1:1028" customFormat="1" ht="15">
      <c r="A109" s="1"/>
      <c r="B109" s="196">
        <v>8</v>
      </c>
      <c r="C109" s="401"/>
      <c r="D109" s="401"/>
      <c r="E109" s="22" t="s">
        <v>16</v>
      </c>
      <c r="F109" s="402"/>
      <c r="G109" s="402"/>
      <c r="H109" s="402"/>
      <c r="I109" s="403"/>
      <c r="J109" s="403"/>
      <c r="K109" s="403"/>
      <c r="L109" s="403"/>
      <c r="M109" s="404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</row>
    <row r="110" spans="1:1028" customFormat="1" ht="33.75">
      <c r="A110" s="1"/>
      <c r="B110" s="270" t="s">
        <v>564</v>
      </c>
      <c r="C110" s="172" t="s">
        <v>36</v>
      </c>
      <c r="D110" s="174">
        <v>4915730</v>
      </c>
      <c r="E110" s="173" t="s">
        <v>296</v>
      </c>
      <c r="F110" s="174" t="s">
        <v>48</v>
      </c>
      <c r="G110" s="261">
        <f>MEMORIAL_QUANT.!K219</f>
        <v>2760</v>
      </c>
      <c r="H110" s="261">
        <v>29.89</v>
      </c>
      <c r="I110" s="260">
        <v>0.28239999999999998</v>
      </c>
      <c r="J110" s="261">
        <f t="shared" ref="J110:J111" si="14">ROUND(H110*(1+I110),2)</f>
        <v>38.33</v>
      </c>
      <c r="K110" s="266" t="s">
        <v>484</v>
      </c>
      <c r="L110" s="262">
        <v>1.008</v>
      </c>
      <c r="M110" s="240">
        <f t="shared" ref="M110" si="15">ROUND(J110*G110*L110,2)</f>
        <v>106637.13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</row>
    <row r="111" spans="1:1028" customFormat="1" ht="33.75">
      <c r="A111" s="1"/>
      <c r="B111" s="270" t="s">
        <v>565</v>
      </c>
      <c r="C111" s="172" t="s">
        <v>36</v>
      </c>
      <c r="D111" s="174">
        <v>5915324</v>
      </c>
      <c r="E111" s="173" t="s">
        <v>298</v>
      </c>
      <c r="F111" s="174" t="s">
        <v>193</v>
      </c>
      <c r="G111" s="261">
        <f>MEMORIAL_QUANT.!K221</f>
        <v>256.54000000000002</v>
      </c>
      <c r="H111" s="261">
        <v>1.36</v>
      </c>
      <c r="I111" s="260">
        <v>0.28239999999999998</v>
      </c>
      <c r="J111" s="261">
        <f t="shared" si="14"/>
        <v>1.74</v>
      </c>
      <c r="K111" s="266" t="s">
        <v>484</v>
      </c>
      <c r="L111" s="262">
        <v>1.008</v>
      </c>
      <c r="M111" s="240">
        <f t="shared" ref="M111" si="16">ROUND(J111*G111*L111,2)</f>
        <v>449.95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</row>
    <row r="112" spans="1:1028" customFormat="1" ht="15">
      <c r="A112" s="1"/>
      <c r="B112" s="188"/>
      <c r="C112" s="2"/>
      <c r="D112" s="1"/>
      <c r="E112" s="14"/>
      <c r="F112" s="1"/>
      <c r="G112" s="1"/>
      <c r="H112" s="178"/>
      <c r="I112" s="178"/>
      <c r="J112" s="178"/>
      <c r="K112" s="406" t="s">
        <v>415</v>
      </c>
      <c r="L112" s="407"/>
      <c r="M112" s="241">
        <f>SUM(M110:M111)</f>
        <v>107087.08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</row>
    <row r="113" spans="1:1028" customFormat="1" ht="15">
      <c r="A113" s="1"/>
      <c r="B113" s="195"/>
      <c r="C113" s="1"/>
      <c r="D113" s="1"/>
      <c r="E113" s="14"/>
      <c r="F113" s="1"/>
      <c r="G113" s="1"/>
      <c r="H113" s="3"/>
      <c r="I113" s="3"/>
      <c r="J113" s="3"/>
      <c r="K113" s="3"/>
      <c r="L113" s="3"/>
      <c r="M113" s="19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</row>
    <row r="114" spans="1:1028" ht="20.25" customHeight="1" thickBot="1">
      <c r="A114" s="1"/>
      <c r="B114" s="197"/>
      <c r="C114" s="175"/>
      <c r="D114" s="175"/>
      <c r="E114" s="176"/>
      <c r="F114" s="175"/>
      <c r="G114" s="175"/>
      <c r="H114" s="175"/>
      <c r="I114" s="175"/>
      <c r="J114" s="242"/>
      <c r="K114" s="417" t="s">
        <v>453</v>
      </c>
      <c r="L114" s="417"/>
      <c r="M114" s="248">
        <f>SUM(M112,M107,M101,M80,M61,M52,M36,M18)</f>
        <v>19232204.549999997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1028">
      <c r="A115" s="1"/>
      <c r="B115" s="1"/>
      <c r="C115" s="1"/>
      <c r="F115" s="1"/>
      <c r="G115" s="1"/>
      <c r="H115" s="3"/>
      <c r="I115" s="3"/>
      <c r="J115" s="3"/>
      <c r="K115" s="3"/>
      <c r="L115" s="3"/>
      <c r="M115" s="4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1028">
      <c r="A116" s="1"/>
      <c r="B116" s="1"/>
      <c r="C116" s="1"/>
      <c r="F116" s="1"/>
      <c r="G116" s="1"/>
      <c r="H116" s="3"/>
      <c r="I116" s="3"/>
      <c r="J116" s="3"/>
      <c r="K116" s="3"/>
      <c r="L116" s="3"/>
      <c r="M116" s="4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1028">
      <c r="A117" s="1"/>
      <c r="B117" s="1"/>
      <c r="C117" s="1"/>
      <c r="F117" s="1"/>
      <c r="G117" s="1"/>
      <c r="H117" s="3"/>
      <c r="I117" s="3"/>
      <c r="J117" s="3"/>
      <c r="K117" s="3"/>
      <c r="L117" s="3"/>
      <c r="M117" s="4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1028">
      <c r="A118" s="1"/>
      <c r="B118" s="1"/>
      <c r="C118" s="1"/>
      <c r="F118" s="1"/>
      <c r="G118" s="1"/>
      <c r="H118" s="3"/>
      <c r="I118" s="3"/>
      <c r="J118" s="3"/>
      <c r="K118" s="3"/>
      <c r="L118" s="3"/>
      <c r="M118" s="4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1028">
      <c r="A119" s="1"/>
      <c r="B119" s="1"/>
      <c r="C119" s="1"/>
      <c r="F119" s="1"/>
      <c r="G119" s="1"/>
      <c r="H119" s="3"/>
      <c r="I119" s="3"/>
      <c r="J119" s="3"/>
      <c r="K119" s="3"/>
      <c r="L119" s="3"/>
      <c r="M119" s="4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1028">
      <c r="A120" s="1"/>
      <c r="B120" s="1"/>
      <c r="C120" s="1"/>
      <c r="F120" s="1"/>
      <c r="G120" s="1"/>
      <c r="H120" s="3"/>
      <c r="I120" s="3"/>
      <c r="J120" s="3"/>
      <c r="K120" s="3"/>
      <c r="L120" s="3"/>
      <c r="M120" s="4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1028">
      <c r="A121" s="1"/>
      <c r="B121" s="1"/>
      <c r="C121" s="1"/>
      <c r="F121" s="1"/>
      <c r="G121" s="1"/>
      <c r="H121" s="3"/>
      <c r="I121" s="3"/>
      <c r="J121" s="3"/>
      <c r="K121" s="3"/>
      <c r="L121" s="3"/>
      <c r="M121" s="4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1028">
      <c r="A122" s="1"/>
      <c r="B122" s="1"/>
      <c r="C122" s="1"/>
      <c r="F122" s="1"/>
      <c r="G122" s="1"/>
      <c r="H122" s="3"/>
      <c r="I122" s="3"/>
      <c r="J122" s="3"/>
      <c r="K122" s="3"/>
      <c r="L122" s="3"/>
      <c r="M122" s="4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1028">
      <c r="A123" s="1"/>
      <c r="B123" s="1"/>
      <c r="C123" s="1"/>
      <c r="F123" s="1"/>
      <c r="G123" s="1"/>
      <c r="H123" s="3"/>
      <c r="I123" s="3"/>
      <c r="J123" s="3"/>
      <c r="K123" s="3"/>
      <c r="L123" s="3"/>
      <c r="M123" s="4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1028">
      <c r="A124" s="1"/>
      <c r="B124" s="1"/>
      <c r="C124" s="1"/>
      <c r="F124" s="1"/>
      <c r="G124" s="1"/>
      <c r="H124" s="3"/>
      <c r="I124" s="3"/>
      <c r="J124" s="3"/>
      <c r="K124" s="3"/>
      <c r="L124" s="3"/>
      <c r="M124" s="4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1028">
      <c r="A125" s="1"/>
      <c r="B125" s="1"/>
      <c r="C125" s="1"/>
      <c r="F125" s="1"/>
      <c r="G125" s="1"/>
      <c r="H125" s="3"/>
      <c r="I125" s="3"/>
      <c r="J125" s="3"/>
      <c r="K125" s="3"/>
      <c r="L125" s="3"/>
      <c r="M125" s="4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1028">
      <c r="A126" s="1"/>
      <c r="B126" s="1"/>
      <c r="C126" s="1"/>
      <c r="F126" s="1"/>
      <c r="G126" s="1"/>
      <c r="H126" s="3"/>
      <c r="I126" s="3"/>
      <c r="J126" s="3"/>
      <c r="K126" s="3"/>
      <c r="L126" s="3"/>
      <c r="M126" s="4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1028">
      <c r="A127" s="1"/>
      <c r="B127" s="1"/>
      <c r="C127" s="1"/>
      <c r="F127" s="1"/>
      <c r="G127" s="1"/>
      <c r="H127" s="3"/>
      <c r="I127" s="3"/>
      <c r="J127" s="3"/>
      <c r="K127" s="3"/>
      <c r="L127" s="3"/>
      <c r="M127" s="4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1028">
      <c r="A128" s="1"/>
      <c r="B128" s="1"/>
      <c r="C128" s="1"/>
      <c r="F128" s="1"/>
      <c r="G128" s="1"/>
      <c r="H128" s="3"/>
      <c r="I128" s="3"/>
      <c r="J128" s="3"/>
      <c r="K128" s="3"/>
      <c r="L128" s="3"/>
      <c r="M128" s="4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>
      <c r="A129" s="1"/>
      <c r="B129" s="1"/>
      <c r="C129" s="1"/>
      <c r="F129" s="1"/>
      <c r="G129" s="1"/>
      <c r="H129" s="3"/>
      <c r="I129" s="3"/>
      <c r="J129" s="3"/>
      <c r="K129" s="3"/>
      <c r="L129" s="3"/>
      <c r="M129" s="4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>
      <c r="A130" s="1"/>
      <c r="B130" s="1"/>
      <c r="C130" s="1"/>
      <c r="F130" s="1"/>
      <c r="G130" s="1"/>
      <c r="H130" s="3"/>
      <c r="I130" s="3"/>
      <c r="J130" s="3"/>
      <c r="K130" s="3"/>
      <c r="L130" s="3"/>
      <c r="M130" s="4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>
      <c r="A131" s="1"/>
      <c r="B131" s="1"/>
      <c r="C131" s="1"/>
      <c r="F131" s="1"/>
      <c r="G131" s="1"/>
      <c r="H131" s="3"/>
      <c r="I131" s="3"/>
      <c r="J131" s="3"/>
      <c r="K131" s="3"/>
      <c r="L131" s="3"/>
      <c r="M131" s="4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>
      <c r="A132" s="1"/>
      <c r="B132" s="1"/>
      <c r="C132" s="1"/>
      <c r="F132" s="1"/>
      <c r="G132" s="1"/>
      <c r="H132" s="3"/>
      <c r="I132" s="3"/>
      <c r="J132" s="3"/>
      <c r="K132" s="3"/>
      <c r="L132" s="3"/>
      <c r="M132" s="4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>
      <c r="A133" s="1"/>
      <c r="B133" s="1"/>
      <c r="C133" s="1"/>
      <c r="F133" s="1"/>
      <c r="G133" s="1"/>
      <c r="H133" s="3"/>
      <c r="I133" s="3"/>
      <c r="J133" s="3"/>
      <c r="K133" s="3"/>
      <c r="L133" s="3"/>
      <c r="M133" s="4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>
      <c r="A134" s="1"/>
      <c r="B134" s="1"/>
      <c r="C134" s="1"/>
      <c r="F134" s="1"/>
      <c r="G134" s="1"/>
      <c r="H134" s="3"/>
      <c r="I134" s="3"/>
      <c r="J134" s="3"/>
      <c r="K134" s="3"/>
      <c r="L134" s="3"/>
      <c r="M134" s="4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>
      <c r="A135" s="1"/>
      <c r="B135" s="1"/>
      <c r="C135" s="1"/>
      <c r="F135" s="1"/>
      <c r="G135" s="1"/>
      <c r="H135" s="3"/>
      <c r="I135" s="3"/>
      <c r="J135" s="3"/>
      <c r="K135" s="3"/>
      <c r="L135" s="3"/>
      <c r="M135" s="4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>
      <c r="A136" s="1"/>
      <c r="B136" s="1"/>
      <c r="C136" s="1"/>
      <c r="F136" s="1"/>
      <c r="G136" s="1"/>
      <c r="H136" s="3"/>
      <c r="I136" s="3"/>
      <c r="J136" s="3"/>
      <c r="K136" s="3"/>
      <c r="L136" s="3"/>
      <c r="M136" s="4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>
      <c r="A137" s="1"/>
      <c r="B137" s="1"/>
      <c r="C137" s="1"/>
      <c r="F137" s="1"/>
      <c r="G137" s="1"/>
      <c r="H137" s="3"/>
      <c r="I137" s="3"/>
      <c r="J137" s="3"/>
      <c r="K137" s="3"/>
      <c r="L137" s="3"/>
      <c r="M137" s="4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>
      <c r="A138" s="1"/>
      <c r="B138" s="1"/>
      <c r="C138" s="1"/>
      <c r="F138" s="1"/>
      <c r="G138" s="1"/>
      <c r="H138" s="3"/>
      <c r="I138" s="3"/>
      <c r="J138" s="3"/>
      <c r="K138" s="3"/>
      <c r="L138" s="3"/>
      <c r="M138" s="4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>
      <c r="A139" s="1"/>
      <c r="B139" s="1"/>
      <c r="C139" s="1"/>
      <c r="F139" s="1"/>
      <c r="G139" s="1"/>
      <c r="H139" s="3"/>
      <c r="I139" s="3"/>
      <c r="J139" s="3"/>
      <c r="K139" s="3"/>
      <c r="L139" s="3"/>
      <c r="M139" s="4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>
      <c r="A140" s="1"/>
      <c r="B140" s="1"/>
      <c r="C140" s="1"/>
      <c r="F140" s="1"/>
      <c r="G140" s="1"/>
      <c r="H140" s="3"/>
      <c r="I140" s="3"/>
      <c r="J140" s="3"/>
      <c r="K140" s="3"/>
      <c r="L140" s="3"/>
      <c r="M140" s="4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>
      <c r="A141" s="1"/>
      <c r="B141" s="1"/>
      <c r="C141" s="1"/>
      <c r="F141" s="1"/>
      <c r="G141" s="1"/>
      <c r="H141" s="3"/>
      <c r="I141" s="3"/>
      <c r="J141" s="3"/>
      <c r="K141" s="3"/>
      <c r="L141" s="3"/>
      <c r="M141" s="4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>
      <c r="A142" s="1"/>
      <c r="B142" s="1"/>
      <c r="C142" s="1"/>
      <c r="F142" s="1"/>
      <c r="G142" s="1"/>
      <c r="H142" s="3"/>
      <c r="I142" s="3"/>
      <c r="J142" s="3"/>
      <c r="K142" s="3"/>
      <c r="L142" s="3"/>
      <c r="M142" s="4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>
      <c r="A143" s="1"/>
      <c r="B143" s="1"/>
      <c r="C143" s="1"/>
      <c r="F143" s="1"/>
      <c r="G143" s="1"/>
      <c r="H143" s="3"/>
      <c r="I143" s="3"/>
      <c r="J143" s="3"/>
      <c r="K143" s="3"/>
      <c r="L143" s="3"/>
      <c r="M143" s="4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>
      <c r="A144" s="1"/>
      <c r="B144" s="1"/>
      <c r="C144" s="1"/>
      <c r="F144" s="1"/>
      <c r="G144" s="1"/>
      <c r="H144" s="3"/>
      <c r="I144" s="3"/>
      <c r="J144" s="3"/>
      <c r="K144" s="3"/>
      <c r="L144" s="3"/>
      <c r="M144" s="4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>
      <c r="A145" s="1"/>
      <c r="B145" s="1"/>
      <c r="C145" s="1"/>
      <c r="F145" s="1"/>
      <c r="G145" s="1"/>
      <c r="H145" s="3"/>
      <c r="I145" s="3"/>
      <c r="J145" s="3"/>
      <c r="K145" s="3"/>
      <c r="L145" s="3"/>
      <c r="M145" s="4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>
      <c r="A146" s="1"/>
      <c r="B146" s="1"/>
      <c r="C146" s="1"/>
      <c r="F146" s="1"/>
      <c r="G146" s="1"/>
      <c r="H146" s="3"/>
      <c r="I146" s="3"/>
      <c r="J146" s="3"/>
      <c r="K146" s="3"/>
      <c r="L146" s="3"/>
      <c r="M146" s="4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>
      <c r="A147" s="1"/>
      <c r="B147" s="1"/>
      <c r="C147" s="1"/>
      <c r="F147" s="1"/>
      <c r="G147" s="1"/>
      <c r="H147" s="3"/>
      <c r="I147" s="3"/>
      <c r="J147" s="3"/>
      <c r="K147" s="3"/>
      <c r="L147" s="3"/>
      <c r="M147" s="4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>
      <c r="A148" s="1"/>
      <c r="B148" s="1"/>
      <c r="C148" s="1"/>
      <c r="F148" s="1"/>
      <c r="G148" s="1"/>
      <c r="H148" s="3"/>
      <c r="I148" s="3"/>
      <c r="J148" s="3"/>
      <c r="K148" s="3"/>
      <c r="L148" s="3"/>
      <c r="M148" s="4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>
      <c r="A149" s="1"/>
      <c r="B149" s="1"/>
      <c r="C149" s="1"/>
      <c r="F149" s="1"/>
      <c r="G149" s="1"/>
      <c r="H149" s="3"/>
      <c r="I149" s="3"/>
      <c r="J149" s="3"/>
      <c r="K149" s="3"/>
      <c r="L149" s="3"/>
      <c r="M149" s="4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>
      <c r="A150" s="1"/>
      <c r="B150" s="1"/>
      <c r="C150" s="1"/>
      <c r="F150" s="1"/>
      <c r="G150" s="1"/>
      <c r="H150" s="3"/>
      <c r="I150" s="3"/>
      <c r="J150" s="3"/>
      <c r="K150" s="3"/>
      <c r="L150" s="3"/>
      <c r="M150" s="4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>
      <c r="A151" s="1"/>
      <c r="B151" s="1"/>
      <c r="C151" s="1"/>
      <c r="F151" s="1"/>
      <c r="G151" s="1"/>
      <c r="H151" s="3"/>
      <c r="I151" s="3"/>
      <c r="J151" s="3"/>
      <c r="K151" s="3"/>
      <c r="L151" s="3"/>
      <c r="M151" s="4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>
      <c r="A152" s="1"/>
      <c r="B152" s="1"/>
      <c r="C152" s="1"/>
      <c r="F152" s="1"/>
      <c r="G152" s="1"/>
      <c r="H152" s="3"/>
      <c r="I152" s="3"/>
      <c r="J152" s="3"/>
      <c r="K152" s="3"/>
      <c r="L152" s="3"/>
      <c r="M152" s="4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>
      <c r="A153" s="1"/>
      <c r="B153" s="1"/>
      <c r="C153" s="1"/>
      <c r="F153" s="1"/>
      <c r="G153" s="1"/>
      <c r="H153" s="3"/>
      <c r="I153" s="3"/>
      <c r="J153" s="3"/>
      <c r="K153" s="3"/>
      <c r="L153" s="3"/>
      <c r="M153" s="4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>
      <c r="A154" s="1"/>
      <c r="B154" s="1"/>
      <c r="C154" s="1"/>
      <c r="F154" s="1"/>
      <c r="G154" s="1"/>
      <c r="H154" s="3"/>
      <c r="I154" s="3"/>
      <c r="J154" s="3"/>
      <c r="K154" s="3"/>
      <c r="L154" s="3"/>
      <c r="M154" s="4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>
      <c r="A155" s="1"/>
      <c r="B155" s="1"/>
      <c r="C155" s="1"/>
      <c r="F155" s="1"/>
      <c r="G155" s="1"/>
      <c r="H155" s="3"/>
      <c r="I155" s="3"/>
      <c r="J155" s="3"/>
      <c r="K155" s="3"/>
      <c r="L155" s="3"/>
      <c r="M155" s="4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>
      <c r="A156" s="1"/>
      <c r="B156" s="1"/>
      <c r="C156" s="1"/>
      <c r="F156" s="1"/>
      <c r="G156" s="1"/>
      <c r="H156" s="3"/>
      <c r="I156" s="3"/>
      <c r="J156" s="3"/>
      <c r="K156" s="3"/>
      <c r="L156" s="3"/>
      <c r="M156" s="4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>
      <c r="A157" s="1"/>
      <c r="B157" s="1"/>
      <c r="C157" s="1"/>
      <c r="F157" s="1"/>
      <c r="G157" s="1"/>
      <c r="H157" s="3"/>
      <c r="I157" s="3"/>
      <c r="J157" s="3"/>
      <c r="K157" s="3"/>
      <c r="L157" s="3"/>
      <c r="M157" s="4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>
      <c r="A158" s="1"/>
      <c r="B158" s="1"/>
      <c r="C158" s="1"/>
      <c r="F158" s="1"/>
      <c r="G158" s="1"/>
      <c r="H158" s="3"/>
      <c r="I158" s="3"/>
      <c r="J158" s="3"/>
      <c r="K158" s="3"/>
      <c r="L158" s="3"/>
      <c r="M158" s="4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>
      <c r="A159" s="1"/>
      <c r="B159" s="1"/>
      <c r="C159" s="1"/>
      <c r="F159" s="1"/>
      <c r="G159" s="1"/>
      <c r="H159" s="3"/>
      <c r="I159" s="3"/>
      <c r="J159" s="3"/>
      <c r="K159" s="3"/>
      <c r="L159" s="3"/>
      <c r="M159" s="4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>
      <c r="A160" s="1"/>
      <c r="B160" s="1"/>
      <c r="C160" s="1"/>
      <c r="F160" s="1"/>
      <c r="G160" s="1"/>
      <c r="H160" s="3"/>
      <c r="I160" s="3"/>
      <c r="J160" s="3"/>
      <c r="K160" s="3"/>
      <c r="L160" s="3"/>
      <c r="M160" s="4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>
      <c r="A161" s="1"/>
      <c r="B161" s="1"/>
      <c r="C161" s="1"/>
      <c r="F161" s="1"/>
      <c r="G161" s="1"/>
      <c r="H161" s="3"/>
      <c r="I161" s="3"/>
      <c r="J161" s="3"/>
      <c r="K161" s="3"/>
      <c r="L161" s="3"/>
      <c r="M161" s="4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>
      <c r="A162" s="1"/>
      <c r="B162" s="1"/>
      <c r="C162" s="1"/>
      <c r="F162" s="1"/>
      <c r="G162" s="1"/>
      <c r="H162" s="3"/>
      <c r="I162" s="3"/>
      <c r="J162" s="3"/>
      <c r="K162" s="3"/>
      <c r="L162" s="3"/>
      <c r="M162" s="4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>
      <c r="A163" s="1"/>
      <c r="B163" s="1"/>
      <c r="C163" s="1"/>
      <c r="F163" s="1"/>
      <c r="G163" s="1"/>
      <c r="H163" s="3"/>
      <c r="I163" s="3"/>
      <c r="J163" s="3"/>
      <c r="K163" s="3"/>
      <c r="L163" s="3"/>
      <c r="M163" s="4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>
      <c r="A164" s="1"/>
      <c r="B164" s="1"/>
      <c r="C164" s="1"/>
      <c r="F164" s="1"/>
      <c r="G164" s="1"/>
      <c r="H164" s="3"/>
      <c r="I164" s="3"/>
      <c r="J164" s="3"/>
      <c r="K164" s="3"/>
      <c r="L164" s="3"/>
      <c r="M164" s="4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>
      <c r="A165" s="1"/>
      <c r="B165" s="1"/>
      <c r="C165" s="1"/>
      <c r="F165" s="1"/>
      <c r="G165" s="1"/>
      <c r="H165" s="3"/>
      <c r="I165" s="3"/>
      <c r="J165" s="3"/>
      <c r="K165" s="3"/>
      <c r="L165" s="3"/>
      <c r="M165" s="4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>
      <c r="A166" s="1"/>
      <c r="B166" s="1"/>
      <c r="C166" s="1"/>
      <c r="F166" s="1"/>
      <c r="G166" s="1"/>
      <c r="H166" s="3"/>
      <c r="I166" s="3"/>
      <c r="J166" s="3"/>
      <c r="K166" s="3"/>
      <c r="L166" s="3"/>
      <c r="M166" s="4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>
      <c r="A167" s="1"/>
      <c r="B167" s="1"/>
      <c r="C167" s="1"/>
      <c r="F167" s="1"/>
      <c r="G167" s="1"/>
      <c r="H167" s="3"/>
      <c r="I167" s="3"/>
      <c r="J167" s="3"/>
      <c r="K167" s="3"/>
      <c r="L167" s="3"/>
      <c r="M167" s="4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>
      <c r="A168" s="1"/>
      <c r="B168" s="1"/>
      <c r="C168" s="1"/>
      <c r="F168" s="1"/>
      <c r="G168" s="1"/>
      <c r="H168" s="3"/>
      <c r="I168" s="3"/>
      <c r="J168" s="3"/>
      <c r="K168" s="3"/>
      <c r="L168" s="3"/>
      <c r="M168" s="4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>
      <c r="A169" s="1"/>
      <c r="B169" s="1"/>
      <c r="C169" s="1"/>
      <c r="F169" s="1"/>
      <c r="G169" s="1"/>
      <c r="H169" s="3"/>
      <c r="I169" s="3"/>
      <c r="J169" s="3"/>
      <c r="K169" s="3"/>
      <c r="L169" s="3"/>
      <c r="M169" s="4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>
      <c r="A170" s="1"/>
      <c r="B170" s="1"/>
      <c r="C170" s="1"/>
      <c r="F170" s="1"/>
      <c r="G170" s="1"/>
      <c r="H170" s="3"/>
      <c r="I170" s="3"/>
      <c r="J170" s="3"/>
      <c r="K170" s="3"/>
      <c r="L170" s="3"/>
      <c r="M170" s="4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>
      <c r="A171" s="1"/>
      <c r="B171" s="1"/>
      <c r="C171" s="1"/>
      <c r="F171" s="1"/>
      <c r="G171" s="1"/>
      <c r="H171" s="3"/>
      <c r="I171" s="3"/>
      <c r="J171" s="3"/>
      <c r="K171" s="3"/>
      <c r="L171" s="3"/>
      <c r="M171" s="4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>
      <c r="A172" s="1"/>
      <c r="B172" s="1"/>
      <c r="C172" s="1"/>
      <c r="F172" s="1"/>
      <c r="G172" s="1"/>
      <c r="H172" s="3"/>
      <c r="I172" s="3"/>
      <c r="J172" s="3"/>
      <c r="K172" s="3"/>
      <c r="L172" s="3"/>
      <c r="M172" s="4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>
      <c r="A173" s="1"/>
      <c r="B173" s="1"/>
      <c r="C173" s="1"/>
      <c r="F173" s="1"/>
      <c r="G173" s="1"/>
      <c r="H173" s="3"/>
      <c r="I173" s="3"/>
      <c r="J173" s="3"/>
      <c r="K173" s="3"/>
      <c r="L173" s="3"/>
      <c r="M173" s="4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>
      <c r="A174" s="1"/>
      <c r="B174" s="1"/>
      <c r="C174" s="1"/>
      <c r="F174" s="1"/>
      <c r="G174" s="1"/>
      <c r="H174" s="3"/>
      <c r="I174" s="3"/>
      <c r="J174" s="3"/>
      <c r="K174" s="3"/>
      <c r="L174" s="3"/>
      <c r="M174" s="4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>
      <c r="A175" s="1"/>
      <c r="B175" s="1"/>
      <c r="C175" s="1"/>
      <c r="F175" s="1"/>
      <c r="G175" s="1"/>
      <c r="H175" s="3"/>
      <c r="I175" s="3"/>
      <c r="J175" s="3"/>
      <c r="K175" s="3"/>
      <c r="L175" s="3"/>
      <c r="M175" s="4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>
      <c r="A176" s="1"/>
      <c r="B176" s="1"/>
      <c r="C176" s="1"/>
      <c r="F176" s="1"/>
      <c r="G176" s="1"/>
      <c r="H176" s="3"/>
      <c r="I176" s="3"/>
      <c r="J176" s="3"/>
      <c r="K176" s="3"/>
      <c r="L176" s="3"/>
      <c r="M176" s="4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>
      <c r="A177" s="1"/>
      <c r="B177" s="1"/>
      <c r="C177" s="1"/>
      <c r="F177" s="1"/>
      <c r="G177" s="1"/>
      <c r="H177" s="3"/>
      <c r="I177" s="3"/>
      <c r="J177" s="3"/>
      <c r="K177" s="3"/>
      <c r="L177" s="3"/>
      <c r="M177" s="4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>
      <c r="A178" s="1"/>
      <c r="B178" s="1"/>
      <c r="C178" s="1"/>
      <c r="F178" s="1"/>
      <c r="G178" s="1"/>
      <c r="H178" s="3"/>
      <c r="I178" s="3"/>
      <c r="J178" s="3"/>
      <c r="K178" s="3"/>
      <c r="L178" s="3"/>
      <c r="M178" s="4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>
      <c r="A179" s="1"/>
      <c r="B179" s="1"/>
      <c r="C179" s="1"/>
      <c r="F179" s="1"/>
      <c r="G179" s="1"/>
      <c r="H179" s="3"/>
      <c r="I179" s="3"/>
      <c r="J179" s="3"/>
      <c r="K179" s="3"/>
      <c r="L179" s="3"/>
      <c r="M179" s="4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>
      <c r="A180" s="1"/>
      <c r="B180" s="1"/>
      <c r="C180" s="1"/>
      <c r="F180" s="1"/>
      <c r="G180" s="1"/>
      <c r="H180" s="3"/>
      <c r="I180" s="3"/>
      <c r="J180" s="3"/>
      <c r="K180" s="3"/>
      <c r="L180" s="3"/>
      <c r="M180" s="4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>
      <c r="A181" s="1"/>
      <c r="B181" s="1"/>
      <c r="C181" s="1"/>
      <c r="F181" s="1"/>
      <c r="G181" s="1"/>
      <c r="H181" s="3"/>
      <c r="I181" s="3"/>
      <c r="J181" s="3"/>
      <c r="K181" s="3"/>
      <c r="L181" s="3"/>
      <c r="M181" s="4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>
      <c r="A182" s="1"/>
      <c r="B182" s="1"/>
      <c r="C182" s="1"/>
      <c r="F182" s="1"/>
      <c r="G182" s="1"/>
      <c r="H182" s="3"/>
      <c r="I182" s="3"/>
      <c r="J182" s="3"/>
      <c r="K182" s="3"/>
      <c r="L182" s="3"/>
      <c r="M182" s="4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>
      <c r="A183" s="1"/>
      <c r="B183" s="1"/>
      <c r="C183" s="1"/>
      <c r="F183" s="1"/>
      <c r="G183" s="1"/>
      <c r="H183" s="3"/>
      <c r="I183" s="3"/>
      <c r="J183" s="3"/>
      <c r="K183" s="3"/>
      <c r="L183" s="3"/>
      <c r="M183" s="4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>
      <c r="A184" s="1"/>
      <c r="B184" s="1"/>
      <c r="C184" s="1"/>
      <c r="F184" s="1"/>
      <c r="G184" s="1"/>
      <c r="H184" s="3"/>
      <c r="I184" s="3"/>
      <c r="J184" s="3"/>
      <c r="K184" s="3"/>
      <c r="L184" s="3"/>
      <c r="M184" s="4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>
      <c r="A185" s="1"/>
      <c r="B185" s="1"/>
      <c r="C185" s="1"/>
      <c r="F185" s="1"/>
      <c r="G185" s="1"/>
      <c r="H185" s="3"/>
      <c r="I185" s="3"/>
      <c r="J185" s="3"/>
      <c r="K185" s="3"/>
      <c r="L185" s="3"/>
      <c r="M185" s="4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>
      <c r="A186" s="1"/>
      <c r="B186" s="1"/>
      <c r="C186" s="1"/>
      <c r="F186" s="1"/>
      <c r="G186" s="1"/>
      <c r="H186" s="3"/>
      <c r="I186" s="3"/>
      <c r="J186" s="3"/>
      <c r="K186" s="3"/>
      <c r="L186" s="3"/>
      <c r="M186" s="4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>
      <c r="A187" s="1"/>
      <c r="B187" s="1"/>
      <c r="C187" s="1"/>
      <c r="F187" s="1"/>
      <c r="G187" s="1"/>
      <c r="H187" s="3"/>
      <c r="I187" s="3"/>
      <c r="J187" s="3"/>
      <c r="K187" s="3"/>
      <c r="L187" s="3"/>
      <c r="M187" s="4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>
      <c r="A188" s="1"/>
      <c r="B188" s="1"/>
      <c r="C188" s="1"/>
      <c r="F188" s="1"/>
      <c r="G188" s="1"/>
      <c r="H188" s="3"/>
      <c r="I188" s="3"/>
      <c r="J188" s="3"/>
      <c r="K188" s="3"/>
      <c r="L188" s="3"/>
      <c r="M188" s="4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>
      <c r="A189" s="1"/>
      <c r="B189" s="1"/>
      <c r="C189" s="1"/>
      <c r="F189" s="1"/>
      <c r="G189" s="1"/>
      <c r="H189" s="3"/>
      <c r="I189" s="3"/>
      <c r="J189" s="3"/>
      <c r="K189" s="3"/>
      <c r="L189" s="3"/>
      <c r="M189" s="4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>
      <c r="A190" s="1"/>
      <c r="B190" s="1"/>
      <c r="C190" s="1"/>
      <c r="F190" s="1"/>
      <c r="G190" s="1"/>
      <c r="H190" s="3"/>
      <c r="I190" s="3"/>
      <c r="J190" s="3"/>
      <c r="K190" s="3"/>
      <c r="L190" s="3"/>
      <c r="M190" s="4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>
      <c r="A191" s="1"/>
      <c r="B191" s="1"/>
      <c r="C191" s="1"/>
      <c r="F191" s="1"/>
      <c r="G191" s="1"/>
      <c r="H191" s="3"/>
      <c r="I191" s="3"/>
      <c r="J191" s="3"/>
      <c r="K191" s="3"/>
      <c r="L191" s="3"/>
      <c r="M191" s="4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>
      <c r="A192" s="1"/>
      <c r="B192" s="1"/>
      <c r="C192" s="1"/>
      <c r="F192" s="1"/>
      <c r="G192" s="1"/>
      <c r="H192" s="3"/>
      <c r="I192" s="3"/>
      <c r="J192" s="3"/>
      <c r="K192" s="3"/>
      <c r="L192" s="3"/>
      <c r="M192" s="4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>
      <c r="A193" s="1"/>
      <c r="B193" s="1"/>
      <c r="C193" s="1"/>
      <c r="F193" s="1"/>
      <c r="G193" s="1"/>
      <c r="H193" s="3"/>
      <c r="I193" s="3"/>
      <c r="J193" s="3"/>
      <c r="K193" s="3"/>
      <c r="L193" s="3"/>
      <c r="M193" s="4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>
      <c r="A194" s="1"/>
      <c r="B194" s="1"/>
      <c r="C194" s="1"/>
      <c r="F194" s="1"/>
      <c r="G194" s="1"/>
      <c r="H194" s="3"/>
      <c r="I194" s="3"/>
      <c r="J194" s="3"/>
      <c r="K194" s="3"/>
      <c r="L194" s="3"/>
      <c r="M194" s="4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>
      <c r="A195" s="1"/>
      <c r="B195" s="1"/>
      <c r="C195" s="1"/>
      <c r="F195" s="1"/>
      <c r="G195" s="1"/>
      <c r="H195" s="3"/>
      <c r="I195" s="3"/>
      <c r="J195" s="3"/>
      <c r="K195" s="3"/>
      <c r="L195" s="3"/>
      <c r="M195" s="4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>
      <c r="A196" s="1"/>
      <c r="B196" s="1"/>
      <c r="C196" s="1"/>
      <c r="F196" s="1"/>
      <c r="G196" s="1"/>
      <c r="H196" s="3"/>
      <c r="I196" s="3"/>
      <c r="J196" s="3"/>
      <c r="K196" s="3"/>
      <c r="L196" s="3"/>
      <c r="M196" s="4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>
      <c r="A197" s="1"/>
      <c r="B197" s="1"/>
      <c r="C197" s="1"/>
      <c r="F197" s="1"/>
      <c r="G197" s="1"/>
      <c r="H197" s="3"/>
      <c r="I197" s="3"/>
      <c r="J197" s="3"/>
      <c r="K197" s="3"/>
      <c r="L197" s="3"/>
      <c r="M197" s="4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>
      <c r="A198" s="1"/>
      <c r="B198" s="1"/>
      <c r="C198" s="1"/>
      <c r="F198" s="1"/>
      <c r="G198" s="1"/>
      <c r="H198" s="3"/>
      <c r="I198" s="3"/>
      <c r="J198" s="3"/>
      <c r="K198" s="3"/>
      <c r="L198" s="3"/>
      <c r="M198" s="4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>
      <c r="A199" s="1"/>
      <c r="B199" s="1"/>
      <c r="C199" s="1"/>
      <c r="F199" s="1"/>
      <c r="G199" s="1"/>
      <c r="H199" s="3"/>
      <c r="I199" s="3"/>
      <c r="J199" s="3"/>
      <c r="K199" s="3"/>
      <c r="L199" s="3"/>
      <c r="M199" s="4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>
      <c r="A200" s="1"/>
      <c r="B200" s="1"/>
      <c r="C200" s="1"/>
      <c r="F200" s="1"/>
      <c r="G200" s="1"/>
      <c r="H200" s="3"/>
      <c r="I200" s="3"/>
      <c r="J200" s="3"/>
      <c r="K200" s="3"/>
      <c r="L200" s="3"/>
      <c r="M200" s="4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>
      <c r="A201" s="1"/>
      <c r="B201" s="1"/>
      <c r="C201" s="1"/>
      <c r="F201" s="1"/>
      <c r="G201" s="1"/>
      <c r="H201" s="3"/>
      <c r="I201" s="3"/>
      <c r="J201" s="3"/>
      <c r="K201" s="3"/>
      <c r="L201" s="3"/>
      <c r="M201" s="4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>
      <c r="A202" s="1"/>
      <c r="B202" s="1"/>
      <c r="C202" s="1"/>
      <c r="F202" s="1"/>
      <c r="G202" s="1"/>
      <c r="H202" s="3"/>
      <c r="I202" s="3"/>
      <c r="J202" s="3"/>
      <c r="K202" s="3"/>
      <c r="L202" s="3"/>
      <c r="M202" s="4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>
      <c r="A203" s="1"/>
      <c r="B203" s="1"/>
      <c r="C203" s="1"/>
      <c r="F203" s="1"/>
      <c r="G203" s="1"/>
      <c r="H203" s="3"/>
      <c r="I203" s="3"/>
      <c r="J203" s="3"/>
      <c r="K203" s="3"/>
      <c r="L203" s="3"/>
      <c r="M203" s="4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>
      <c r="A204" s="1"/>
      <c r="B204" s="1"/>
      <c r="C204" s="1"/>
      <c r="F204" s="1"/>
      <c r="G204" s="1"/>
      <c r="H204" s="3"/>
      <c r="I204" s="3"/>
      <c r="J204" s="3"/>
      <c r="K204" s="3"/>
      <c r="L204" s="3"/>
      <c r="M204" s="4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>
      <c r="A205" s="1"/>
      <c r="B205" s="1"/>
      <c r="C205" s="1"/>
      <c r="F205" s="1"/>
      <c r="G205" s="1"/>
      <c r="H205" s="3"/>
      <c r="I205" s="3"/>
      <c r="J205" s="3"/>
      <c r="K205" s="3"/>
      <c r="L205" s="3"/>
      <c r="M205" s="4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>
      <c r="A206" s="1"/>
      <c r="B206" s="1"/>
      <c r="C206" s="1"/>
      <c r="F206" s="1"/>
      <c r="G206" s="1"/>
      <c r="H206" s="3"/>
      <c r="I206" s="3"/>
      <c r="J206" s="3"/>
      <c r="K206" s="3"/>
      <c r="L206" s="3"/>
      <c r="M206" s="4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>
      <c r="A207" s="1"/>
      <c r="B207" s="1"/>
      <c r="C207" s="1"/>
      <c r="F207" s="1"/>
      <c r="G207" s="1"/>
      <c r="H207" s="3"/>
      <c r="I207" s="3"/>
      <c r="J207" s="3"/>
      <c r="K207" s="3"/>
      <c r="L207" s="3"/>
      <c r="M207" s="4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>
      <c r="A208" s="1"/>
      <c r="B208" s="1"/>
      <c r="C208" s="1"/>
      <c r="F208" s="1"/>
      <c r="G208" s="1"/>
      <c r="H208" s="3"/>
      <c r="I208" s="3"/>
      <c r="J208" s="3"/>
      <c r="K208" s="3"/>
      <c r="L208" s="3"/>
      <c r="M208" s="4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>
      <c r="A209" s="1"/>
      <c r="B209" s="1"/>
      <c r="C209" s="1"/>
      <c r="F209" s="1"/>
      <c r="G209" s="1"/>
      <c r="H209" s="3"/>
      <c r="I209" s="3"/>
      <c r="J209" s="3"/>
      <c r="K209" s="3"/>
      <c r="L209" s="3"/>
      <c r="M209" s="4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>
      <c r="A210" s="1"/>
      <c r="B210" s="1"/>
      <c r="C210" s="1"/>
      <c r="F210" s="1"/>
      <c r="G210" s="1"/>
      <c r="H210" s="3"/>
      <c r="I210" s="3"/>
      <c r="J210" s="3"/>
      <c r="K210" s="3"/>
      <c r="L210" s="3"/>
      <c r="M210" s="4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>
      <c r="A211" s="1"/>
      <c r="B211" s="1"/>
      <c r="C211" s="1"/>
      <c r="F211" s="1"/>
      <c r="G211" s="1"/>
      <c r="H211" s="3"/>
      <c r="I211" s="3"/>
      <c r="J211" s="3"/>
      <c r="K211" s="3"/>
      <c r="L211" s="3"/>
      <c r="M211" s="4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>
      <c r="A212" s="1"/>
      <c r="B212" s="1"/>
      <c r="C212" s="1"/>
      <c r="F212" s="1"/>
      <c r="G212" s="1"/>
      <c r="H212" s="3"/>
      <c r="I212" s="3"/>
      <c r="J212" s="3"/>
      <c r="K212" s="3"/>
      <c r="L212" s="3"/>
      <c r="M212" s="4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>
      <c r="A213" s="1"/>
      <c r="B213" s="1"/>
      <c r="C213" s="1"/>
      <c r="F213" s="1"/>
      <c r="G213" s="1"/>
      <c r="H213" s="3"/>
      <c r="I213" s="3"/>
      <c r="J213" s="3"/>
      <c r="K213" s="3"/>
      <c r="L213" s="3"/>
      <c r="M213" s="4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>
      <c r="A214" s="1"/>
      <c r="B214" s="1"/>
      <c r="C214" s="1"/>
      <c r="F214" s="1"/>
      <c r="G214" s="1"/>
      <c r="H214" s="3"/>
      <c r="I214" s="3"/>
      <c r="J214" s="3"/>
      <c r="K214" s="3"/>
      <c r="L214" s="3"/>
      <c r="M214" s="4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>
      <c r="A215" s="1"/>
      <c r="B215" s="1"/>
      <c r="C215" s="1"/>
      <c r="F215" s="1"/>
      <c r="G215" s="1"/>
      <c r="H215" s="3"/>
      <c r="I215" s="3"/>
      <c r="J215" s="3"/>
      <c r="K215" s="3"/>
      <c r="L215" s="3"/>
      <c r="M215" s="4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>
      <c r="A216" s="1"/>
      <c r="B216" s="1"/>
      <c r="C216" s="1"/>
      <c r="F216" s="1"/>
      <c r="G216" s="1"/>
      <c r="H216" s="3"/>
      <c r="I216" s="3"/>
      <c r="J216" s="3"/>
      <c r="K216" s="3"/>
      <c r="L216" s="3"/>
      <c r="M216" s="4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>
      <c r="A217" s="1"/>
      <c r="B217" s="1"/>
      <c r="C217" s="1"/>
      <c r="F217" s="1"/>
      <c r="G217" s="1"/>
      <c r="H217" s="3"/>
      <c r="I217" s="3"/>
      <c r="J217" s="3"/>
      <c r="K217" s="3"/>
      <c r="L217" s="3"/>
      <c r="M217" s="4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>
      <c r="A218" s="1"/>
      <c r="B218" s="1"/>
      <c r="C218" s="1"/>
      <c r="F218" s="1"/>
      <c r="G218" s="1"/>
      <c r="H218" s="3"/>
      <c r="I218" s="3"/>
      <c r="J218" s="3"/>
      <c r="K218" s="3"/>
      <c r="L218" s="3"/>
      <c r="M218" s="4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>
      <c r="A219" s="1"/>
      <c r="B219" s="1"/>
      <c r="C219" s="1"/>
      <c r="F219" s="1"/>
      <c r="G219" s="1"/>
      <c r="H219" s="3"/>
      <c r="I219" s="3"/>
      <c r="J219" s="3"/>
      <c r="K219" s="3"/>
      <c r="L219" s="3"/>
      <c r="M219" s="4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>
      <c r="A220" s="1"/>
      <c r="B220" s="1"/>
      <c r="C220" s="1"/>
      <c r="F220" s="1"/>
      <c r="G220" s="1"/>
      <c r="H220" s="3"/>
      <c r="I220" s="3"/>
      <c r="J220" s="3"/>
      <c r="K220" s="3"/>
      <c r="L220" s="3"/>
      <c r="M220" s="4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>
      <c r="A221" s="1"/>
      <c r="B221" s="1"/>
      <c r="C221" s="1"/>
      <c r="F221" s="1"/>
      <c r="G221" s="1"/>
      <c r="H221" s="3"/>
      <c r="I221" s="3"/>
      <c r="J221" s="3"/>
      <c r="K221" s="3"/>
      <c r="L221" s="3"/>
      <c r="M221" s="4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>
      <c r="A222" s="1"/>
      <c r="B222" s="1"/>
      <c r="C222" s="1"/>
      <c r="F222" s="1"/>
      <c r="G222" s="1"/>
      <c r="H222" s="3"/>
      <c r="I222" s="3"/>
      <c r="J222" s="3"/>
      <c r="K222" s="3"/>
      <c r="L222" s="3"/>
      <c r="M222" s="4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>
      <c r="A223" s="1"/>
      <c r="B223" s="1"/>
      <c r="C223" s="1"/>
      <c r="F223" s="1"/>
      <c r="G223" s="1"/>
      <c r="H223" s="3"/>
      <c r="I223" s="3"/>
      <c r="J223" s="3"/>
      <c r="K223" s="3"/>
      <c r="L223" s="3"/>
      <c r="M223" s="4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>
      <c r="A224" s="1"/>
      <c r="B224" s="1"/>
      <c r="C224" s="1"/>
      <c r="F224" s="1"/>
      <c r="G224" s="1"/>
      <c r="H224" s="3"/>
      <c r="I224" s="3"/>
      <c r="J224" s="3"/>
      <c r="K224" s="3"/>
      <c r="L224" s="3"/>
      <c r="M224" s="4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>
      <c r="A225" s="1"/>
      <c r="B225" s="1"/>
      <c r="C225" s="1"/>
      <c r="F225" s="1"/>
      <c r="G225" s="1"/>
      <c r="H225" s="3"/>
      <c r="I225" s="3"/>
      <c r="J225" s="3"/>
      <c r="K225" s="3"/>
      <c r="L225" s="3"/>
      <c r="M225" s="4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>
      <c r="A226" s="1"/>
      <c r="B226" s="1"/>
      <c r="C226" s="1"/>
      <c r="F226" s="1"/>
      <c r="G226" s="1"/>
      <c r="H226" s="3"/>
      <c r="I226" s="3"/>
      <c r="J226" s="3"/>
      <c r="K226" s="3"/>
      <c r="L226" s="3"/>
      <c r="M226" s="4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>
      <c r="A227" s="1"/>
      <c r="B227" s="1"/>
      <c r="C227" s="1"/>
      <c r="F227" s="1"/>
      <c r="G227" s="1"/>
      <c r="H227" s="3"/>
      <c r="I227" s="3"/>
      <c r="J227" s="3"/>
      <c r="K227" s="3"/>
      <c r="L227" s="3"/>
      <c r="M227" s="4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>
      <c r="A228" s="1"/>
      <c r="B228" s="1"/>
      <c r="C228" s="1"/>
      <c r="F228" s="1"/>
      <c r="G228" s="1"/>
      <c r="H228" s="3"/>
      <c r="I228" s="3"/>
      <c r="J228" s="3"/>
      <c r="K228" s="3"/>
      <c r="L228" s="3"/>
      <c r="M228" s="4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>
      <c r="A229" s="1"/>
      <c r="B229" s="1"/>
      <c r="C229" s="1"/>
      <c r="F229" s="1"/>
      <c r="G229" s="1"/>
      <c r="H229" s="3"/>
      <c r="I229" s="3"/>
      <c r="J229" s="3"/>
      <c r="K229" s="3"/>
      <c r="L229" s="3"/>
      <c r="M229" s="4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>
      <c r="A230" s="1"/>
      <c r="B230" s="1"/>
      <c r="C230" s="1"/>
      <c r="F230" s="1"/>
      <c r="G230" s="1"/>
      <c r="H230" s="3"/>
      <c r="I230" s="3"/>
      <c r="J230" s="3"/>
      <c r="K230" s="3"/>
      <c r="L230" s="3"/>
      <c r="M230" s="4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>
      <c r="A231" s="1"/>
      <c r="B231" s="1"/>
      <c r="C231" s="1"/>
      <c r="F231" s="1"/>
      <c r="G231" s="1"/>
      <c r="H231" s="3"/>
      <c r="I231" s="3"/>
      <c r="J231" s="3"/>
      <c r="K231" s="3"/>
      <c r="L231" s="3"/>
      <c r="M231" s="4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>
      <c r="A232" s="1"/>
      <c r="B232" s="1"/>
      <c r="C232" s="1"/>
      <c r="F232" s="1"/>
      <c r="G232" s="1"/>
      <c r="H232" s="3"/>
      <c r="I232" s="3"/>
      <c r="J232" s="3"/>
      <c r="K232" s="3"/>
      <c r="L232" s="3"/>
      <c r="M232" s="4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>
      <c r="A233" s="1"/>
      <c r="B233" s="1"/>
      <c r="C233" s="1"/>
      <c r="F233" s="1"/>
      <c r="G233" s="1"/>
      <c r="H233" s="3"/>
      <c r="I233" s="3"/>
      <c r="J233" s="3"/>
      <c r="K233" s="3"/>
      <c r="L233" s="3"/>
      <c r="M233" s="4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>
      <c r="A234" s="1"/>
      <c r="B234" s="1"/>
      <c r="C234" s="1"/>
      <c r="F234" s="1"/>
      <c r="G234" s="1"/>
      <c r="H234" s="3"/>
      <c r="I234" s="3"/>
      <c r="J234" s="3"/>
      <c r="K234" s="3"/>
      <c r="L234" s="3"/>
      <c r="M234" s="4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>
      <c r="A235" s="1"/>
      <c r="B235" s="1"/>
      <c r="C235" s="1"/>
      <c r="F235" s="1"/>
      <c r="G235" s="1"/>
      <c r="H235" s="3"/>
      <c r="I235" s="3"/>
      <c r="J235" s="3"/>
      <c r="K235" s="3"/>
      <c r="L235" s="3"/>
      <c r="M235" s="4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>
      <c r="A236" s="1"/>
      <c r="B236" s="1"/>
      <c r="C236" s="1"/>
      <c r="F236" s="1"/>
      <c r="G236" s="1"/>
      <c r="H236" s="3"/>
      <c r="I236" s="3"/>
      <c r="J236" s="3"/>
      <c r="K236" s="3"/>
      <c r="L236" s="3"/>
      <c r="M236" s="4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>
      <c r="A237" s="1"/>
      <c r="B237" s="1"/>
      <c r="C237" s="1"/>
      <c r="F237" s="1"/>
      <c r="G237" s="1"/>
      <c r="H237" s="3"/>
      <c r="I237" s="3"/>
      <c r="J237" s="3"/>
      <c r="K237" s="3"/>
      <c r="L237" s="3"/>
      <c r="M237" s="4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>
      <c r="A238" s="1"/>
      <c r="B238" s="1"/>
      <c r="C238" s="1"/>
      <c r="F238" s="1"/>
      <c r="G238" s="1"/>
      <c r="H238" s="3"/>
      <c r="I238" s="3"/>
      <c r="J238" s="3"/>
      <c r="K238" s="3"/>
      <c r="L238" s="3"/>
      <c r="M238" s="4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>
      <c r="A239" s="1"/>
      <c r="B239" s="1"/>
      <c r="C239" s="1"/>
      <c r="F239" s="1"/>
      <c r="G239" s="1"/>
      <c r="H239" s="3"/>
      <c r="I239" s="3"/>
      <c r="J239" s="3"/>
      <c r="K239" s="3"/>
      <c r="L239" s="3"/>
      <c r="M239" s="4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>
      <c r="A240" s="1"/>
      <c r="B240" s="1"/>
      <c r="C240" s="1"/>
      <c r="F240" s="1"/>
      <c r="G240" s="1"/>
      <c r="H240" s="3"/>
      <c r="I240" s="3"/>
      <c r="J240" s="3"/>
      <c r="K240" s="3"/>
      <c r="L240" s="3"/>
      <c r="M240" s="4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>
      <c r="A241" s="1"/>
      <c r="B241" s="1"/>
      <c r="C241" s="1"/>
      <c r="F241" s="1"/>
      <c r="G241" s="1"/>
      <c r="H241" s="3"/>
      <c r="I241" s="3"/>
      <c r="J241" s="3"/>
      <c r="K241" s="3"/>
      <c r="L241" s="3"/>
      <c r="M241" s="4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>
      <c r="A242" s="1"/>
      <c r="B242" s="1"/>
      <c r="C242" s="1"/>
      <c r="F242" s="1"/>
      <c r="G242" s="1"/>
      <c r="H242" s="3"/>
      <c r="I242" s="3"/>
      <c r="J242" s="3"/>
      <c r="K242" s="3"/>
      <c r="L242" s="3"/>
      <c r="M242" s="4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>
      <c r="A243" s="1"/>
      <c r="B243" s="1"/>
      <c r="C243" s="1"/>
      <c r="F243" s="1"/>
      <c r="G243" s="1"/>
      <c r="H243" s="3"/>
      <c r="I243" s="3"/>
      <c r="J243" s="3"/>
      <c r="K243" s="3"/>
      <c r="L243" s="3"/>
      <c r="M243" s="4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>
      <c r="A244" s="1"/>
      <c r="B244" s="1"/>
      <c r="C244" s="1"/>
      <c r="F244" s="1"/>
      <c r="G244" s="1"/>
      <c r="H244" s="3"/>
      <c r="I244" s="3"/>
      <c r="J244" s="3"/>
      <c r="K244" s="3"/>
      <c r="L244" s="3"/>
      <c r="M244" s="4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>
      <c r="A245" s="1"/>
      <c r="B245" s="1"/>
      <c r="C245" s="1"/>
      <c r="F245" s="1"/>
      <c r="G245" s="1"/>
      <c r="H245" s="3"/>
      <c r="I245" s="3"/>
      <c r="J245" s="3"/>
      <c r="K245" s="3"/>
      <c r="L245" s="3"/>
      <c r="M245" s="4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>
      <c r="A246" s="1"/>
      <c r="B246" s="1"/>
      <c r="C246" s="1"/>
      <c r="F246" s="1"/>
      <c r="G246" s="1"/>
      <c r="H246" s="3"/>
      <c r="I246" s="3"/>
      <c r="J246" s="3"/>
      <c r="K246" s="3"/>
      <c r="L246" s="3"/>
      <c r="M246" s="4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>
      <c r="A247" s="1"/>
      <c r="B247" s="1"/>
      <c r="C247" s="1"/>
      <c r="F247" s="1"/>
      <c r="G247" s="1"/>
      <c r="H247" s="3"/>
      <c r="I247" s="3"/>
      <c r="J247" s="3"/>
      <c r="K247" s="3"/>
      <c r="L247" s="3"/>
      <c r="M247" s="4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>
      <c r="A248" s="1"/>
      <c r="B248" s="1"/>
      <c r="C248" s="1"/>
      <c r="F248" s="1"/>
      <c r="G248" s="1"/>
      <c r="H248" s="3"/>
      <c r="I248" s="3"/>
      <c r="J248" s="3"/>
      <c r="K248" s="3"/>
      <c r="L248" s="3"/>
      <c r="M248" s="4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>
      <c r="A249" s="1"/>
      <c r="B249" s="1"/>
      <c r="C249" s="1"/>
      <c r="F249" s="1"/>
      <c r="G249" s="1"/>
      <c r="H249" s="3"/>
      <c r="I249" s="3"/>
      <c r="J249" s="3"/>
      <c r="K249" s="3"/>
      <c r="L249" s="3"/>
      <c r="M249" s="4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>
      <c r="A250" s="1"/>
      <c r="B250" s="1"/>
      <c r="C250" s="1"/>
      <c r="F250" s="1"/>
      <c r="G250" s="1"/>
      <c r="H250" s="3"/>
      <c r="I250" s="3"/>
      <c r="J250" s="3"/>
      <c r="K250" s="3"/>
      <c r="L250" s="3"/>
      <c r="M250" s="4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>
      <c r="A251" s="1"/>
      <c r="B251" s="1"/>
      <c r="C251" s="1"/>
      <c r="F251" s="1"/>
      <c r="G251" s="1"/>
      <c r="H251" s="3"/>
      <c r="I251" s="3"/>
      <c r="J251" s="3"/>
      <c r="K251" s="3"/>
      <c r="L251" s="3"/>
      <c r="M251" s="4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>
      <c r="A252" s="1"/>
      <c r="B252" s="1"/>
      <c r="C252" s="1"/>
      <c r="F252" s="1"/>
      <c r="G252" s="1"/>
      <c r="H252" s="3"/>
      <c r="I252" s="3"/>
      <c r="J252" s="3"/>
      <c r="K252" s="3"/>
      <c r="L252" s="3"/>
      <c r="M252" s="4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>
      <c r="A253" s="1"/>
      <c r="B253" s="1"/>
      <c r="C253" s="1"/>
      <c r="F253" s="1"/>
      <c r="G253" s="1"/>
      <c r="H253" s="3"/>
      <c r="I253" s="3"/>
      <c r="J253" s="3"/>
      <c r="K253" s="3"/>
      <c r="L253" s="3"/>
      <c r="M253" s="4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>
      <c r="A254" s="1"/>
      <c r="B254" s="1"/>
      <c r="C254" s="1"/>
      <c r="F254" s="1"/>
      <c r="G254" s="1"/>
      <c r="H254" s="3"/>
      <c r="I254" s="3"/>
      <c r="J254" s="3"/>
      <c r="K254" s="3"/>
      <c r="L254" s="3"/>
      <c r="M254" s="4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>
      <c r="A255" s="1"/>
      <c r="B255" s="1"/>
      <c r="C255" s="1"/>
      <c r="F255" s="1"/>
      <c r="G255" s="1"/>
      <c r="H255" s="3"/>
      <c r="I255" s="3"/>
      <c r="J255" s="3"/>
      <c r="K255" s="3"/>
      <c r="L255" s="3"/>
      <c r="M255" s="4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>
      <c r="A256" s="1"/>
      <c r="B256" s="1"/>
      <c r="C256" s="1"/>
      <c r="F256" s="1"/>
      <c r="G256" s="1"/>
      <c r="H256" s="3"/>
      <c r="I256" s="3"/>
      <c r="J256" s="3"/>
      <c r="K256" s="3"/>
      <c r="L256" s="3"/>
      <c r="M256" s="4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>
      <c r="A257" s="1"/>
      <c r="B257" s="1"/>
      <c r="C257" s="1"/>
      <c r="F257" s="1"/>
      <c r="G257" s="1"/>
      <c r="H257" s="3"/>
      <c r="I257" s="3"/>
      <c r="J257" s="3"/>
      <c r="K257" s="3"/>
      <c r="L257" s="3"/>
      <c r="M257" s="4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>
      <c r="A258" s="1"/>
      <c r="B258" s="1"/>
      <c r="C258" s="1"/>
      <c r="F258" s="1"/>
      <c r="G258" s="1"/>
      <c r="H258" s="3"/>
      <c r="I258" s="3"/>
      <c r="J258" s="3"/>
      <c r="K258" s="3"/>
      <c r="L258" s="3"/>
      <c r="M258" s="4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>
      <c r="A259" s="1"/>
      <c r="B259" s="1"/>
      <c r="C259" s="1"/>
      <c r="F259" s="1"/>
      <c r="G259" s="1"/>
      <c r="H259" s="3"/>
      <c r="I259" s="3"/>
      <c r="J259" s="3"/>
      <c r="K259" s="3"/>
      <c r="L259" s="3"/>
      <c r="M259" s="4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>
      <c r="A260" s="1"/>
      <c r="B260" s="1"/>
      <c r="C260" s="1"/>
      <c r="F260" s="1"/>
      <c r="G260" s="1"/>
      <c r="H260" s="3"/>
      <c r="I260" s="3"/>
      <c r="J260" s="3"/>
      <c r="K260" s="3"/>
      <c r="L260" s="3"/>
      <c r="M260" s="4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>
      <c r="A261" s="1"/>
      <c r="B261" s="1"/>
      <c r="C261" s="1"/>
      <c r="F261" s="1"/>
      <c r="G261" s="1"/>
      <c r="H261" s="3"/>
      <c r="I261" s="3"/>
      <c r="J261" s="3"/>
      <c r="K261" s="3"/>
      <c r="L261" s="3"/>
      <c r="M261" s="4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>
      <c r="A262" s="1"/>
      <c r="B262" s="1"/>
      <c r="C262" s="1"/>
      <c r="F262" s="1"/>
      <c r="G262" s="1"/>
      <c r="H262" s="3"/>
      <c r="I262" s="3"/>
      <c r="J262" s="3"/>
      <c r="K262" s="3"/>
      <c r="L262" s="3"/>
      <c r="M262" s="4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>
      <c r="A263" s="1"/>
      <c r="B263" s="1"/>
      <c r="C263" s="1"/>
      <c r="F263" s="1"/>
      <c r="G263" s="1"/>
      <c r="H263" s="3"/>
      <c r="I263" s="3"/>
      <c r="J263" s="3"/>
      <c r="K263" s="3"/>
      <c r="L263" s="3"/>
      <c r="M263" s="4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>
      <c r="A264" s="1"/>
      <c r="B264" s="1"/>
      <c r="C264" s="1"/>
      <c r="F264" s="1"/>
      <c r="G264" s="1"/>
      <c r="H264" s="3"/>
      <c r="I264" s="3"/>
      <c r="J264" s="3"/>
      <c r="K264" s="3"/>
      <c r="L264" s="3"/>
      <c r="M264" s="4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>
      <c r="A265" s="1"/>
      <c r="B265" s="1"/>
      <c r="C265" s="1"/>
      <c r="F265" s="1"/>
      <c r="G265" s="1"/>
      <c r="H265" s="3"/>
      <c r="I265" s="3"/>
      <c r="J265" s="3"/>
      <c r="K265" s="3"/>
      <c r="L265" s="3"/>
      <c r="M265" s="4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>
      <c r="A266" s="1"/>
      <c r="B266" s="1"/>
      <c r="C266" s="1"/>
      <c r="F266" s="1"/>
      <c r="G266" s="1"/>
      <c r="H266" s="3"/>
      <c r="I266" s="3"/>
      <c r="J266" s="3"/>
      <c r="K266" s="3"/>
      <c r="L266" s="3"/>
      <c r="M266" s="4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>
      <c r="A267" s="1"/>
      <c r="B267" s="1"/>
      <c r="C267" s="1"/>
      <c r="F267" s="1"/>
      <c r="G267" s="1"/>
      <c r="H267" s="3"/>
      <c r="I267" s="3"/>
      <c r="J267" s="3"/>
      <c r="K267" s="3"/>
      <c r="L267" s="3"/>
      <c r="M267" s="4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>
      <c r="A268" s="1"/>
      <c r="B268" s="1"/>
      <c r="C268" s="1"/>
      <c r="F268" s="1"/>
      <c r="G268" s="1"/>
      <c r="H268" s="3"/>
      <c r="I268" s="3"/>
      <c r="J268" s="3"/>
      <c r="K268" s="3"/>
      <c r="L268" s="3"/>
      <c r="M268" s="4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>
      <c r="A269" s="1"/>
      <c r="B269" s="1"/>
      <c r="C269" s="1"/>
      <c r="F269" s="1"/>
      <c r="G269" s="1"/>
      <c r="H269" s="3"/>
      <c r="I269" s="3"/>
      <c r="J269" s="3"/>
      <c r="K269" s="3"/>
      <c r="L269" s="3"/>
      <c r="M269" s="4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>
      <c r="A270" s="1"/>
      <c r="B270" s="1"/>
      <c r="C270" s="1"/>
      <c r="F270" s="1"/>
      <c r="G270" s="1"/>
      <c r="H270" s="3"/>
      <c r="I270" s="3"/>
      <c r="J270" s="3"/>
      <c r="K270" s="3"/>
      <c r="L270" s="3"/>
      <c r="M270" s="4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>
      <c r="A271" s="1"/>
      <c r="B271" s="1"/>
      <c r="C271" s="1"/>
      <c r="F271" s="1"/>
      <c r="G271" s="1"/>
      <c r="H271" s="3"/>
      <c r="I271" s="3"/>
      <c r="J271" s="3"/>
      <c r="K271" s="3"/>
      <c r="L271" s="3"/>
      <c r="M271" s="4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>
      <c r="A272" s="1"/>
      <c r="B272" s="1"/>
      <c r="C272" s="1"/>
      <c r="F272" s="1"/>
      <c r="G272" s="1"/>
      <c r="H272" s="3"/>
      <c r="I272" s="3"/>
      <c r="J272" s="3"/>
      <c r="K272" s="3"/>
      <c r="L272" s="3"/>
      <c r="M272" s="4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>
      <c r="A273" s="1"/>
      <c r="B273" s="1"/>
      <c r="C273" s="1"/>
      <c r="F273" s="1"/>
      <c r="G273" s="1"/>
      <c r="H273" s="3"/>
      <c r="I273" s="3"/>
      <c r="J273" s="3"/>
      <c r="K273" s="3"/>
      <c r="L273" s="3"/>
      <c r="M273" s="4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>
      <c r="A274" s="1"/>
      <c r="B274" s="1"/>
      <c r="C274" s="1"/>
      <c r="F274" s="1"/>
      <c r="G274" s="1"/>
      <c r="H274" s="3"/>
      <c r="I274" s="3"/>
      <c r="J274" s="3"/>
      <c r="K274" s="3"/>
      <c r="L274" s="3"/>
      <c r="M274" s="4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>
      <c r="A275" s="1"/>
      <c r="B275" s="1"/>
      <c r="C275" s="1"/>
      <c r="F275" s="1"/>
      <c r="G275" s="1"/>
      <c r="H275" s="3"/>
      <c r="I275" s="3"/>
      <c r="J275" s="3"/>
      <c r="K275" s="3"/>
      <c r="L275" s="3"/>
      <c r="M275" s="4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>
      <c r="A276" s="1"/>
      <c r="B276" s="1"/>
      <c r="C276" s="1"/>
      <c r="F276" s="1"/>
      <c r="G276" s="1"/>
      <c r="H276" s="3"/>
      <c r="I276" s="3"/>
      <c r="J276" s="3"/>
      <c r="K276" s="3"/>
      <c r="L276" s="3"/>
      <c r="M276" s="4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>
      <c r="A277" s="1"/>
      <c r="B277" s="1"/>
      <c r="C277" s="1"/>
      <c r="F277" s="1"/>
      <c r="G277" s="1"/>
      <c r="H277" s="3"/>
      <c r="I277" s="3"/>
      <c r="J277" s="3"/>
      <c r="K277" s="3"/>
      <c r="L277" s="3"/>
      <c r="M277" s="4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>
      <c r="A278" s="1"/>
      <c r="B278" s="1"/>
      <c r="C278" s="1"/>
      <c r="F278" s="1"/>
      <c r="G278" s="1"/>
      <c r="H278" s="3"/>
      <c r="I278" s="3"/>
      <c r="J278" s="3"/>
      <c r="K278" s="3"/>
      <c r="L278" s="3"/>
      <c r="M278" s="4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>
      <c r="A279" s="1"/>
      <c r="B279" s="1"/>
      <c r="C279" s="1"/>
      <c r="F279" s="1"/>
      <c r="G279" s="1"/>
      <c r="H279" s="3"/>
      <c r="I279" s="3"/>
      <c r="J279" s="3"/>
      <c r="K279" s="3"/>
      <c r="L279" s="3"/>
      <c r="M279" s="4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>
      <c r="A280" s="1"/>
      <c r="B280" s="1"/>
      <c r="C280" s="1"/>
      <c r="F280" s="1"/>
      <c r="G280" s="1"/>
      <c r="H280" s="3"/>
      <c r="I280" s="3"/>
      <c r="J280" s="3"/>
      <c r="K280" s="3"/>
      <c r="L280" s="3"/>
      <c r="M280" s="4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>
      <c r="A281" s="1"/>
      <c r="B281" s="1"/>
      <c r="C281" s="1"/>
      <c r="F281" s="1"/>
      <c r="G281" s="1"/>
      <c r="H281" s="3"/>
      <c r="I281" s="3"/>
      <c r="J281" s="3"/>
      <c r="K281" s="3"/>
      <c r="L281" s="3"/>
      <c r="M281" s="4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>
      <c r="A282" s="1"/>
      <c r="B282" s="1"/>
      <c r="C282" s="1"/>
      <c r="F282" s="1"/>
      <c r="G282" s="1"/>
      <c r="H282" s="3"/>
      <c r="I282" s="3"/>
      <c r="J282" s="3"/>
      <c r="K282" s="3"/>
      <c r="L282" s="3"/>
      <c r="M282" s="4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>
      <c r="A283" s="1"/>
      <c r="B283" s="1"/>
      <c r="C283" s="1"/>
      <c r="F283" s="1"/>
      <c r="G283" s="1"/>
      <c r="H283" s="3"/>
      <c r="I283" s="3"/>
      <c r="J283" s="3"/>
      <c r="K283" s="3"/>
      <c r="L283" s="3"/>
      <c r="M283" s="4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>
      <c r="A284" s="1"/>
      <c r="B284" s="1"/>
      <c r="C284" s="1"/>
      <c r="F284" s="1"/>
      <c r="G284" s="1"/>
      <c r="H284" s="3"/>
      <c r="I284" s="3"/>
      <c r="J284" s="3"/>
      <c r="K284" s="3"/>
      <c r="L284" s="3"/>
      <c r="M284" s="4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>
      <c r="A285" s="1"/>
      <c r="B285" s="1"/>
      <c r="C285" s="1"/>
      <c r="F285" s="1"/>
      <c r="G285" s="1"/>
      <c r="H285" s="3"/>
      <c r="I285" s="3"/>
      <c r="J285" s="3"/>
      <c r="K285" s="3"/>
      <c r="L285" s="3"/>
      <c r="M285" s="4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>
      <c r="A286" s="1"/>
      <c r="B286" s="1"/>
      <c r="C286" s="1"/>
      <c r="F286" s="1"/>
      <c r="G286" s="1"/>
      <c r="H286" s="3"/>
      <c r="I286" s="3"/>
      <c r="J286" s="3"/>
      <c r="K286" s="3"/>
      <c r="L286" s="3"/>
      <c r="M286" s="4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>
      <c r="A287" s="1"/>
      <c r="B287" s="1"/>
      <c r="C287" s="1"/>
      <c r="F287" s="1"/>
      <c r="G287" s="1"/>
      <c r="H287" s="3"/>
      <c r="I287" s="3"/>
      <c r="J287" s="3"/>
      <c r="K287" s="3"/>
      <c r="L287" s="3"/>
      <c r="M287" s="4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>
      <c r="A288" s="1"/>
      <c r="B288" s="1"/>
      <c r="C288" s="1"/>
      <c r="F288" s="1"/>
      <c r="G288" s="1"/>
      <c r="H288" s="3"/>
      <c r="I288" s="3"/>
      <c r="J288" s="3"/>
      <c r="K288" s="3"/>
      <c r="L288" s="3"/>
      <c r="M288" s="4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>
      <c r="A289" s="1"/>
      <c r="B289" s="1"/>
      <c r="C289" s="1"/>
      <c r="F289" s="1"/>
      <c r="G289" s="1"/>
      <c r="H289" s="3"/>
      <c r="I289" s="3"/>
      <c r="J289" s="3"/>
      <c r="K289" s="3"/>
      <c r="L289" s="3"/>
      <c r="M289" s="4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>
      <c r="A290" s="1"/>
      <c r="B290" s="1"/>
      <c r="C290" s="1"/>
      <c r="F290" s="1"/>
      <c r="G290" s="1"/>
      <c r="H290" s="3"/>
      <c r="I290" s="3"/>
      <c r="J290" s="3"/>
      <c r="K290" s="3"/>
      <c r="L290" s="3"/>
      <c r="M290" s="4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>
      <c r="A291" s="1"/>
      <c r="B291" s="1"/>
      <c r="C291" s="1"/>
      <c r="F291" s="1"/>
      <c r="G291" s="1"/>
      <c r="H291" s="3"/>
      <c r="I291" s="3"/>
      <c r="J291" s="3"/>
      <c r="K291" s="3"/>
      <c r="L291" s="3"/>
      <c r="M291" s="4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>
      <c r="A292" s="1"/>
      <c r="B292" s="1"/>
      <c r="C292" s="1"/>
      <c r="F292" s="1"/>
      <c r="G292" s="1"/>
      <c r="H292" s="3"/>
      <c r="I292" s="3"/>
      <c r="J292" s="3"/>
      <c r="K292" s="3"/>
      <c r="L292" s="3"/>
      <c r="M292" s="4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>
      <c r="A293" s="1"/>
      <c r="B293" s="1"/>
      <c r="C293" s="1"/>
      <c r="F293" s="1"/>
      <c r="G293" s="1"/>
      <c r="H293" s="3"/>
      <c r="I293" s="3"/>
      <c r="J293" s="3"/>
      <c r="K293" s="3"/>
      <c r="L293" s="3"/>
      <c r="M293" s="4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>
      <c r="A294" s="1"/>
      <c r="B294" s="1"/>
      <c r="C294" s="1"/>
      <c r="F294" s="1"/>
      <c r="G294" s="1"/>
      <c r="H294" s="3"/>
      <c r="I294" s="3"/>
      <c r="J294" s="3"/>
      <c r="K294" s="3"/>
      <c r="L294" s="3"/>
      <c r="M294" s="4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>
      <c r="A295" s="1"/>
      <c r="B295" s="1"/>
      <c r="C295" s="1"/>
      <c r="F295" s="1"/>
      <c r="G295" s="1"/>
      <c r="H295" s="3"/>
      <c r="I295" s="3"/>
      <c r="J295" s="3"/>
      <c r="K295" s="3"/>
      <c r="L295" s="3"/>
      <c r="M295" s="4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>
      <c r="A296" s="1"/>
      <c r="B296" s="1"/>
      <c r="C296" s="1"/>
      <c r="F296" s="1"/>
      <c r="G296" s="1"/>
      <c r="H296" s="3"/>
      <c r="I296" s="3"/>
      <c r="J296" s="3"/>
      <c r="K296" s="3"/>
      <c r="L296" s="3"/>
      <c r="M296" s="4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>
      <c r="A297" s="1"/>
      <c r="B297" s="1"/>
      <c r="C297" s="1"/>
      <c r="F297" s="1"/>
      <c r="G297" s="1"/>
      <c r="H297" s="3"/>
      <c r="I297" s="3"/>
      <c r="J297" s="3"/>
      <c r="K297" s="3"/>
      <c r="L297" s="3"/>
      <c r="M297" s="4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>
      <c r="A298" s="1"/>
      <c r="B298" s="1"/>
      <c r="C298" s="1"/>
      <c r="F298" s="1"/>
      <c r="G298" s="1"/>
      <c r="H298" s="3"/>
      <c r="I298" s="3"/>
      <c r="J298" s="3"/>
      <c r="K298" s="3"/>
      <c r="L298" s="3"/>
      <c r="M298" s="4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>
      <c r="A299" s="1"/>
      <c r="B299" s="1"/>
      <c r="C299" s="1"/>
      <c r="F299" s="1"/>
      <c r="G299" s="1"/>
      <c r="H299" s="3"/>
      <c r="I299" s="3"/>
      <c r="J299" s="3"/>
      <c r="K299" s="3"/>
      <c r="L299" s="3"/>
      <c r="M299" s="4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>
      <c r="A300" s="1"/>
      <c r="B300" s="1"/>
      <c r="C300" s="1"/>
      <c r="F300" s="1"/>
      <c r="G300" s="1"/>
      <c r="H300" s="3"/>
      <c r="I300" s="3"/>
      <c r="J300" s="3"/>
      <c r="K300" s="3"/>
      <c r="L300" s="3"/>
      <c r="M300" s="4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>
      <c r="A301" s="1"/>
      <c r="B301" s="1"/>
      <c r="C301" s="1"/>
      <c r="F301" s="1"/>
      <c r="G301" s="1"/>
      <c r="H301" s="3"/>
      <c r="I301" s="3"/>
      <c r="J301" s="3"/>
      <c r="K301" s="3"/>
      <c r="L301" s="3"/>
      <c r="M301" s="4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>
      <c r="A302" s="1"/>
      <c r="B302" s="1"/>
      <c r="C302" s="1"/>
      <c r="F302" s="1"/>
      <c r="G302" s="1"/>
      <c r="H302" s="3"/>
      <c r="I302" s="3"/>
      <c r="J302" s="3"/>
      <c r="K302" s="3"/>
      <c r="L302" s="3"/>
      <c r="M302" s="4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>
      <c r="A303" s="1"/>
      <c r="B303" s="1"/>
      <c r="C303" s="1"/>
      <c r="F303" s="1"/>
      <c r="G303" s="1"/>
      <c r="H303" s="3"/>
      <c r="I303" s="3"/>
      <c r="J303" s="3"/>
      <c r="K303" s="3"/>
      <c r="L303" s="3"/>
      <c r="M303" s="4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>
      <c r="A304" s="1"/>
      <c r="B304" s="1"/>
      <c r="C304" s="1"/>
      <c r="F304" s="1"/>
      <c r="G304" s="1"/>
      <c r="H304" s="3"/>
      <c r="I304" s="3"/>
      <c r="J304" s="3"/>
      <c r="K304" s="3"/>
      <c r="L304" s="3"/>
      <c r="M304" s="4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>
      <c r="A305" s="1"/>
      <c r="B305" s="1"/>
      <c r="C305" s="1"/>
      <c r="F305" s="1"/>
      <c r="G305" s="1"/>
      <c r="H305" s="3"/>
      <c r="I305" s="3"/>
      <c r="J305" s="3"/>
      <c r="K305" s="3"/>
      <c r="L305" s="3"/>
      <c r="M305" s="4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>
      <c r="A306" s="1"/>
      <c r="B306" s="1"/>
      <c r="C306" s="1"/>
      <c r="F306" s="1"/>
      <c r="G306" s="1"/>
      <c r="H306" s="3"/>
      <c r="I306" s="3"/>
      <c r="J306" s="3"/>
      <c r="K306" s="3"/>
      <c r="L306" s="3"/>
      <c r="M306" s="4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>
      <c r="A307" s="1"/>
      <c r="B307" s="1"/>
      <c r="C307" s="1"/>
      <c r="F307" s="1"/>
      <c r="G307" s="1"/>
      <c r="H307" s="3"/>
      <c r="I307" s="3"/>
      <c r="J307" s="3"/>
      <c r="K307" s="3"/>
      <c r="L307" s="3"/>
      <c r="M307" s="4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>
      <c r="A308" s="1"/>
      <c r="B308" s="1"/>
      <c r="C308" s="1"/>
      <c r="F308" s="1"/>
      <c r="G308" s="1"/>
      <c r="H308" s="3"/>
      <c r="I308" s="3"/>
      <c r="J308" s="3"/>
      <c r="K308" s="3"/>
      <c r="L308" s="3"/>
      <c r="M308" s="4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>
      <c r="A309" s="1"/>
      <c r="B309" s="1"/>
      <c r="C309" s="1"/>
      <c r="F309" s="1"/>
      <c r="G309" s="1"/>
      <c r="H309" s="3"/>
      <c r="I309" s="3"/>
      <c r="J309" s="3"/>
      <c r="K309" s="3"/>
      <c r="L309" s="3"/>
      <c r="M309" s="4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>
      <c r="A310" s="1"/>
      <c r="B310" s="1"/>
      <c r="C310" s="1"/>
      <c r="F310" s="1"/>
      <c r="G310" s="1"/>
      <c r="H310" s="3"/>
      <c r="I310" s="3"/>
      <c r="J310" s="3"/>
      <c r="K310" s="3"/>
      <c r="L310" s="3"/>
      <c r="M310" s="4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>
      <c r="A311" s="1"/>
      <c r="B311" s="1"/>
      <c r="C311" s="1"/>
      <c r="F311" s="1"/>
      <c r="G311" s="1"/>
      <c r="H311" s="3"/>
      <c r="I311" s="3"/>
      <c r="J311" s="3"/>
      <c r="K311" s="3"/>
      <c r="L311" s="3"/>
      <c r="M311" s="4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>
      <c r="A312" s="1"/>
      <c r="B312" s="1"/>
      <c r="C312" s="1"/>
      <c r="F312" s="1"/>
      <c r="G312" s="1"/>
      <c r="H312" s="3"/>
      <c r="I312" s="3"/>
      <c r="J312" s="3"/>
      <c r="K312" s="3"/>
      <c r="L312" s="3"/>
      <c r="M312" s="4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>
      <c r="A313" s="1"/>
      <c r="B313" s="1"/>
      <c r="C313" s="1"/>
      <c r="F313" s="1"/>
      <c r="G313" s="1"/>
      <c r="H313" s="3"/>
      <c r="I313" s="3"/>
      <c r="J313" s="3"/>
      <c r="K313" s="3"/>
      <c r="L313" s="3"/>
      <c r="M313" s="4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>
      <c r="A314" s="1"/>
      <c r="B314" s="1"/>
      <c r="C314" s="1"/>
      <c r="F314" s="1"/>
      <c r="G314" s="1"/>
      <c r="H314" s="3"/>
      <c r="I314" s="3"/>
      <c r="J314" s="3"/>
      <c r="K314" s="3"/>
      <c r="L314" s="3"/>
      <c r="M314" s="4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>
      <c r="A315" s="1"/>
      <c r="B315" s="1"/>
      <c r="C315" s="1"/>
      <c r="F315" s="1"/>
      <c r="G315" s="1"/>
      <c r="H315" s="3"/>
      <c r="I315" s="3"/>
      <c r="J315" s="3"/>
      <c r="K315" s="3"/>
      <c r="L315" s="3"/>
      <c r="M315" s="4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>
      <c r="A316" s="1"/>
      <c r="B316" s="1"/>
      <c r="C316" s="1"/>
      <c r="F316" s="1"/>
      <c r="G316" s="1"/>
      <c r="H316" s="3"/>
      <c r="I316" s="3"/>
      <c r="J316" s="3"/>
      <c r="K316" s="3"/>
      <c r="L316" s="3"/>
      <c r="M316" s="4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>
      <c r="A317" s="1"/>
      <c r="B317" s="1"/>
      <c r="C317" s="1"/>
      <c r="F317" s="1"/>
      <c r="G317" s="1"/>
      <c r="H317" s="3"/>
      <c r="I317" s="3"/>
      <c r="J317" s="3"/>
      <c r="K317" s="3"/>
      <c r="L317" s="3"/>
      <c r="M317" s="4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>
      <c r="A318" s="1"/>
      <c r="B318" s="1"/>
      <c r="C318" s="1"/>
      <c r="F318" s="1"/>
      <c r="G318" s="1"/>
      <c r="H318" s="3"/>
      <c r="I318" s="3"/>
      <c r="J318" s="3"/>
      <c r="K318" s="3"/>
      <c r="L318" s="3"/>
      <c r="M318" s="4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>
      <c r="A319" s="1"/>
      <c r="B319" s="1"/>
      <c r="C319" s="1"/>
      <c r="F319" s="1"/>
      <c r="G319" s="1"/>
      <c r="H319" s="3"/>
      <c r="I319" s="3"/>
      <c r="J319" s="3"/>
      <c r="K319" s="3"/>
      <c r="L319" s="3"/>
      <c r="M319" s="4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>
      <c r="A320" s="1"/>
      <c r="B320" s="1"/>
      <c r="C320" s="1"/>
      <c r="F320" s="1"/>
      <c r="G320" s="1"/>
      <c r="H320" s="3"/>
      <c r="I320" s="3"/>
      <c r="J320" s="3"/>
      <c r="K320" s="3"/>
      <c r="L320" s="3"/>
      <c r="M320" s="4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>
      <c r="A321" s="1"/>
      <c r="B321" s="1"/>
      <c r="C321" s="1"/>
      <c r="F321" s="1"/>
      <c r="G321" s="1"/>
      <c r="H321" s="3"/>
      <c r="I321" s="3"/>
      <c r="J321" s="3"/>
      <c r="K321" s="3"/>
      <c r="L321" s="3"/>
      <c r="M321" s="4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>
      <c r="A322" s="1"/>
      <c r="B322" s="1"/>
      <c r="C322" s="1"/>
      <c r="F322" s="1"/>
      <c r="G322" s="1"/>
      <c r="H322" s="3"/>
      <c r="I322" s="3"/>
      <c r="J322" s="3"/>
      <c r="K322" s="3"/>
      <c r="L322" s="3"/>
      <c r="M322" s="4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>
      <c r="A323" s="1"/>
      <c r="B323" s="1"/>
      <c r="C323" s="1"/>
      <c r="F323" s="1"/>
      <c r="G323" s="1"/>
      <c r="H323" s="3"/>
      <c r="I323" s="3"/>
      <c r="J323" s="3"/>
      <c r="K323" s="3"/>
      <c r="L323" s="3"/>
      <c r="M323" s="4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>
      <c r="A324" s="1"/>
      <c r="B324" s="1"/>
      <c r="C324" s="1"/>
      <c r="F324" s="1"/>
      <c r="G324" s="1"/>
      <c r="H324" s="3"/>
      <c r="I324" s="3"/>
      <c r="J324" s="3"/>
      <c r="K324" s="3"/>
      <c r="L324" s="3"/>
      <c r="M324" s="4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>
      <c r="A325" s="1"/>
      <c r="B325" s="1"/>
      <c r="C325" s="1"/>
      <c r="F325" s="1"/>
      <c r="G325" s="1"/>
      <c r="H325" s="3"/>
      <c r="I325" s="3"/>
      <c r="J325" s="3"/>
      <c r="K325" s="3"/>
      <c r="L325" s="3"/>
      <c r="M325" s="4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>
      <c r="A326" s="1"/>
      <c r="B326" s="1"/>
      <c r="C326" s="1"/>
      <c r="F326" s="1"/>
      <c r="G326" s="1"/>
      <c r="H326" s="3"/>
      <c r="I326" s="3"/>
      <c r="J326" s="3"/>
      <c r="K326" s="3"/>
      <c r="L326" s="3"/>
      <c r="M326" s="4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>
      <c r="A327" s="1"/>
      <c r="B327" s="1"/>
      <c r="C327" s="1"/>
      <c r="F327" s="1"/>
      <c r="G327" s="1"/>
      <c r="H327" s="3"/>
      <c r="I327" s="3"/>
      <c r="J327" s="3"/>
      <c r="K327" s="3"/>
      <c r="L327" s="3"/>
      <c r="M327" s="4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>
      <c r="A328" s="1"/>
      <c r="B328" s="1"/>
      <c r="C328" s="1"/>
      <c r="F328" s="1"/>
      <c r="G328" s="1"/>
      <c r="H328" s="3"/>
      <c r="I328" s="3"/>
      <c r="J328" s="3"/>
      <c r="K328" s="3"/>
      <c r="L328" s="3"/>
      <c r="M328" s="4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>
      <c r="A329" s="1"/>
      <c r="B329" s="1"/>
      <c r="C329" s="1"/>
      <c r="F329" s="1"/>
      <c r="G329" s="1"/>
      <c r="H329" s="3"/>
      <c r="I329" s="3"/>
      <c r="J329" s="3"/>
      <c r="K329" s="3"/>
      <c r="L329" s="3"/>
      <c r="M329" s="4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>
      <c r="A330" s="1"/>
      <c r="B330" s="1"/>
      <c r="C330" s="1"/>
      <c r="F330" s="1"/>
      <c r="G330" s="1"/>
      <c r="H330" s="3"/>
      <c r="I330" s="3"/>
      <c r="J330" s="3"/>
      <c r="K330" s="3"/>
      <c r="L330" s="3"/>
      <c r="M330" s="4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>
      <c r="A331" s="1"/>
      <c r="B331" s="1"/>
      <c r="C331" s="1"/>
      <c r="F331" s="1"/>
      <c r="G331" s="1"/>
      <c r="H331" s="3"/>
      <c r="I331" s="3"/>
      <c r="J331" s="3"/>
      <c r="K331" s="3"/>
      <c r="L331" s="3"/>
      <c r="M331" s="4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>
      <c r="A332" s="1"/>
      <c r="B332" s="1"/>
      <c r="C332" s="1"/>
      <c r="F332" s="1"/>
      <c r="G332" s="1"/>
      <c r="H332" s="3"/>
      <c r="I332" s="3"/>
      <c r="J332" s="3"/>
      <c r="K332" s="3"/>
      <c r="L332" s="3"/>
      <c r="M332" s="4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>
      <c r="A333" s="1"/>
      <c r="B333" s="1"/>
      <c r="C333" s="1"/>
      <c r="F333" s="1"/>
      <c r="G333" s="1"/>
      <c r="H333" s="3"/>
      <c r="I333" s="3"/>
      <c r="J333" s="3"/>
      <c r="K333" s="3"/>
      <c r="L333" s="3"/>
      <c r="M333" s="4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>
      <c r="A334" s="1"/>
      <c r="B334" s="1"/>
      <c r="C334" s="1"/>
      <c r="F334" s="1"/>
      <c r="G334" s="1"/>
      <c r="H334" s="3"/>
      <c r="I334" s="3"/>
      <c r="J334" s="3"/>
      <c r="K334" s="3"/>
      <c r="L334" s="3"/>
      <c r="M334" s="4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>
      <c r="A335" s="1"/>
      <c r="B335" s="1"/>
      <c r="C335" s="1"/>
      <c r="F335" s="1"/>
      <c r="G335" s="1"/>
      <c r="H335" s="3"/>
      <c r="I335" s="3"/>
      <c r="J335" s="3"/>
      <c r="K335" s="3"/>
      <c r="L335" s="3"/>
      <c r="M335" s="4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>
      <c r="A336" s="1"/>
      <c r="B336" s="1"/>
      <c r="C336" s="1"/>
      <c r="F336" s="1"/>
      <c r="G336" s="1"/>
      <c r="H336" s="3"/>
      <c r="I336" s="3"/>
      <c r="J336" s="3"/>
      <c r="K336" s="3"/>
      <c r="L336" s="3"/>
      <c r="M336" s="4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>
      <c r="A337" s="1"/>
      <c r="B337" s="1"/>
      <c r="C337" s="1"/>
      <c r="F337" s="1"/>
      <c r="G337" s="1"/>
      <c r="H337" s="3"/>
      <c r="I337" s="3"/>
      <c r="J337" s="3"/>
      <c r="K337" s="3"/>
      <c r="L337" s="3"/>
      <c r="M337" s="4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>
      <c r="A338" s="1"/>
      <c r="B338" s="1"/>
      <c r="C338" s="1"/>
      <c r="F338" s="1"/>
      <c r="G338" s="1"/>
      <c r="H338" s="3"/>
      <c r="I338" s="3"/>
      <c r="J338" s="3"/>
      <c r="K338" s="3"/>
      <c r="L338" s="3"/>
      <c r="M338" s="4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>
      <c r="A339" s="1"/>
      <c r="B339" s="1"/>
      <c r="C339" s="1"/>
      <c r="F339" s="1"/>
      <c r="G339" s="1"/>
      <c r="H339" s="3"/>
      <c r="I339" s="3"/>
      <c r="J339" s="3"/>
      <c r="K339" s="3"/>
      <c r="L339" s="3"/>
      <c r="M339" s="4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>
      <c r="A340" s="1"/>
      <c r="B340" s="1"/>
      <c r="C340" s="1"/>
      <c r="F340" s="1"/>
      <c r="G340" s="1"/>
      <c r="H340" s="3"/>
      <c r="I340" s="3"/>
      <c r="J340" s="3"/>
      <c r="K340" s="3"/>
      <c r="L340" s="3"/>
      <c r="M340" s="4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>
      <c r="A341" s="1"/>
      <c r="B341" s="1"/>
      <c r="C341" s="1"/>
      <c r="F341" s="1"/>
      <c r="G341" s="1"/>
      <c r="H341" s="3"/>
      <c r="I341" s="3"/>
      <c r="J341" s="3"/>
      <c r="K341" s="3"/>
      <c r="L341" s="3"/>
      <c r="M341" s="4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>
      <c r="A342" s="1"/>
      <c r="B342" s="1"/>
      <c r="C342" s="1"/>
      <c r="F342" s="1"/>
      <c r="G342" s="1"/>
      <c r="H342" s="3"/>
      <c r="I342" s="3"/>
      <c r="J342" s="3"/>
      <c r="K342" s="3"/>
      <c r="L342" s="3"/>
      <c r="M342" s="4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>
      <c r="A343" s="1"/>
      <c r="B343" s="1"/>
      <c r="C343" s="1"/>
      <c r="F343" s="1"/>
      <c r="G343" s="1"/>
      <c r="H343" s="3"/>
      <c r="I343" s="3"/>
      <c r="J343" s="3"/>
      <c r="K343" s="3"/>
      <c r="L343" s="3"/>
      <c r="M343" s="4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>
      <c r="A344" s="1"/>
      <c r="B344" s="1"/>
      <c r="C344" s="1"/>
      <c r="F344" s="1"/>
      <c r="G344" s="1"/>
      <c r="H344" s="3"/>
      <c r="I344" s="3"/>
      <c r="J344" s="3"/>
      <c r="K344" s="3"/>
      <c r="L344" s="3"/>
      <c r="M344" s="4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>
      <c r="A345" s="1"/>
      <c r="B345" s="1"/>
      <c r="C345" s="1"/>
      <c r="F345" s="1"/>
      <c r="G345" s="1"/>
      <c r="H345" s="3"/>
      <c r="I345" s="3"/>
      <c r="J345" s="3"/>
      <c r="K345" s="3"/>
      <c r="L345" s="3"/>
      <c r="M345" s="4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>
      <c r="A346" s="1"/>
      <c r="B346" s="1"/>
      <c r="C346" s="1"/>
      <c r="F346" s="1"/>
      <c r="G346" s="1"/>
      <c r="H346" s="3"/>
      <c r="I346" s="3"/>
      <c r="J346" s="3"/>
      <c r="K346" s="3"/>
      <c r="L346" s="3"/>
      <c r="M346" s="4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>
      <c r="A347" s="1"/>
      <c r="B347" s="1"/>
      <c r="C347" s="1"/>
      <c r="F347" s="1"/>
      <c r="G347" s="1"/>
      <c r="H347" s="3"/>
      <c r="I347" s="3"/>
      <c r="J347" s="3"/>
      <c r="K347" s="3"/>
      <c r="L347" s="3"/>
      <c r="M347" s="4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>
      <c r="A348" s="1"/>
      <c r="B348" s="1"/>
      <c r="C348" s="1"/>
      <c r="F348" s="1"/>
      <c r="G348" s="1"/>
      <c r="H348" s="3"/>
      <c r="I348" s="3"/>
      <c r="J348" s="3"/>
      <c r="K348" s="3"/>
      <c r="L348" s="3"/>
      <c r="M348" s="4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>
      <c r="A349" s="1"/>
      <c r="B349" s="1"/>
      <c r="C349" s="1"/>
      <c r="F349" s="1"/>
      <c r="G349" s="1"/>
      <c r="H349" s="3"/>
      <c r="I349" s="3"/>
      <c r="J349" s="3"/>
      <c r="K349" s="3"/>
      <c r="L349" s="3"/>
      <c r="M349" s="4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>
      <c r="A350" s="1"/>
      <c r="B350" s="1"/>
      <c r="C350" s="1"/>
      <c r="F350" s="1"/>
      <c r="G350" s="1"/>
      <c r="H350" s="3"/>
      <c r="I350" s="3"/>
      <c r="J350" s="3"/>
      <c r="K350" s="3"/>
      <c r="L350" s="3"/>
      <c r="M350" s="4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>
      <c r="A351" s="1"/>
      <c r="B351" s="1"/>
      <c r="C351" s="1"/>
      <c r="F351" s="1"/>
      <c r="G351" s="1"/>
      <c r="H351" s="3"/>
      <c r="I351" s="3"/>
      <c r="J351" s="3"/>
      <c r="K351" s="3"/>
      <c r="L351" s="3"/>
      <c r="M351" s="4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>
      <c r="A352" s="1"/>
      <c r="B352" s="1"/>
      <c r="C352" s="1"/>
      <c r="F352" s="1"/>
      <c r="G352" s="1"/>
      <c r="H352" s="3"/>
      <c r="I352" s="3"/>
      <c r="J352" s="3"/>
      <c r="K352" s="3"/>
      <c r="L352" s="3"/>
      <c r="M352" s="4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>
      <c r="A353" s="1"/>
      <c r="B353" s="1"/>
      <c r="C353" s="1"/>
      <c r="F353" s="1"/>
      <c r="G353" s="1"/>
      <c r="H353" s="3"/>
      <c r="I353" s="3"/>
      <c r="J353" s="3"/>
      <c r="K353" s="3"/>
      <c r="L353" s="3"/>
      <c r="M353" s="4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>
      <c r="A354" s="1"/>
      <c r="B354" s="1"/>
      <c r="C354" s="1"/>
      <c r="F354" s="1"/>
      <c r="G354" s="1"/>
      <c r="H354" s="3"/>
      <c r="I354" s="3"/>
      <c r="J354" s="3"/>
      <c r="K354" s="3"/>
      <c r="L354" s="3"/>
      <c r="M354" s="4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>
      <c r="A355" s="1"/>
      <c r="B355" s="1"/>
      <c r="C355" s="1"/>
      <c r="F355" s="1"/>
      <c r="G355" s="1"/>
      <c r="H355" s="3"/>
      <c r="I355" s="3"/>
      <c r="J355" s="3"/>
      <c r="K355" s="3"/>
      <c r="L355" s="3"/>
      <c r="M355" s="4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>
      <c r="A356" s="1"/>
      <c r="B356" s="1"/>
      <c r="C356" s="1"/>
      <c r="F356" s="1"/>
      <c r="G356" s="1"/>
      <c r="H356" s="3"/>
      <c r="I356" s="3"/>
      <c r="J356" s="3"/>
      <c r="K356" s="3"/>
      <c r="L356" s="3"/>
      <c r="M356" s="4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>
      <c r="A357" s="1"/>
      <c r="B357" s="1"/>
      <c r="C357" s="1"/>
      <c r="F357" s="1"/>
      <c r="G357" s="1"/>
      <c r="H357" s="3"/>
      <c r="I357" s="3"/>
      <c r="J357" s="3"/>
      <c r="K357" s="3"/>
      <c r="L357" s="3"/>
      <c r="M357" s="4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>
      <c r="A358" s="1"/>
      <c r="B358" s="1"/>
      <c r="C358" s="1"/>
      <c r="F358" s="1"/>
      <c r="G358" s="1"/>
      <c r="H358" s="3"/>
      <c r="I358" s="3"/>
      <c r="J358" s="3"/>
      <c r="K358" s="3"/>
      <c r="L358" s="3"/>
      <c r="M358" s="4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>
      <c r="A359" s="1"/>
      <c r="B359" s="1"/>
      <c r="C359" s="1"/>
      <c r="F359" s="1"/>
      <c r="G359" s="1"/>
      <c r="H359" s="3"/>
      <c r="I359" s="3"/>
      <c r="J359" s="3"/>
      <c r="K359" s="3"/>
      <c r="L359" s="3"/>
      <c r="M359" s="4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>
      <c r="A360" s="1"/>
      <c r="B360" s="1"/>
      <c r="C360" s="1"/>
      <c r="F360" s="1"/>
      <c r="G360" s="1"/>
      <c r="H360" s="3"/>
      <c r="I360" s="3"/>
      <c r="J360" s="3"/>
      <c r="K360" s="3"/>
      <c r="L360" s="3"/>
      <c r="M360" s="4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>
      <c r="A361" s="1"/>
      <c r="B361" s="1"/>
      <c r="C361" s="1"/>
      <c r="F361" s="1"/>
      <c r="G361" s="1"/>
      <c r="H361" s="3"/>
      <c r="I361" s="3"/>
      <c r="J361" s="3"/>
      <c r="K361" s="3"/>
      <c r="L361" s="3"/>
      <c r="M361" s="4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>
      <c r="A362" s="1"/>
      <c r="B362" s="1"/>
      <c r="C362" s="1"/>
      <c r="F362" s="1"/>
      <c r="G362" s="1"/>
      <c r="H362" s="3"/>
      <c r="I362" s="3"/>
      <c r="J362" s="3"/>
      <c r="K362" s="3"/>
      <c r="L362" s="3"/>
      <c r="M362" s="4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>
      <c r="A363" s="1"/>
      <c r="B363" s="1"/>
      <c r="C363" s="1"/>
      <c r="F363" s="1"/>
      <c r="G363" s="1"/>
      <c r="H363" s="3"/>
      <c r="I363" s="3"/>
      <c r="J363" s="3"/>
      <c r="K363" s="3"/>
      <c r="L363" s="3"/>
      <c r="M363" s="4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>
      <c r="A364" s="1"/>
      <c r="B364" s="1"/>
      <c r="C364" s="1"/>
      <c r="F364" s="1"/>
      <c r="G364" s="1"/>
      <c r="H364" s="3"/>
      <c r="I364" s="3"/>
      <c r="J364" s="3"/>
      <c r="K364" s="3"/>
      <c r="L364" s="3"/>
      <c r="M364" s="4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>
      <c r="A365" s="1"/>
      <c r="B365" s="1"/>
      <c r="C365" s="1"/>
      <c r="F365" s="1"/>
      <c r="G365" s="1"/>
      <c r="H365" s="3"/>
      <c r="I365" s="3"/>
      <c r="J365" s="3"/>
      <c r="K365" s="3"/>
      <c r="L365" s="3"/>
      <c r="M365" s="4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>
      <c r="A366" s="1"/>
      <c r="B366" s="1"/>
      <c r="C366" s="1"/>
      <c r="F366" s="1"/>
      <c r="G366" s="1"/>
      <c r="H366" s="3"/>
      <c r="I366" s="3"/>
      <c r="J366" s="3"/>
      <c r="K366" s="3"/>
      <c r="L366" s="3"/>
      <c r="M366" s="4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>
      <c r="A367" s="1"/>
      <c r="B367" s="1"/>
      <c r="C367" s="1"/>
      <c r="F367" s="1"/>
      <c r="G367" s="1"/>
      <c r="H367" s="3"/>
      <c r="I367" s="3"/>
      <c r="J367" s="3"/>
      <c r="K367" s="3"/>
      <c r="L367" s="3"/>
      <c r="M367" s="4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>
      <c r="A368" s="1"/>
      <c r="B368" s="1"/>
      <c r="C368" s="1"/>
      <c r="F368" s="1"/>
      <c r="G368" s="1"/>
      <c r="H368" s="3"/>
      <c r="I368" s="3"/>
      <c r="J368" s="3"/>
      <c r="K368" s="3"/>
      <c r="L368" s="3"/>
      <c r="M368" s="4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>
      <c r="A369" s="1"/>
      <c r="B369" s="1"/>
      <c r="C369" s="1"/>
      <c r="F369" s="1"/>
      <c r="G369" s="1"/>
      <c r="H369" s="3"/>
      <c r="I369" s="3"/>
      <c r="J369" s="3"/>
      <c r="K369" s="3"/>
      <c r="L369" s="3"/>
      <c r="M369" s="4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>
      <c r="A370" s="1"/>
      <c r="B370" s="1"/>
      <c r="C370" s="1"/>
      <c r="F370" s="1"/>
      <c r="G370" s="1"/>
      <c r="H370" s="3"/>
      <c r="I370" s="3"/>
      <c r="J370" s="3"/>
      <c r="K370" s="3"/>
      <c r="L370" s="3"/>
      <c r="M370" s="4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>
      <c r="A371" s="1"/>
      <c r="B371" s="1"/>
      <c r="C371" s="1"/>
      <c r="F371" s="1"/>
      <c r="G371" s="1"/>
      <c r="H371" s="3"/>
      <c r="I371" s="3"/>
      <c r="J371" s="3"/>
      <c r="K371" s="3"/>
      <c r="L371" s="3"/>
      <c r="M371" s="4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>
      <c r="A372" s="1"/>
      <c r="B372" s="1"/>
      <c r="C372" s="1"/>
      <c r="F372" s="1"/>
      <c r="G372" s="1"/>
      <c r="H372" s="3"/>
      <c r="I372" s="3"/>
      <c r="J372" s="3"/>
      <c r="K372" s="3"/>
      <c r="L372" s="3"/>
      <c r="M372" s="4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>
      <c r="A373" s="1"/>
      <c r="B373" s="1"/>
      <c r="C373" s="1"/>
      <c r="F373" s="1"/>
      <c r="G373" s="1"/>
      <c r="H373" s="3"/>
      <c r="I373" s="3"/>
      <c r="J373" s="3"/>
      <c r="K373" s="3"/>
      <c r="L373" s="3"/>
      <c r="M373" s="4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>
      <c r="A374" s="1"/>
      <c r="B374" s="1"/>
      <c r="C374" s="1"/>
      <c r="F374" s="1"/>
      <c r="G374" s="1"/>
      <c r="H374" s="3"/>
      <c r="I374" s="3"/>
      <c r="J374" s="3"/>
      <c r="K374" s="3"/>
      <c r="L374" s="3"/>
      <c r="M374" s="4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>
      <c r="A375" s="1"/>
      <c r="B375" s="1"/>
      <c r="C375" s="1"/>
      <c r="F375" s="1"/>
      <c r="G375" s="1"/>
      <c r="H375" s="3"/>
      <c r="I375" s="3"/>
      <c r="J375" s="3"/>
      <c r="K375" s="3"/>
      <c r="L375" s="3"/>
      <c r="M375" s="4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>
      <c r="A376" s="1"/>
      <c r="B376" s="1"/>
      <c r="C376" s="1"/>
      <c r="F376" s="1"/>
      <c r="G376" s="1"/>
      <c r="H376" s="3"/>
      <c r="I376" s="3"/>
      <c r="J376" s="3"/>
      <c r="K376" s="3"/>
      <c r="L376" s="3"/>
      <c r="M376" s="4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>
      <c r="A377" s="1"/>
      <c r="B377" s="1"/>
      <c r="C377" s="1"/>
      <c r="F377" s="1"/>
      <c r="G377" s="1"/>
      <c r="H377" s="3"/>
      <c r="I377" s="3"/>
      <c r="J377" s="3"/>
      <c r="K377" s="3"/>
      <c r="L377" s="3"/>
      <c r="M377" s="4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>
      <c r="A378" s="1"/>
      <c r="B378" s="1"/>
      <c r="C378" s="1"/>
      <c r="F378" s="1"/>
      <c r="G378" s="1"/>
      <c r="H378" s="3"/>
      <c r="I378" s="3"/>
      <c r="J378" s="3"/>
      <c r="K378" s="3"/>
      <c r="L378" s="3"/>
      <c r="M378" s="4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>
      <c r="A379" s="1"/>
      <c r="B379" s="1"/>
      <c r="C379" s="1"/>
      <c r="F379" s="1"/>
      <c r="G379" s="1"/>
      <c r="H379" s="3"/>
      <c r="I379" s="3"/>
      <c r="J379" s="3"/>
      <c r="K379" s="3"/>
      <c r="L379" s="3"/>
      <c r="M379" s="4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>
      <c r="A380" s="1"/>
      <c r="B380" s="1"/>
      <c r="C380" s="1"/>
      <c r="F380" s="1"/>
      <c r="G380" s="1"/>
      <c r="H380" s="3"/>
      <c r="I380" s="3"/>
      <c r="J380" s="3"/>
      <c r="K380" s="3"/>
      <c r="L380" s="3"/>
      <c r="M380" s="4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>
      <c r="A381" s="1"/>
      <c r="B381" s="1"/>
      <c r="C381" s="1"/>
      <c r="F381" s="1"/>
      <c r="G381" s="1"/>
      <c r="H381" s="3"/>
      <c r="I381" s="3"/>
      <c r="J381" s="3"/>
      <c r="K381" s="3"/>
      <c r="L381" s="3"/>
      <c r="M381" s="4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>
      <c r="A382" s="1"/>
      <c r="B382" s="1"/>
      <c r="C382" s="1"/>
      <c r="F382" s="1"/>
      <c r="G382" s="1"/>
      <c r="H382" s="3"/>
      <c r="I382" s="3"/>
      <c r="J382" s="3"/>
      <c r="K382" s="3"/>
      <c r="L382" s="3"/>
      <c r="M382" s="4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>
      <c r="A383" s="1"/>
      <c r="B383" s="1"/>
      <c r="C383" s="1"/>
      <c r="F383" s="1"/>
      <c r="G383" s="1"/>
      <c r="H383" s="3"/>
      <c r="I383" s="3"/>
      <c r="J383" s="3"/>
      <c r="K383" s="3"/>
      <c r="L383" s="3"/>
      <c r="M383" s="4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>
      <c r="A384" s="1"/>
      <c r="B384" s="1"/>
      <c r="C384" s="1"/>
      <c r="F384" s="1"/>
      <c r="G384" s="1"/>
      <c r="H384" s="3"/>
      <c r="I384" s="3"/>
      <c r="J384" s="3"/>
      <c r="K384" s="3"/>
      <c r="L384" s="3"/>
      <c r="M384" s="4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>
      <c r="A385" s="1"/>
      <c r="B385" s="1"/>
      <c r="C385" s="1"/>
      <c r="F385" s="1"/>
      <c r="G385" s="1"/>
      <c r="H385" s="3"/>
      <c r="I385" s="3"/>
      <c r="J385" s="3"/>
      <c r="K385" s="3"/>
      <c r="L385" s="3"/>
      <c r="M385" s="4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>
      <c r="A386" s="1"/>
      <c r="B386" s="1"/>
      <c r="C386" s="1"/>
      <c r="F386" s="1"/>
      <c r="G386" s="1"/>
      <c r="H386" s="3"/>
      <c r="I386" s="3"/>
      <c r="J386" s="3"/>
      <c r="K386" s="3"/>
      <c r="L386" s="3"/>
      <c r="M386" s="4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>
      <c r="A387" s="1"/>
      <c r="B387" s="1"/>
      <c r="C387" s="1"/>
      <c r="F387" s="1"/>
      <c r="G387" s="1"/>
      <c r="H387" s="3"/>
      <c r="I387" s="3"/>
      <c r="J387" s="3"/>
      <c r="K387" s="3"/>
      <c r="L387" s="3"/>
      <c r="M387" s="4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>
      <c r="A388" s="1"/>
      <c r="B388" s="1"/>
      <c r="C388" s="1"/>
      <c r="F388" s="1"/>
      <c r="G388" s="1"/>
      <c r="H388" s="3"/>
      <c r="I388" s="3"/>
      <c r="J388" s="3"/>
      <c r="K388" s="3"/>
      <c r="L388" s="3"/>
      <c r="M388" s="4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>
      <c r="A389" s="1"/>
      <c r="B389" s="1"/>
      <c r="C389" s="1"/>
      <c r="F389" s="1"/>
      <c r="G389" s="1"/>
      <c r="H389" s="3"/>
      <c r="I389" s="3"/>
      <c r="J389" s="3"/>
      <c r="K389" s="3"/>
      <c r="L389" s="3"/>
      <c r="M389" s="4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>
      <c r="A390" s="1"/>
      <c r="B390" s="1"/>
      <c r="C390" s="1"/>
      <c r="F390" s="1"/>
      <c r="G390" s="1"/>
      <c r="H390" s="3"/>
      <c r="I390" s="3"/>
      <c r="J390" s="3"/>
      <c r="K390" s="3"/>
      <c r="L390" s="3"/>
      <c r="M390" s="4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>
      <c r="A391" s="1"/>
      <c r="B391" s="1"/>
      <c r="C391" s="1"/>
      <c r="F391" s="1"/>
      <c r="G391" s="1"/>
      <c r="H391" s="3"/>
      <c r="I391" s="3"/>
      <c r="J391" s="3"/>
      <c r="K391" s="3"/>
      <c r="L391" s="3"/>
      <c r="M391" s="4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>
      <c r="A392" s="1"/>
      <c r="B392" s="1"/>
      <c r="C392" s="1"/>
      <c r="F392" s="1"/>
      <c r="G392" s="1"/>
      <c r="H392" s="3"/>
      <c r="I392" s="3"/>
      <c r="J392" s="3"/>
      <c r="K392" s="3"/>
      <c r="L392" s="3"/>
      <c r="M392" s="4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>
      <c r="A393" s="1"/>
      <c r="B393" s="1"/>
      <c r="C393" s="1"/>
      <c r="F393" s="1"/>
      <c r="G393" s="1"/>
      <c r="H393" s="3"/>
      <c r="I393" s="3"/>
      <c r="J393" s="3"/>
      <c r="K393" s="3"/>
      <c r="L393" s="3"/>
      <c r="M393" s="4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>
      <c r="A394" s="1"/>
      <c r="B394" s="1"/>
      <c r="C394" s="1"/>
      <c r="F394" s="1"/>
      <c r="G394" s="1"/>
      <c r="H394" s="3"/>
      <c r="I394" s="3"/>
      <c r="J394" s="3"/>
      <c r="K394" s="3"/>
      <c r="L394" s="3"/>
      <c r="M394" s="4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>
      <c r="A395" s="1"/>
      <c r="B395" s="1"/>
      <c r="C395" s="1"/>
      <c r="F395" s="1"/>
      <c r="G395" s="1"/>
      <c r="H395" s="3"/>
      <c r="I395" s="3"/>
      <c r="J395" s="3"/>
      <c r="K395" s="3"/>
      <c r="L395" s="3"/>
      <c r="M395" s="4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>
      <c r="A396" s="1"/>
      <c r="B396" s="1"/>
      <c r="C396" s="1"/>
      <c r="F396" s="1"/>
      <c r="G396" s="1"/>
      <c r="H396" s="3"/>
      <c r="I396" s="3"/>
      <c r="J396" s="3"/>
      <c r="K396" s="3"/>
      <c r="L396" s="3"/>
      <c r="M396" s="4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>
      <c r="A397" s="1"/>
      <c r="B397" s="1"/>
      <c r="C397" s="1"/>
      <c r="F397" s="1"/>
      <c r="G397" s="1"/>
      <c r="H397" s="3"/>
      <c r="I397" s="3"/>
      <c r="J397" s="3"/>
      <c r="K397" s="3"/>
      <c r="L397" s="3"/>
      <c r="M397" s="4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>
      <c r="A398" s="1"/>
      <c r="B398" s="1"/>
      <c r="C398" s="1"/>
      <c r="F398" s="1"/>
      <c r="G398" s="1"/>
      <c r="H398" s="3"/>
      <c r="I398" s="3"/>
      <c r="J398" s="3"/>
      <c r="K398" s="3"/>
      <c r="L398" s="3"/>
      <c r="M398" s="4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>
      <c r="A399" s="1"/>
      <c r="B399" s="1"/>
      <c r="C399" s="1"/>
      <c r="F399" s="1"/>
      <c r="G399" s="1"/>
      <c r="H399" s="3"/>
      <c r="I399" s="3"/>
      <c r="J399" s="3"/>
      <c r="K399" s="3"/>
      <c r="L399" s="3"/>
      <c r="M399" s="4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>
      <c r="A400" s="1"/>
      <c r="B400" s="1"/>
      <c r="C400" s="1"/>
      <c r="F400" s="1"/>
      <c r="G400" s="1"/>
      <c r="H400" s="3"/>
      <c r="I400" s="3"/>
      <c r="J400" s="3"/>
      <c r="K400" s="3"/>
      <c r="L400" s="3"/>
      <c r="M400" s="4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>
      <c r="A401" s="1"/>
      <c r="B401" s="1"/>
      <c r="C401" s="1"/>
      <c r="F401" s="1"/>
      <c r="G401" s="1"/>
      <c r="H401" s="3"/>
      <c r="I401" s="3"/>
      <c r="J401" s="3"/>
      <c r="K401" s="3"/>
      <c r="L401" s="3"/>
      <c r="M401" s="4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>
      <c r="A402" s="1"/>
      <c r="B402" s="1"/>
      <c r="C402" s="1"/>
      <c r="F402" s="1"/>
      <c r="G402" s="1"/>
      <c r="H402" s="3"/>
      <c r="I402" s="3"/>
      <c r="J402" s="3"/>
      <c r="K402" s="3"/>
      <c r="L402" s="3"/>
      <c r="M402" s="4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>
      <c r="A403" s="1"/>
      <c r="B403" s="1"/>
      <c r="C403" s="1"/>
      <c r="F403" s="1"/>
      <c r="G403" s="1"/>
      <c r="H403" s="3"/>
      <c r="I403" s="3"/>
      <c r="J403" s="3"/>
      <c r="K403" s="3"/>
      <c r="L403" s="3"/>
      <c r="M403" s="4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>
      <c r="A404" s="1"/>
      <c r="B404" s="1"/>
      <c r="C404" s="1"/>
      <c r="F404" s="1"/>
      <c r="G404" s="1"/>
      <c r="H404" s="3"/>
      <c r="I404" s="3"/>
      <c r="J404" s="3"/>
      <c r="K404" s="3"/>
      <c r="L404" s="3"/>
      <c r="M404" s="4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>
      <c r="A405" s="1"/>
      <c r="B405" s="1"/>
      <c r="C405" s="1"/>
      <c r="F405" s="1"/>
      <c r="G405" s="1"/>
      <c r="H405" s="3"/>
      <c r="I405" s="3"/>
      <c r="J405" s="3"/>
      <c r="K405" s="3"/>
      <c r="L405" s="3"/>
      <c r="M405" s="4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>
      <c r="A406" s="1"/>
      <c r="B406" s="1"/>
      <c r="C406" s="1"/>
      <c r="F406" s="1"/>
      <c r="G406" s="1"/>
      <c r="H406" s="3"/>
      <c r="I406" s="3"/>
      <c r="J406" s="3"/>
      <c r="K406" s="3"/>
      <c r="L406" s="3"/>
      <c r="M406" s="4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>
      <c r="A407" s="1"/>
      <c r="B407" s="1"/>
      <c r="C407" s="1"/>
      <c r="F407" s="1"/>
      <c r="G407" s="1"/>
      <c r="H407" s="3"/>
      <c r="I407" s="3"/>
      <c r="J407" s="3"/>
      <c r="K407" s="3"/>
      <c r="L407" s="3"/>
      <c r="M407" s="4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>
      <c r="A408" s="1"/>
      <c r="B408" s="1"/>
      <c r="C408" s="1"/>
      <c r="F408" s="1"/>
      <c r="G408" s="1"/>
      <c r="H408" s="3"/>
      <c r="I408" s="3"/>
      <c r="J408" s="3"/>
      <c r="K408" s="3"/>
      <c r="L408" s="3"/>
      <c r="M408" s="4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>
      <c r="A409" s="1"/>
      <c r="B409" s="1"/>
      <c r="C409" s="1"/>
      <c r="F409" s="1"/>
      <c r="G409" s="1"/>
      <c r="H409" s="3"/>
      <c r="I409" s="3"/>
      <c r="J409" s="3"/>
      <c r="K409" s="3"/>
      <c r="L409" s="3"/>
      <c r="M409" s="4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>
      <c r="A410" s="1"/>
      <c r="B410" s="1"/>
      <c r="C410" s="1"/>
      <c r="F410" s="1"/>
      <c r="G410" s="1"/>
      <c r="H410" s="3"/>
      <c r="I410" s="3"/>
      <c r="J410" s="3"/>
      <c r="K410" s="3"/>
      <c r="L410" s="3"/>
      <c r="M410" s="4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>
      <c r="A411" s="1"/>
      <c r="B411" s="1"/>
      <c r="C411" s="1"/>
      <c r="F411" s="1"/>
      <c r="G411" s="1"/>
      <c r="H411" s="3"/>
      <c r="I411" s="3"/>
      <c r="J411" s="3"/>
      <c r="K411" s="3"/>
      <c r="L411" s="3"/>
      <c r="M411" s="4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>
      <c r="A412" s="1"/>
      <c r="B412" s="1"/>
      <c r="C412" s="1"/>
      <c r="F412" s="1"/>
      <c r="G412" s="1"/>
      <c r="H412" s="3"/>
      <c r="I412" s="3"/>
      <c r="J412" s="3"/>
      <c r="K412" s="3"/>
      <c r="L412" s="3"/>
      <c r="M412" s="4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>
      <c r="A413" s="1"/>
      <c r="B413" s="1"/>
      <c r="C413" s="1"/>
      <c r="F413" s="1"/>
      <c r="G413" s="1"/>
      <c r="H413" s="3"/>
      <c r="I413" s="3"/>
      <c r="J413" s="3"/>
      <c r="K413" s="3"/>
      <c r="L413" s="3"/>
      <c r="M413" s="4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>
      <c r="A414" s="1"/>
      <c r="B414" s="1"/>
      <c r="C414" s="1"/>
      <c r="F414" s="1"/>
      <c r="G414" s="1"/>
      <c r="H414" s="3"/>
      <c r="I414" s="3"/>
      <c r="J414" s="3"/>
      <c r="K414" s="3"/>
      <c r="L414" s="3"/>
      <c r="M414" s="4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>
      <c r="A415" s="1"/>
      <c r="B415" s="1"/>
      <c r="C415" s="1"/>
      <c r="F415" s="1"/>
      <c r="G415" s="1"/>
      <c r="H415" s="3"/>
      <c r="I415" s="3"/>
      <c r="J415" s="3"/>
      <c r="K415" s="3"/>
      <c r="L415" s="3"/>
      <c r="M415" s="4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>
      <c r="A416" s="1"/>
      <c r="B416" s="1"/>
      <c r="C416" s="1"/>
      <c r="F416" s="1"/>
      <c r="G416" s="1"/>
      <c r="H416" s="3"/>
      <c r="I416" s="3"/>
      <c r="J416" s="3"/>
      <c r="K416" s="3"/>
      <c r="L416" s="3"/>
      <c r="M416" s="4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>
      <c r="A417" s="1"/>
      <c r="B417" s="1"/>
      <c r="C417" s="1"/>
      <c r="F417" s="1"/>
      <c r="G417" s="1"/>
      <c r="H417" s="3"/>
      <c r="I417" s="3"/>
      <c r="J417" s="3"/>
      <c r="K417" s="3"/>
      <c r="L417" s="3"/>
      <c r="M417" s="4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>
      <c r="A418" s="1"/>
      <c r="B418" s="1"/>
      <c r="C418" s="1"/>
      <c r="F418" s="1"/>
      <c r="G418" s="1"/>
      <c r="H418" s="3"/>
      <c r="I418" s="3"/>
      <c r="J418" s="3"/>
      <c r="K418" s="3"/>
      <c r="L418" s="3"/>
      <c r="M418" s="4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>
      <c r="A419" s="1"/>
      <c r="B419" s="1"/>
      <c r="C419" s="1"/>
      <c r="F419" s="1"/>
      <c r="G419" s="1"/>
      <c r="H419" s="3"/>
      <c r="I419" s="3"/>
      <c r="J419" s="3"/>
      <c r="K419" s="3"/>
      <c r="L419" s="3"/>
      <c r="M419" s="4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>
      <c r="A420" s="1"/>
      <c r="B420" s="1"/>
      <c r="C420" s="1"/>
      <c r="F420" s="1"/>
      <c r="G420" s="1"/>
      <c r="H420" s="3"/>
      <c r="I420" s="3"/>
      <c r="J420" s="3"/>
      <c r="K420" s="3"/>
      <c r="L420" s="3"/>
      <c r="M420" s="4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>
      <c r="A421" s="1"/>
      <c r="B421" s="1"/>
      <c r="C421" s="1"/>
      <c r="F421" s="1"/>
      <c r="G421" s="1"/>
      <c r="H421" s="3"/>
      <c r="I421" s="3"/>
      <c r="J421" s="3"/>
      <c r="K421" s="3"/>
      <c r="L421" s="3"/>
      <c r="M421" s="4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>
      <c r="A422" s="1"/>
      <c r="B422" s="1"/>
      <c r="C422" s="1"/>
      <c r="F422" s="1"/>
      <c r="G422" s="1"/>
      <c r="H422" s="3"/>
      <c r="I422" s="3"/>
      <c r="J422" s="3"/>
      <c r="K422" s="3"/>
      <c r="L422" s="3"/>
      <c r="M422" s="4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>
      <c r="A423" s="1"/>
      <c r="B423" s="1"/>
      <c r="C423" s="1"/>
      <c r="F423" s="1"/>
      <c r="G423" s="1"/>
      <c r="H423" s="3"/>
      <c r="I423" s="3"/>
      <c r="J423" s="3"/>
      <c r="K423" s="3"/>
      <c r="L423" s="3"/>
      <c r="M423" s="4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>
      <c r="A424" s="1"/>
      <c r="B424" s="1"/>
      <c r="C424" s="1"/>
      <c r="F424" s="1"/>
      <c r="G424" s="1"/>
      <c r="H424" s="3"/>
      <c r="I424" s="3"/>
      <c r="J424" s="3"/>
      <c r="K424" s="3"/>
      <c r="L424" s="3"/>
      <c r="M424" s="4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>
      <c r="A425" s="1"/>
      <c r="B425" s="1"/>
      <c r="C425" s="1"/>
      <c r="F425" s="1"/>
      <c r="G425" s="1"/>
      <c r="H425" s="3"/>
      <c r="I425" s="3"/>
      <c r="J425" s="3"/>
      <c r="K425" s="3"/>
      <c r="L425" s="3"/>
      <c r="M425" s="4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>
      <c r="A426" s="1"/>
      <c r="B426" s="1"/>
      <c r="C426" s="1"/>
      <c r="F426" s="1"/>
      <c r="G426" s="1"/>
      <c r="H426" s="3"/>
      <c r="I426" s="3"/>
      <c r="J426" s="3"/>
      <c r="K426" s="3"/>
      <c r="L426" s="3"/>
      <c r="M426" s="4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>
      <c r="A427" s="1"/>
      <c r="B427" s="1"/>
      <c r="C427" s="1"/>
      <c r="F427" s="1"/>
      <c r="G427" s="1"/>
      <c r="H427" s="3"/>
      <c r="I427" s="3"/>
      <c r="J427" s="3"/>
      <c r="K427" s="3"/>
      <c r="L427" s="3"/>
      <c r="M427" s="4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>
      <c r="A428" s="1"/>
      <c r="B428" s="1"/>
      <c r="C428" s="1"/>
      <c r="F428" s="1"/>
      <c r="G428" s="1"/>
      <c r="H428" s="3"/>
      <c r="I428" s="3"/>
      <c r="J428" s="3"/>
      <c r="K428" s="3"/>
      <c r="L428" s="3"/>
      <c r="M428" s="4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>
      <c r="A429" s="1"/>
      <c r="B429" s="1"/>
      <c r="C429" s="1"/>
      <c r="F429" s="1"/>
      <c r="G429" s="1"/>
      <c r="H429" s="3"/>
      <c r="I429" s="3"/>
      <c r="J429" s="3"/>
      <c r="K429" s="3"/>
      <c r="L429" s="3"/>
      <c r="M429" s="4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>
      <c r="A430" s="1"/>
      <c r="B430" s="1"/>
      <c r="C430" s="1"/>
      <c r="F430" s="1"/>
      <c r="G430" s="1"/>
      <c r="H430" s="3"/>
      <c r="I430" s="3"/>
      <c r="J430" s="3"/>
      <c r="K430" s="3"/>
      <c r="L430" s="3"/>
      <c r="M430" s="4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>
      <c r="A431" s="1"/>
      <c r="B431" s="1"/>
      <c r="C431" s="1"/>
      <c r="F431" s="1"/>
      <c r="G431" s="1"/>
      <c r="H431" s="3"/>
      <c r="I431" s="3"/>
      <c r="J431" s="3"/>
      <c r="K431" s="3"/>
      <c r="L431" s="3"/>
      <c r="M431" s="4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>
      <c r="A432" s="1"/>
      <c r="B432" s="1"/>
      <c r="C432" s="1"/>
      <c r="F432" s="1"/>
      <c r="G432" s="1"/>
      <c r="H432" s="3"/>
      <c r="I432" s="3"/>
      <c r="J432" s="3"/>
      <c r="K432" s="3"/>
      <c r="L432" s="3"/>
      <c r="M432" s="4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>
      <c r="A433" s="1"/>
      <c r="B433" s="1"/>
      <c r="C433" s="1"/>
      <c r="F433" s="1"/>
      <c r="G433" s="1"/>
      <c r="H433" s="3"/>
      <c r="I433" s="3"/>
      <c r="J433" s="3"/>
      <c r="K433" s="3"/>
      <c r="L433" s="3"/>
      <c r="M433" s="4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>
      <c r="A434" s="1"/>
      <c r="B434" s="1"/>
      <c r="C434" s="1"/>
      <c r="F434" s="1"/>
      <c r="G434" s="1"/>
      <c r="H434" s="3"/>
      <c r="I434" s="3"/>
      <c r="J434" s="3"/>
      <c r="K434" s="3"/>
      <c r="L434" s="3"/>
      <c r="M434" s="4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>
      <c r="A435" s="1"/>
      <c r="B435" s="1"/>
      <c r="C435" s="1"/>
      <c r="F435" s="1"/>
      <c r="G435" s="1"/>
      <c r="H435" s="3"/>
      <c r="I435" s="3"/>
      <c r="J435" s="3"/>
      <c r="K435" s="3"/>
      <c r="L435" s="3"/>
      <c r="M435" s="4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>
      <c r="A436" s="1"/>
      <c r="B436" s="1"/>
      <c r="C436" s="1"/>
      <c r="F436" s="1"/>
      <c r="G436" s="1"/>
      <c r="H436" s="3"/>
      <c r="I436" s="3"/>
      <c r="J436" s="3"/>
      <c r="K436" s="3"/>
      <c r="L436" s="3"/>
      <c r="M436" s="4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>
      <c r="A437" s="1"/>
      <c r="B437" s="1"/>
      <c r="C437" s="1"/>
      <c r="F437" s="1"/>
      <c r="G437" s="1"/>
      <c r="H437" s="3"/>
      <c r="I437" s="3"/>
      <c r="J437" s="3"/>
      <c r="K437" s="3"/>
      <c r="L437" s="3"/>
      <c r="M437" s="4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>
      <c r="A438" s="1"/>
      <c r="B438" s="1"/>
      <c r="C438" s="1"/>
      <c r="F438" s="1"/>
      <c r="G438" s="1"/>
      <c r="H438" s="3"/>
      <c r="I438" s="3"/>
      <c r="J438" s="3"/>
      <c r="K438" s="3"/>
      <c r="L438" s="3"/>
      <c r="M438" s="4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>
      <c r="A439" s="1"/>
      <c r="B439" s="1"/>
      <c r="C439" s="1"/>
      <c r="F439" s="1"/>
      <c r="G439" s="1"/>
      <c r="H439" s="3"/>
      <c r="I439" s="3"/>
      <c r="J439" s="3"/>
      <c r="K439" s="3"/>
      <c r="L439" s="3"/>
      <c r="M439" s="4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>
      <c r="A440" s="1"/>
      <c r="B440" s="1"/>
      <c r="C440" s="1"/>
      <c r="F440" s="1"/>
      <c r="G440" s="1"/>
      <c r="H440" s="3"/>
      <c r="I440" s="3"/>
      <c r="J440" s="3"/>
      <c r="K440" s="3"/>
      <c r="L440" s="3"/>
      <c r="M440" s="4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>
      <c r="A441" s="1"/>
      <c r="B441" s="1"/>
      <c r="C441" s="1"/>
      <c r="F441" s="1"/>
      <c r="G441" s="1"/>
      <c r="H441" s="3"/>
      <c r="I441" s="3"/>
      <c r="J441" s="3"/>
      <c r="K441" s="3"/>
      <c r="L441" s="3"/>
      <c r="M441" s="4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>
      <c r="A442" s="1"/>
      <c r="B442" s="1"/>
      <c r="C442" s="1"/>
      <c r="F442" s="1"/>
      <c r="G442" s="1"/>
      <c r="H442" s="3"/>
      <c r="I442" s="3"/>
      <c r="J442" s="3"/>
      <c r="K442" s="3"/>
      <c r="L442" s="3"/>
      <c r="M442" s="4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>
      <c r="A443" s="1"/>
      <c r="B443" s="1"/>
      <c r="C443" s="1"/>
      <c r="F443" s="1"/>
      <c r="G443" s="1"/>
      <c r="H443" s="3"/>
      <c r="I443" s="3"/>
      <c r="J443" s="3"/>
      <c r="K443" s="3"/>
      <c r="L443" s="3"/>
      <c r="M443" s="4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>
      <c r="A444" s="1"/>
      <c r="B444" s="1"/>
      <c r="C444" s="1"/>
      <c r="F444" s="1"/>
      <c r="G444" s="1"/>
      <c r="H444" s="3"/>
      <c r="I444" s="3"/>
      <c r="J444" s="3"/>
      <c r="K444" s="3"/>
      <c r="L444" s="3"/>
      <c r="M444" s="4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>
      <c r="A445" s="1"/>
      <c r="B445" s="1"/>
      <c r="C445" s="1"/>
      <c r="F445" s="1"/>
      <c r="G445" s="1"/>
      <c r="H445" s="3"/>
      <c r="I445" s="3"/>
      <c r="J445" s="3"/>
      <c r="K445" s="3"/>
      <c r="L445" s="3"/>
      <c r="M445" s="4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>
      <c r="A446" s="1"/>
      <c r="B446" s="1"/>
      <c r="C446" s="1"/>
      <c r="F446" s="1"/>
      <c r="G446" s="1"/>
      <c r="H446" s="3"/>
      <c r="I446" s="3"/>
      <c r="J446" s="3"/>
      <c r="K446" s="3"/>
      <c r="L446" s="3"/>
      <c r="M446" s="4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>
      <c r="A447" s="1"/>
      <c r="B447" s="1"/>
      <c r="C447" s="1"/>
      <c r="F447" s="1"/>
      <c r="G447" s="1"/>
      <c r="H447" s="3"/>
      <c r="I447" s="3"/>
      <c r="J447" s="3"/>
      <c r="K447" s="3"/>
      <c r="L447" s="3"/>
      <c r="M447" s="4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>
      <c r="A448" s="1"/>
      <c r="B448" s="1"/>
      <c r="C448" s="1"/>
      <c r="F448" s="1"/>
      <c r="G448" s="1"/>
      <c r="H448" s="3"/>
      <c r="I448" s="3"/>
      <c r="J448" s="3"/>
      <c r="K448" s="3"/>
      <c r="L448" s="3"/>
      <c r="M448" s="4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>
      <c r="A449" s="1"/>
      <c r="B449" s="1"/>
      <c r="C449" s="1"/>
      <c r="F449" s="1"/>
      <c r="G449" s="1"/>
      <c r="H449" s="3"/>
      <c r="I449" s="3"/>
      <c r="J449" s="3"/>
      <c r="K449" s="3"/>
      <c r="L449" s="3"/>
      <c r="M449" s="4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>
      <c r="A450" s="1"/>
      <c r="B450" s="1"/>
      <c r="C450" s="1"/>
      <c r="F450" s="1"/>
      <c r="G450" s="1"/>
      <c r="H450" s="3"/>
      <c r="I450" s="3"/>
      <c r="J450" s="3"/>
      <c r="K450" s="3"/>
      <c r="L450" s="3"/>
      <c r="M450" s="4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>
      <c r="A451" s="1"/>
      <c r="B451" s="1"/>
      <c r="C451" s="1"/>
      <c r="F451" s="1"/>
      <c r="G451" s="1"/>
      <c r="H451" s="3"/>
      <c r="I451" s="3"/>
      <c r="J451" s="3"/>
      <c r="K451" s="3"/>
      <c r="L451" s="3"/>
      <c r="M451" s="4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>
      <c r="A452" s="1"/>
      <c r="B452" s="1"/>
      <c r="C452" s="1"/>
      <c r="F452" s="1"/>
      <c r="G452" s="1"/>
      <c r="H452" s="3"/>
      <c r="I452" s="3"/>
      <c r="J452" s="3"/>
      <c r="K452" s="3"/>
      <c r="L452" s="3"/>
      <c r="M452" s="4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>
      <c r="A453" s="1"/>
      <c r="B453" s="1"/>
      <c r="C453" s="1"/>
      <c r="F453" s="1"/>
      <c r="G453" s="1"/>
      <c r="H453" s="3"/>
      <c r="I453" s="3"/>
      <c r="J453" s="3"/>
      <c r="K453" s="3"/>
      <c r="L453" s="3"/>
      <c r="M453" s="4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>
      <c r="A454" s="1"/>
      <c r="B454" s="1"/>
      <c r="C454" s="1"/>
      <c r="F454" s="1"/>
      <c r="G454" s="1"/>
      <c r="H454" s="3"/>
      <c r="I454" s="3"/>
      <c r="J454" s="3"/>
      <c r="K454" s="3"/>
      <c r="L454" s="3"/>
      <c r="M454" s="4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>
      <c r="A455" s="1"/>
      <c r="B455" s="1"/>
      <c r="C455" s="1"/>
      <c r="F455" s="1"/>
      <c r="G455" s="1"/>
      <c r="H455" s="3"/>
      <c r="I455" s="3"/>
      <c r="J455" s="3"/>
      <c r="K455" s="3"/>
      <c r="L455" s="3"/>
      <c r="M455" s="4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>
      <c r="A456" s="1"/>
      <c r="B456" s="1"/>
      <c r="C456" s="1"/>
      <c r="F456" s="1"/>
      <c r="G456" s="1"/>
      <c r="H456" s="3"/>
      <c r="I456" s="3"/>
      <c r="J456" s="3"/>
      <c r="K456" s="3"/>
      <c r="L456" s="3"/>
      <c r="M456" s="4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>
      <c r="A457" s="1"/>
      <c r="B457" s="1"/>
      <c r="C457" s="1"/>
      <c r="F457" s="1"/>
      <c r="G457" s="1"/>
      <c r="H457" s="3"/>
      <c r="I457" s="3"/>
      <c r="J457" s="3"/>
      <c r="K457" s="3"/>
      <c r="L457" s="3"/>
      <c r="M457" s="4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>
      <c r="A458" s="1"/>
      <c r="B458" s="1"/>
      <c r="C458" s="1"/>
      <c r="F458" s="1"/>
      <c r="G458" s="1"/>
      <c r="H458" s="3"/>
      <c r="I458" s="3"/>
      <c r="J458" s="3"/>
      <c r="K458" s="3"/>
      <c r="L458" s="3"/>
      <c r="M458" s="4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>
      <c r="A459" s="1"/>
      <c r="B459" s="1"/>
      <c r="C459" s="1"/>
      <c r="F459" s="1"/>
      <c r="G459" s="1"/>
      <c r="H459" s="3"/>
      <c r="I459" s="3"/>
      <c r="J459" s="3"/>
      <c r="K459" s="3"/>
      <c r="L459" s="3"/>
      <c r="M459" s="4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>
      <c r="A460" s="1"/>
      <c r="B460" s="1"/>
      <c r="C460" s="1"/>
      <c r="F460" s="1"/>
      <c r="G460" s="1"/>
      <c r="H460" s="3"/>
      <c r="I460" s="3"/>
      <c r="J460" s="3"/>
      <c r="K460" s="3"/>
      <c r="L460" s="3"/>
      <c r="M460" s="4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>
      <c r="A461" s="1"/>
      <c r="B461" s="1"/>
      <c r="C461" s="1"/>
      <c r="F461" s="1"/>
      <c r="G461" s="1"/>
      <c r="H461" s="3"/>
      <c r="I461" s="3"/>
      <c r="J461" s="3"/>
      <c r="K461" s="3"/>
      <c r="L461" s="3"/>
      <c r="M461" s="4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>
      <c r="A462" s="1"/>
      <c r="B462" s="1"/>
      <c r="C462" s="1"/>
      <c r="F462" s="1"/>
      <c r="G462" s="1"/>
      <c r="H462" s="3"/>
      <c r="I462" s="3"/>
      <c r="J462" s="3"/>
      <c r="K462" s="3"/>
      <c r="L462" s="3"/>
      <c r="M462" s="4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>
      <c r="A463" s="1"/>
      <c r="B463" s="1"/>
      <c r="C463" s="1"/>
      <c r="F463" s="1"/>
      <c r="G463" s="1"/>
      <c r="H463" s="3"/>
      <c r="I463" s="3"/>
      <c r="J463" s="3"/>
      <c r="K463" s="3"/>
      <c r="L463" s="3"/>
      <c r="M463" s="4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>
      <c r="A464" s="1"/>
      <c r="B464" s="1"/>
      <c r="C464" s="1"/>
      <c r="F464" s="1"/>
      <c r="G464" s="1"/>
      <c r="H464" s="3"/>
      <c r="I464" s="3"/>
      <c r="J464" s="3"/>
      <c r="K464" s="3"/>
      <c r="L464" s="3"/>
      <c r="M464" s="4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>
      <c r="A465" s="1"/>
      <c r="B465" s="1"/>
      <c r="C465" s="1"/>
      <c r="F465" s="1"/>
      <c r="G465" s="1"/>
      <c r="H465" s="3"/>
      <c r="I465" s="3"/>
      <c r="J465" s="3"/>
      <c r="K465" s="3"/>
      <c r="L465" s="3"/>
      <c r="M465" s="4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>
      <c r="A466" s="1"/>
      <c r="B466" s="1"/>
      <c r="C466" s="1"/>
      <c r="F466" s="1"/>
      <c r="G466" s="1"/>
      <c r="H466" s="3"/>
      <c r="I466" s="3"/>
      <c r="J466" s="3"/>
      <c r="K466" s="3"/>
      <c r="L466" s="3"/>
      <c r="M466" s="4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>
      <c r="A467" s="1"/>
      <c r="B467" s="1"/>
      <c r="C467" s="1"/>
      <c r="F467" s="1"/>
      <c r="G467" s="1"/>
      <c r="H467" s="3"/>
      <c r="I467" s="3"/>
      <c r="J467" s="3"/>
      <c r="K467" s="3"/>
      <c r="L467" s="3"/>
      <c r="M467" s="4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>
      <c r="A468" s="1"/>
      <c r="B468" s="1"/>
      <c r="C468" s="1"/>
      <c r="F468" s="1"/>
      <c r="G468" s="1"/>
      <c r="H468" s="3"/>
      <c r="I468" s="3"/>
      <c r="J468" s="3"/>
      <c r="K468" s="3"/>
      <c r="L468" s="3"/>
      <c r="M468" s="4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>
      <c r="A469" s="1"/>
      <c r="B469" s="1"/>
      <c r="C469" s="1"/>
      <c r="F469" s="1"/>
      <c r="G469" s="1"/>
      <c r="H469" s="3"/>
      <c r="I469" s="3"/>
      <c r="J469" s="3"/>
      <c r="K469" s="3"/>
      <c r="L469" s="3"/>
      <c r="M469" s="4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>
      <c r="A470" s="1"/>
      <c r="B470" s="1"/>
      <c r="C470" s="1"/>
      <c r="F470" s="1"/>
      <c r="G470" s="1"/>
      <c r="H470" s="3"/>
      <c r="I470" s="3"/>
      <c r="J470" s="3"/>
      <c r="K470" s="3"/>
      <c r="L470" s="3"/>
      <c r="M470" s="4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>
      <c r="A471" s="1"/>
      <c r="B471" s="1"/>
      <c r="C471" s="1"/>
      <c r="F471" s="1"/>
      <c r="G471" s="1"/>
      <c r="H471" s="3"/>
      <c r="I471" s="3"/>
      <c r="J471" s="3"/>
      <c r="K471" s="3"/>
      <c r="L471" s="3"/>
      <c r="M471" s="4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>
      <c r="A472" s="1"/>
      <c r="B472" s="1"/>
      <c r="C472" s="1"/>
      <c r="F472" s="1"/>
      <c r="G472" s="1"/>
      <c r="H472" s="3"/>
      <c r="I472" s="3"/>
      <c r="J472" s="3"/>
      <c r="K472" s="3"/>
      <c r="L472" s="3"/>
      <c r="M472" s="4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>
      <c r="A473" s="1"/>
      <c r="B473" s="1"/>
      <c r="C473" s="1"/>
      <c r="F473" s="1"/>
      <c r="G473" s="1"/>
      <c r="H473" s="3"/>
      <c r="I473" s="3"/>
      <c r="J473" s="3"/>
      <c r="K473" s="3"/>
      <c r="L473" s="3"/>
      <c r="M473" s="4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>
      <c r="A474" s="1"/>
      <c r="B474" s="1"/>
      <c r="C474" s="1"/>
      <c r="F474" s="1"/>
      <c r="G474" s="1"/>
      <c r="H474" s="3"/>
      <c r="I474" s="3"/>
      <c r="J474" s="3"/>
      <c r="K474" s="3"/>
      <c r="L474" s="3"/>
      <c r="M474" s="4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>
      <c r="A475" s="1"/>
      <c r="B475" s="1"/>
      <c r="C475" s="1"/>
      <c r="F475" s="1"/>
      <c r="G475" s="1"/>
      <c r="H475" s="3"/>
      <c r="I475" s="3"/>
      <c r="J475" s="3"/>
      <c r="K475" s="3"/>
      <c r="L475" s="3"/>
      <c r="M475" s="4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>
      <c r="A476" s="1"/>
      <c r="B476" s="1"/>
      <c r="C476" s="1"/>
      <c r="F476" s="1"/>
      <c r="G476" s="1"/>
      <c r="H476" s="3"/>
      <c r="I476" s="3"/>
      <c r="J476" s="3"/>
      <c r="K476" s="3"/>
      <c r="L476" s="3"/>
      <c r="M476" s="4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>
      <c r="A477" s="1"/>
      <c r="B477" s="1"/>
      <c r="C477" s="1"/>
      <c r="F477" s="1"/>
      <c r="G477" s="1"/>
      <c r="H477" s="3"/>
      <c r="I477" s="3"/>
      <c r="J477" s="3"/>
      <c r="K477" s="3"/>
      <c r="L477" s="3"/>
      <c r="M477" s="4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>
      <c r="A478" s="1"/>
      <c r="B478" s="1"/>
      <c r="C478" s="1"/>
      <c r="F478" s="1"/>
      <c r="G478" s="1"/>
      <c r="H478" s="3"/>
      <c r="I478" s="3"/>
      <c r="J478" s="3"/>
      <c r="K478" s="3"/>
      <c r="L478" s="3"/>
      <c r="M478" s="4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>
      <c r="A479" s="1"/>
      <c r="B479" s="1"/>
      <c r="C479" s="1"/>
      <c r="F479" s="1"/>
      <c r="G479" s="1"/>
      <c r="H479" s="3"/>
      <c r="I479" s="3"/>
      <c r="J479" s="3"/>
      <c r="K479" s="3"/>
      <c r="L479" s="3"/>
      <c r="M479" s="4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>
      <c r="A480" s="1"/>
      <c r="B480" s="1"/>
      <c r="C480" s="1"/>
      <c r="F480" s="1"/>
      <c r="G480" s="1"/>
      <c r="H480" s="3"/>
      <c r="I480" s="3"/>
      <c r="J480" s="3"/>
      <c r="K480" s="3"/>
      <c r="L480" s="3"/>
      <c r="M480" s="4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>
      <c r="A481" s="1"/>
      <c r="B481" s="1"/>
      <c r="C481" s="1"/>
      <c r="F481" s="1"/>
      <c r="G481" s="1"/>
      <c r="H481" s="3"/>
      <c r="I481" s="3"/>
      <c r="J481" s="3"/>
      <c r="K481" s="3"/>
      <c r="L481" s="3"/>
      <c r="M481" s="4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>
      <c r="A482" s="1"/>
      <c r="B482" s="1"/>
      <c r="C482" s="1"/>
      <c r="F482" s="1"/>
      <c r="G482" s="1"/>
      <c r="H482" s="3"/>
      <c r="I482" s="3"/>
      <c r="J482" s="3"/>
      <c r="K482" s="3"/>
      <c r="L482" s="3"/>
      <c r="M482" s="4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>
      <c r="A483" s="1"/>
      <c r="B483" s="1"/>
      <c r="C483" s="1"/>
      <c r="F483" s="1"/>
      <c r="G483" s="1"/>
      <c r="H483" s="3"/>
      <c r="I483" s="3"/>
      <c r="J483" s="3"/>
      <c r="K483" s="3"/>
      <c r="L483" s="3"/>
      <c r="M483" s="4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>
      <c r="A484" s="1"/>
      <c r="B484" s="1"/>
      <c r="C484" s="1"/>
      <c r="F484" s="1"/>
      <c r="G484" s="1"/>
      <c r="H484" s="3"/>
      <c r="I484" s="3"/>
      <c r="J484" s="3"/>
      <c r="K484" s="3"/>
      <c r="L484" s="3"/>
      <c r="M484" s="4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>
      <c r="A485" s="1"/>
      <c r="B485" s="1"/>
      <c r="C485" s="1"/>
      <c r="F485" s="1"/>
      <c r="G485" s="1"/>
      <c r="H485" s="3"/>
      <c r="I485" s="3"/>
      <c r="J485" s="3"/>
      <c r="K485" s="3"/>
      <c r="L485" s="3"/>
      <c r="M485" s="4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>
      <c r="A486" s="1"/>
      <c r="B486" s="1"/>
      <c r="C486" s="1"/>
      <c r="F486" s="1"/>
      <c r="G486" s="1"/>
      <c r="H486" s="3"/>
      <c r="I486" s="3"/>
      <c r="J486" s="3"/>
      <c r="K486" s="3"/>
      <c r="L486" s="3"/>
      <c r="M486" s="4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>
      <c r="A487" s="1"/>
      <c r="B487" s="1"/>
      <c r="C487" s="1"/>
      <c r="F487" s="1"/>
      <c r="G487" s="1"/>
      <c r="H487" s="3"/>
      <c r="I487" s="3"/>
      <c r="J487" s="3"/>
      <c r="K487" s="3"/>
      <c r="L487" s="3"/>
      <c r="M487" s="4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>
      <c r="A488" s="1"/>
      <c r="B488" s="1"/>
      <c r="C488" s="1"/>
      <c r="F488" s="1"/>
      <c r="G488" s="1"/>
      <c r="H488" s="3"/>
      <c r="I488" s="3"/>
      <c r="J488" s="3"/>
      <c r="K488" s="3"/>
      <c r="L488" s="3"/>
      <c r="M488" s="4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>
      <c r="A489" s="1"/>
      <c r="B489" s="1"/>
      <c r="C489" s="1"/>
      <c r="F489" s="1"/>
      <c r="G489" s="1"/>
      <c r="H489" s="3"/>
      <c r="I489" s="3"/>
      <c r="J489" s="3"/>
      <c r="K489" s="3"/>
      <c r="L489" s="3"/>
      <c r="M489" s="4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>
      <c r="A490" s="1"/>
      <c r="B490" s="1"/>
      <c r="C490" s="1"/>
      <c r="F490" s="1"/>
      <c r="G490" s="1"/>
      <c r="H490" s="3"/>
      <c r="I490" s="3"/>
      <c r="J490" s="3"/>
      <c r="K490" s="3"/>
      <c r="L490" s="3"/>
      <c r="M490" s="4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>
      <c r="A491" s="1"/>
      <c r="B491" s="1"/>
      <c r="C491" s="1"/>
      <c r="F491" s="1"/>
      <c r="G491" s="1"/>
      <c r="H491" s="3"/>
      <c r="I491" s="3"/>
      <c r="J491" s="3"/>
      <c r="K491" s="3"/>
      <c r="L491" s="3"/>
      <c r="M491" s="4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>
      <c r="A492" s="1"/>
      <c r="B492" s="1"/>
      <c r="C492" s="1"/>
      <c r="F492" s="1"/>
      <c r="G492" s="1"/>
      <c r="H492" s="3"/>
      <c r="I492" s="3"/>
      <c r="J492" s="3"/>
      <c r="K492" s="3"/>
      <c r="L492" s="3"/>
      <c r="M492" s="4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>
      <c r="A493" s="1"/>
      <c r="B493" s="1"/>
      <c r="C493" s="1"/>
      <c r="F493" s="1"/>
      <c r="G493" s="1"/>
      <c r="H493" s="3"/>
      <c r="I493" s="3"/>
      <c r="J493" s="3"/>
      <c r="K493" s="3"/>
      <c r="L493" s="3"/>
      <c r="M493" s="4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>
      <c r="A494" s="1"/>
      <c r="B494" s="1"/>
      <c r="C494" s="1"/>
      <c r="F494" s="1"/>
      <c r="G494" s="1"/>
      <c r="H494" s="3"/>
      <c r="I494" s="3"/>
      <c r="J494" s="3"/>
      <c r="K494" s="3"/>
      <c r="L494" s="3"/>
      <c r="M494" s="4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>
      <c r="A495" s="1"/>
      <c r="B495" s="1"/>
      <c r="C495" s="1"/>
      <c r="F495" s="1"/>
      <c r="G495" s="1"/>
      <c r="H495" s="3"/>
      <c r="I495" s="3"/>
      <c r="J495" s="3"/>
      <c r="K495" s="3"/>
      <c r="L495" s="3"/>
      <c r="M495" s="4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>
      <c r="A496" s="1"/>
      <c r="B496" s="1"/>
      <c r="C496" s="1"/>
      <c r="F496" s="1"/>
      <c r="G496" s="1"/>
      <c r="H496" s="3"/>
      <c r="I496" s="3"/>
      <c r="J496" s="3"/>
      <c r="K496" s="3"/>
      <c r="L496" s="3"/>
      <c r="M496" s="4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>
      <c r="A497" s="1"/>
      <c r="B497" s="1"/>
      <c r="C497" s="1"/>
      <c r="F497" s="1"/>
      <c r="G497" s="1"/>
      <c r="H497" s="3"/>
      <c r="I497" s="3"/>
      <c r="J497" s="3"/>
      <c r="K497" s="3"/>
      <c r="L497" s="3"/>
      <c r="M497" s="4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>
      <c r="A498" s="1"/>
      <c r="B498" s="1"/>
      <c r="C498" s="1"/>
      <c r="F498" s="1"/>
      <c r="G498" s="1"/>
      <c r="H498" s="3"/>
      <c r="I498" s="3"/>
      <c r="J498" s="3"/>
      <c r="K498" s="3"/>
      <c r="L498" s="3"/>
      <c r="M498" s="4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>
      <c r="A499" s="1"/>
      <c r="B499" s="1"/>
      <c r="C499" s="1"/>
      <c r="F499" s="1"/>
      <c r="G499" s="1"/>
      <c r="H499" s="3"/>
      <c r="I499" s="3"/>
      <c r="J499" s="3"/>
      <c r="K499" s="3"/>
      <c r="L499" s="3"/>
      <c r="M499" s="4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>
      <c r="A500" s="1"/>
      <c r="B500" s="1"/>
      <c r="C500" s="1"/>
      <c r="F500" s="1"/>
      <c r="G500" s="1"/>
      <c r="H500" s="3"/>
      <c r="I500" s="3"/>
      <c r="J500" s="3"/>
      <c r="K500" s="3"/>
      <c r="L500" s="3"/>
      <c r="M500" s="4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>
      <c r="A501" s="1"/>
      <c r="B501" s="1"/>
      <c r="C501" s="1"/>
      <c r="F501" s="1"/>
      <c r="G501" s="1"/>
      <c r="H501" s="3"/>
      <c r="I501" s="3"/>
      <c r="J501" s="3"/>
      <c r="K501" s="3"/>
      <c r="L501" s="3"/>
      <c r="M501" s="4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>
      <c r="A502" s="1"/>
      <c r="B502" s="1"/>
      <c r="C502" s="1"/>
      <c r="F502" s="1"/>
      <c r="G502" s="1"/>
      <c r="H502" s="3"/>
      <c r="I502" s="3"/>
      <c r="J502" s="3"/>
      <c r="K502" s="3"/>
      <c r="L502" s="3"/>
      <c r="M502" s="4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>
      <c r="A503" s="1"/>
      <c r="B503" s="1"/>
      <c r="C503" s="1"/>
      <c r="F503" s="1"/>
      <c r="G503" s="1"/>
      <c r="H503" s="3"/>
      <c r="I503" s="3"/>
      <c r="J503" s="3"/>
      <c r="K503" s="3"/>
      <c r="L503" s="3"/>
      <c r="M503" s="4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>
      <c r="A504" s="1"/>
      <c r="B504" s="1"/>
      <c r="C504" s="1"/>
      <c r="F504" s="1"/>
      <c r="G504" s="1"/>
      <c r="H504" s="3"/>
      <c r="I504" s="3"/>
      <c r="J504" s="3"/>
      <c r="K504" s="3"/>
      <c r="L504" s="3"/>
      <c r="M504" s="4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>
      <c r="A505" s="1"/>
      <c r="B505" s="1"/>
      <c r="C505" s="1"/>
      <c r="F505" s="1"/>
      <c r="G505" s="1"/>
      <c r="H505" s="3"/>
      <c r="I505" s="3"/>
      <c r="J505" s="3"/>
      <c r="K505" s="3"/>
      <c r="L505" s="3"/>
      <c r="M505" s="4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>
      <c r="A506" s="1"/>
      <c r="B506" s="1"/>
      <c r="C506" s="1"/>
      <c r="F506" s="1"/>
      <c r="G506" s="1"/>
      <c r="H506" s="3"/>
      <c r="I506" s="3"/>
      <c r="J506" s="3"/>
      <c r="K506" s="3"/>
      <c r="L506" s="3"/>
      <c r="M506" s="4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>
      <c r="A507" s="1"/>
      <c r="B507" s="1"/>
      <c r="C507" s="1"/>
      <c r="F507" s="1"/>
      <c r="G507" s="1"/>
      <c r="H507" s="3"/>
      <c r="I507" s="3"/>
      <c r="J507" s="3"/>
      <c r="K507" s="3"/>
      <c r="L507" s="3"/>
      <c r="M507" s="4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>
      <c r="A508" s="1"/>
      <c r="B508" s="1"/>
      <c r="C508" s="1"/>
      <c r="F508" s="1"/>
      <c r="G508" s="1"/>
      <c r="H508" s="3"/>
      <c r="I508" s="3"/>
      <c r="J508" s="3"/>
      <c r="K508" s="3"/>
      <c r="L508" s="3"/>
      <c r="M508" s="4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>
      <c r="A509" s="1"/>
      <c r="B509" s="1"/>
      <c r="C509" s="1"/>
      <c r="F509" s="1"/>
      <c r="G509" s="1"/>
      <c r="H509" s="3"/>
      <c r="I509" s="3"/>
      <c r="J509" s="3"/>
      <c r="K509" s="3"/>
      <c r="L509" s="3"/>
      <c r="M509" s="4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>
      <c r="A510" s="1"/>
      <c r="B510" s="1"/>
      <c r="C510" s="1"/>
      <c r="F510" s="1"/>
      <c r="G510" s="1"/>
      <c r="H510" s="3"/>
      <c r="I510" s="3"/>
      <c r="J510" s="3"/>
      <c r="K510" s="3"/>
      <c r="L510" s="3"/>
      <c r="M510" s="4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>
      <c r="A511" s="1"/>
      <c r="B511" s="1"/>
      <c r="C511" s="1"/>
      <c r="F511" s="1"/>
      <c r="G511" s="1"/>
      <c r="H511" s="3"/>
      <c r="I511" s="3"/>
      <c r="J511" s="3"/>
      <c r="K511" s="3"/>
      <c r="L511" s="3"/>
      <c r="M511" s="4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>
      <c r="A512" s="1"/>
      <c r="B512" s="1"/>
      <c r="C512" s="1"/>
      <c r="F512" s="1"/>
      <c r="G512" s="1"/>
      <c r="H512" s="3"/>
      <c r="I512" s="3"/>
      <c r="J512" s="3"/>
      <c r="K512" s="3"/>
      <c r="L512" s="3"/>
      <c r="M512" s="4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>
      <c r="A513" s="1"/>
      <c r="B513" s="1"/>
      <c r="C513" s="1"/>
      <c r="F513" s="1"/>
      <c r="G513" s="1"/>
      <c r="H513" s="3"/>
      <c r="I513" s="3"/>
      <c r="J513" s="3"/>
      <c r="K513" s="3"/>
      <c r="L513" s="3"/>
      <c r="M513" s="4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>
      <c r="A514" s="1"/>
      <c r="B514" s="1"/>
      <c r="C514" s="1"/>
      <c r="F514" s="1"/>
      <c r="G514" s="1"/>
      <c r="H514" s="3"/>
      <c r="I514" s="3"/>
      <c r="J514" s="3"/>
      <c r="K514" s="3"/>
      <c r="L514" s="3"/>
      <c r="M514" s="4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>
      <c r="A515" s="1"/>
      <c r="B515" s="1"/>
      <c r="C515" s="1"/>
      <c r="F515" s="1"/>
      <c r="G515" s="1"/>
      <c r="H515" s="3"/>
      <c r="I515" s="3"/>
      <c r="J515" s="3"/>
      <c r="K515" s="3"/>
      <c r="L515" s="3"/>
      <c r="M515" s="4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>
      <c r="A516" s="1"/>
      <c r="B516" s="1"/>
      <c r="C516" s="1"/>
      <c r="F516" s="1"/>
      <c r="G516" s="1"/>
      <c r="H516" s="3"/>
      <c r="I516" s="3"/>
      <c r="J516" s="3"/>
      <c r="K516" s="3"/>
      <c r="L516" s="3"/>
      <c r="M516" s="4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>
      <c r="A517" s="1"/>
      <c r="B517" s="1"/>
      <c r="C517" s="1"/>
      <c r="F517" s="1"/>
      <c r="G517" s="1"/>
      <c r="H517" s="3"/>
      <c r="I517" s="3"/>
      <c r="J517" s="3"/>
      <c r="K517" s="3"/>
      <c r="L517" s="3"/>
      <c r="M517" s="4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>
      <c r="A518" s="1"/>
      <c r="B518" s="1"/>
      <c r="C518" s="1"/>
      <c r="F518" s="1"/>
      <c r="G518" s="1"/>
      <c r="H518" s="3"/>
      <c r="I518" s="3"/>
      <c r="J518" s="3"/>
      <c r="K518" s="3"/>
      <c r="L518" s="3"/>
      <c r="M518" s="4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>
      <c r="A519" s="1"/>
      <c r="B519" s="1"/>
      <c r="C519" s="1"/>
      <c r="F519" s="1"/>
      <c r="G519" s="1"/>
      <c r="H519" s="3"/>
      <c r="I519" s="3"/>
      <c r="J519" s="3"/>
      <c r="K519" s="3"/>
      <c r="L519" s="3"/>
      <c r="M519" s="4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>
      <c r="A520" s="1"/>
      <c r="B520" s="1"/>
      <c r="C520" s="1"/>
      <c r="F520" s="1"/>
      <c r="G520" s="1"/>
      <c r="H520" s="3"/>
      <c r="I520" s="3"/>
      <c r="J520" s="3"/>
      <c r="K520" s="3"/>
      <c r="L520" s="3"/>
      <c r="M520" s="4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>
      <c r="A521" s="1"/>
      <c r="B521" s="1"/>
      <c r="C521" s="1"/>
      <c r="F521" s="1"/>
      <c r="G521" s="1"/>
      <c r="H521" s="3"/>
      <c r="I521" s="3"/>
      <c r="J521" s="3"/>
      <c r="K521" s="3"/>
      <c r="L521" s="3"/>
      <c r="M521" s="4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>
      <c r="A522" s="1"/>
      <c r="B522" s="1"/>
      <c r="C522" s="1"/>
      <c r="F522" s="1"/>
      <c r="G522" s="1"/>
      <c r="H522" s="3"/>
      <c r="I522" s="3"/>
      <c r="J522" s="3"/>
      <c r="K522" s="3"/>
      <c r="L522" s="3"/>
      <c r="M522" s="4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>
      <c r="A523" s="1"/>
      <c r="B523" s="1"/>
      <c r="C523" s="1"/>
      <c r="F523" s="1"/>
      <c r="G523" s="1"/>
      <c r="H523" s="3"/>
      <c r="I523" s="3"/>
      <c r="J523" s="3"/>
      <c r="K523" s="3"/>
      <c r="L523" s="3"/>
      <c r="M523" s="4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>
      <c r="A524" s="1"/>
      <c r="B524" s="1"/>
      <c r="C524" s="1"/>
      <c r="F524" s="1"/>
      <c r="G524" s="1"/>
      <c r="H524" s="3"/>
      <c r="I524" s="3"/>
      <c r="J524" s="3"/>
      <c r="K524" s="3"/>
      <c r="L524" s="3"/>
      <c r="M524" s="4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>
      <c r="A525" s="1"/>
      <c r="B525" s="1"/>
      <c r="C525" s="1"/>
      <c r="F525" s="1"/>
      <c r="G525" s="1"/>
      <c r="H525" s="3"/>
      <c r="I525" s="3"/>
      <c r="J525" s="3"/>
      <c r="K525" s="3"/>
      <c r="L525" s="3"/>
      <c r="M525" s="4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>
      <c r="A526" s="1"/>
      <c r="B526" s="1"/>
      <c r="C526" s="1"/>
      <c r="F526" s="1"/>
      <c r="G526" s="1"/>
      <c r="H526" s="3"/>
      <c r="I526" s="3"/>
      <c r="J526" s="3"/>
      <c r="K526" s="3"/>
      <c r="L526" s="3"/>
      <c r="M526" s="4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>
      <c r="A527" s="1"/>
      <c r="B527" s="1"/>
      <c r="C527" s="1"/>
      <c r="F527" s="1"/>
      <c r="G527" s="1"/>
      <c r="H527" s="3"/>
      <c r="I527" s="3"/>
      <c r="J527" s="3"/>
      <c r="K527" s="3"/>
      <c r="L527" s="3"/>
      <c r="M527" s="4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>
      <c r="A528" s="1"/>
      <c r="B528" s="1"/>
      <c r="C528" s="1"/>
      <c r="F528" s="1"/>
      <c r="G528" s="1"/>
      <c r="H528" s="3"/>
      <c r="I528" s="3"/>
      <c r="J528" s="3"/>
      <c r="K528" s="3"/>
      <c r="L528" s="3"/>
      <c r="M528" s="4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>
      <c r="A529" s="1"/>
      <c r="B529" s="1"/>
      <c r="C529" s="1"/>
      <c r="F529" s="1"/>
      <c r="G529" s="1"/>
      <c r="H529" s="3"/>
      <c r="I529" s="3"/>
      <c r="J529" s="3"/>
      <c r="K529" s="3"/>
      <c r="L529" s="3"/>
      <c r="M529" s="4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>
      <c r="A530" s="1"/>
      <c r="B530" s="1"/>
      <c r="C530" s="1"/>
      <c r="F530" s="1"/>
      <c r="G530" s="1"/>
      <c r="H530" s="3"/>
      <c r="I530" s="3"/>
      <c r="J530" s="3"/>
      <c r="K530" s="3"/>
      <c r="L530" s="3"/>
      <c r="M530" s="4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>
      <c r="A531" s="1"/>
      <c r="B531" s="1"/>
      <c r="C531" s="1"/>
      <c r="F531" s="1"/>
      <c r="G531" s="1"/>
      <c r="H531" s="3"/>
      <c r="I531" s="3"/>
      <c r="J531" s="3"/>
      <c r="K531" s="3"/>
      <c r="L531" s="3"/>
      <c r="M531" s="4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>
      <c r="A532" s="1"/>
      <c r="B532" s="1"/>
      <c r="C532" s="1"/>
      <c r="F532" s="1"/>
      <c r="G532" s="1"/>
      <c r="H532" s="3"/>
      <c r="I532" s="3"/>
      <c r="J532" s="3"/>
      <c r="K532" s="3"/>
      <c r="L532" s="3"/>
      <c r="M532" s="4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>
      <c r="A533" s="1"/>
      <c r="B533" s="1"/>
      <c r="C533" s="1"/>
      <c r="F533" s="1"/>
      <c r="G533" s="1"/>
      <c r="H533" s="3"/>
      <c r="I533" s="3"/>
      <c r="J533" s="3"/>
      <c r="K533" s="3"/>
      <c r="L533" s="3"/>
      <c r="M533" s="4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>
      <c r="A534" s="1"/>
      <c r="B534" s="1"/>
      <c r="C534" s="1"/>
      <c r="F534" s="1"/>
      <c r="G534" s="1"/>
      <c r="H534" s="3"/>
      <c r="I534" s="3"/>
      <c r="J534" s="3"/>
      <c r="K534" s="3"/>
      <c r="L534" s="3"/>
      <c r="M534" s="4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>
      <c r="A535" s="1"/>
      <c r="B535" s="1"/>
      <c r="C535" s="1"/>
      <c r="F535" s="1"/>
      <c r="G535" s="1"/>
      <c r="H535" s="3"/>
      <c r="I535" s="3"/>
      <c r="J535" s="3"/>
      <c r="K535" s="3"/>
      <c r="L535" s="3"/>
      <c r="M535" s="4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>
      <c r="A536" s="1"/>
      <c r="B536" s="1"/>
      <c r="C536" s="1"/>
      <c r="F536" s="1"/>
      <c r="G536" s="1"/>
      <c r="H536" s="3"/>
      <c r="I536" s="3"/>
      <c r="J536" s="3"/>
      <c r="K536" s="3"/>
      <c r="L536" s="3"/>
      <c r="M536" s="4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>
      <c r="A537" s="1"/>
      <c r="B537" s="1"/>
      <c r="C537" s="1"/>
      <c r="F537" s="1"/>
      <c r="G537" s="1"/>
      <c r="H537" s="3"/>
      <c r="I537" s="3"/>
      <c r="J537" s="3"/>
      <c r="K537" s="3"/>
      <c r="L537" s="3"/>
      <c r="M537" s="4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>
      <c r="A538" s="1"/>
      <c r="B538" s="1"/>
      <c r="C538" s="1"/>
      <c r="F538" s="1"/>
      <c r="G538" s="1"/>
      <c r="H538" s="3"/>
      <c r="I538" s="3"/>
      <c r="J538" s="3"/>
      <c r="K538" s="3"/>
      <c r="L538" s="3"/>
      <c r="M538" s="4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>
      <c r="A539" s="1"/>
      <c r="B539" s="1"/>
      <c r="C539" s="1"/>
      <c r="F539" s="1"/>
      <c r="G539" s="1"/>
      <c r="H539" s="3"/>
      <c r="I539" s="3"/>
      <c r="J539" s="3"/>
      <c r="K539" s="3"/>
      <c r="L539" s="3"/>
      <c r="M539" s="4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>
      <c r="A540" s="1"/>
      <c r="B540" s="1"/>
      <c r="C540" s="1"/>
      <c r="F540" s="1"/>
      <c r="G540" s="1"/>
      <c r="H540" s="3"/>
      <c r="I540" s="3"/>
      <c r="J540" s="3"/>
      <c r="K540" s="3"/>
      <c r="L540" s="3"/>
      <c r="M540" s="4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>
      <c r="A541" s="1"/>
      <c r="B541" s="1"/>
      <c r="C541" s="1"/>
      <c r="F541" s="1"/>
      <c r="G541" s="1"/>
      <c r="H541" s="3"/>
      <c r="I541" s="3"/>
      <c r="J541" s="3"/>
      <c r="K541" s="3"/>
      <c r="L541" s="3"/>
      <c r="M541" s="4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>
      <c r="A542" s="1"/>
      <c r="B542" s="1"/>
      <c r="C542" s="1"/>
      <c r="F542" s="1"/>
      <c r="G542" s="1"/>
      <c r="H542" s="3"/>
      <c r="I542" s="3"/>
      <c r="J542" s="3"/>
      <c r="K542" s="3"/>
      <c r="L542" s="3"/>
      <c r="M542" s="4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>
      <c r="A543" s="1"/>
      <c r="B543" s="1"/>
      <c r="C543" s="1"/>
      <c r="F543" s="1"/>
      <c r="G543" s="1"/>
      <c r="H543" s="3"/>
      <c r="I543" s="3"/>
      <c r="J543" s="3"/>
      <c r="K543" s="3"/>
      <c r="L543" s="3"/>
      <c r="M543" s="4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>
      <c r="A544" s="1"/>
      <c r="B544" s="1"/>
      <c r="C544" s="1"/>
      <c r="F544" s="1"/>
      <c r="G544" s="1"/>
      <c r="H544" s="3"/>
      <c r="I544" s="3"/>
      <c r="J544" s="3"/>
      <c r="K544" s="3"/>
      <c r="L544" s="3"/>
      <c r="M544" s="4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>
      <c r="A545" s="1"/>
      <c r="B545" s="1"/>
      <c r="C545" s="1"/>
      <c r="F545" s="1"/>
      <c r="G545" s="1"/>
      <c r="H545" s="3"/>
      <c r="I545" s="3"/>
      <c r="J545" s="3"/>
      <c r="K545" s="3"/>
      <c r="L545" s="3"/>
      <c r="M545" s="4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>
      <c r="A546" s="1"/>
      <c r="B546" s="1"/>
      <c r="C546" s="1"/>
      <c r="F546" s="1"/>
      <c r="G546" s="1"/>
      <c r="H546" s="3"/>
      <c r="I546" s="3"/>
      <c r="J546" s="3"/>
      <c r="K546" s="3"/>
      <c r="L546" s="3"/>
      <c r="M546" s="4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>
      <c r="A547" s="1"/>
      <c r="B547" s="1"/>
      <c r="C547" s="1"/>
      <c r="F547" s="1"/>
      <c r="G547" s="1"/>
      <c r="H547" s="3"/>
      <c r="I547" s="3"/>
      <c r="J547" s="3"/>
      <c r="K547" s="3"/>
      <c r="L547" s="3"/>
      <c r="M547" s="4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>
      <c r="A548" s="1"/>
      <c r="B548" s="1"/>
      <c r="C548" s="1"/>
      <c r="F548" s="1"/>
      <c r="G548" s="1"/>
      <c r="H548" s="3"/>
      <c r="I548" s="3"/>
      <c r="J548" s="3"/>
      <c r="K548" s="3"/>
      <c r="L548" s="3"/>
      <c r="M548" s="4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>
      <c r="A549" s="1"/>
      <c r="B549" s="1"/>
      <c r="C549" s="1"/>
      <c r="F549" s="1"/>
      <c r="G549" s="1"/>
      <c r="H549" s="3"/>
      <c r="I549" s="3"/>
      <c r="J549" s="3"/>
      <c r="K549" s="3"/>
      <c r="L549" s="3"/>
      <c r="M549" s="4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>
      <c r="A550" s="1"/>
      <c r="B550" s="1"/>
      <c r="C550" s="1"/>
      <c r="F550" s="1"/>
      <c r="G550" s="1"/>
      <c r="H550" s="3"/>
      <c r="I550" s="3"/>
      <c r="J550" s="3"/>
      <c r="K550" s="3"/>
      <c r="L550" s="3"/>
      <c r="M550" s="4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>
      <c r="A551" s="1"/>
      <c r="B551" s="1"/>
      <c r="C551" s="1"/>
      <c r="F551" s="1"/>
      <c r="G551" s="1"/>
      <c r="H551" s="3"/>
      <c r="I551" s="3"/>
      <c r="J551" s="3"/>
      <c r="K551" s="3"/>
      <c r="L551" s="3"/>
      <c r="M551" s="4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>
      <c r="A552" s="1"/>
      <c r="B552" s="1"/>
      <c r="C552" s="1"/>
      <c r="F552" s="1"/>
      <c r="G552" s="1"/>
      <c r="H552" s="3"/>
      <c r="I552" s="3"/>
      <c r="J552" s="3"/>
      <c r="K552" s="3"/>
      <c r="L552" s="3"/>
      <c r="M552" s="4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>
      <c r="A553" s="1"/>
      <c r="B553" s="1"/>
      <c r="C553" s="1"/>
      <c r="F553" s="1"/>
      <c r="G553" s="1"/>
      <c r="H553" s="3"/>
      <c r="I553" s="3"/>
      <c r="J553" s="3"/>
      <c r="K553" s="3"/>
      <c r="L553" s="3"/>
      <c r="M553" s="4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>
      <c r="A554" s="1"/>
      <c r="B554" s="1"/>
      <c r="C554" s="1"/>
      <c r="F554" s="1"/>
      <c r="G554" s="1"/>
      <c r="H554" s="3"/>
      <c r="I554" s="3"/>
      <c r="J554" s="3"/>
      <c r="K554" s="3"/>
      <c r="L554" s="3"/>
      <c r="M554" s="4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>
      <c r="A555" s="1"/>
      <c r="B555" s="1"/>
      <c r="C555" s="1"/>
      <c r="F555" s="1"/>
      <c r="G555" s="1"/>
      <c r="H555" s="3"/>
      <c r="I555" s="3"/>
      <c r="J555" s="3"/>
      <c r="K555" s="3"/>
      <c r="L555" s="3"/>
      <c r="M555" s="4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>
      <c r="A556" s="1"/>
      <c r="B556" s="1"/>
      <c r="C556" s="1"/>
      <c r="F556" s="1"/>
      <c r="G556" s="1"/>
      <c r="H556" s="3"/>
      <c r="I556" s="3"/>
      <c r="J556" s="3"/>
      <c r="K556" s="3"/>
      <c r="L556" s="3"/>
      <c r="M556" s="4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>
      <c r="A557" s="1"/>
      <c r="B557" s="1"/>
      <c r="C557" s="1"/>
      <c r="F557" s="1"/>
      <c r="G557" s="1"/>
      <c r="H557" s="3"/>
      <c r="I557" s="3"/>
      <c r="J557" s="3"/>
      <c r="K557" s="3"/>
      <c r="L557" s="3"/>
      <c r="M557" s="4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>
      <c r="A558" s="1"/>
      <c r="B558" s="1"/>
      <c r="C558" s="1"/>
      <c r="F558" s="1"/>
      <c r="G558" s="1"/>
      <c r="H558" s="3"/>
      <c r="I558" s="3"/>
      <c r="J558" s="3"/>
      <c r="K558" s="3"/>
      <c r="L558" s="3"/>
      <c r="M558" s="4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>
      <c r="A559" s="1"/>
      <c r="B559" s="1"/>
      <c r="C559" s="1"/>
      <c r="F559" s="1"/>
      <c r="G559" s="1"/>
      <c r="H559" s="3"/>
      <c r="I559" s="3"/>
      <c r="J559" s="3"/>
      <c r="K559" s="3"/>
      <c r="L559" s="3"/>
      <c r="M559" s="4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>
      <c r="A560" s="1"/>
      <c r="B560" s="1"/>
      <c r="C560" s="1"/>
      <c r="F560" s="1"/>
      <c r="G560" s="1"/>
      <c r="H560" s="3"/>
      <c r="I560" s="3"/>
      <c r="J560" s="3"/>
      <c r="K560" s="3"/>
      <c r="L560" s="3"/>
      <c r="M560" s="4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>
      <c r="A561" s="1"/>
      <c r="B561" s="1"/>
      <c r="C561" s="1"/>
      <c r="F561" s="1"/>
      <c r="G561" s="1"/>
      <c r="H561" s="3"/>
      <c r="I561" s="3"/>
      <c r="J561" s="3"/>
      <c r="K561" s="3"/>
      <c r="L561" s="3"/>
      <c r="M561" s="4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>
      <c r="A562" s="1"/>
      <c r="B562" s="1"/>
      <c r="C562" s="1"/>
      <c r="F562" s="1"/>
      <c r="G562" s="1"/>
      <c r="H562" s="3"/>
      <c r="I562" s="3"/>
      <c r="J562" s="3"/>
      <c r="K562" s="3"/>
      <c r="L562" s="3"/>
      <c r="M562" s="4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>
      <c r="A563" s="1"/>
      <c r="B563" s="1"/>
      <c r="C563" s="1"/>
      <c r="F563" s="1"/>
      <c r="G563" s="1"/>
      <c r="H563" s="3"/>
      <c r="I563" s="3"/>
      <c r="J563" s="3"/>
      <c r="K563" s="3"/>
      <c r="L563" s="3"/>
      <c r="M563" s="4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>
      <c r="A564" s="1"/>
      <c r="B564" s="1"/>
      <c r="C564" s="1"/>
      <c r="F564" s="1"/>
      <c r="G564" s="1"/>
      <c r="H564" s="3"/>
      <c r="I564" s="3"/>
      <c r="J564" s="3"/>
      <c r="K564" s="3"/>
      <c r="L564" s="3"/>
      <c r="M564" s="4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>
      <c r="A565" s="1"/>
      <c r="B565" s="1"/>
      <c r="C565" s="1"/>
      <c r="F565" s="1"/>
      <c r="G565" s="1"/>
      <c r="H565" s="3"/>
      <c r="I565" s="3"/>
      <c r="J565" s="3"/>
      <c r="K565" s="3"/>
      <c r="L565" s="3"/>
      <c r="M565" s="4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>
      <c r="A566" s="1"/>
      <c r="B566" s="1"/>
      <c r="C566" s="1"/>
      <c r="F566" s="1"/>
      <c r="G566" s="1"/>
      <c r="H566" s="3"/>
      <c r="I566" s="3"/>
      <c r="J566" s="3"/>
      <c r="K566" s="3"/>
      <c r="L566" s="3"/>
      <c r="M566" s="4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>
      <c r="A567" s="1"/>
      <c r="B567" s="1"/>
      <c r="C567" s="1"/>
      <c r="F567" s="1"/>
      <c r="G567" s="1"/>
      <c r="H567" s="3"/>
      <c r="I567" s="3"/>
      <c r="J567" s="3"/>
      <c r="K567" s="3"/>
      <c r="L567" s="3"/>
      <c r="M567" s="4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>
      <c r="A568" s="1"/>
      <c r="B568" s="1"/>
      <c r="C568" s="1"/>
      <c r="F568" s="1"/>
      <c r="G568" s="1"/>
      <c r="H568" s="3"/>
      <c r="I568" s="3"/>
      <c r="J568" s="3"/>
      <c r="K568" s="3"/>
      <c r="L568" s="3"/>
      <c r="M568" s="4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>
      <c r="A569" s="1"/>
      <c r="B569" s="1"/>
      <c r="C569" s="1"/>
      <c r="F569" s="1"/>
      <c r="G569" s="1"/>
      <c r="H569" s="3"/>
      <c r="I569" s="3"/>
      <c r="J569" s="3"/>
      <c r="K569" s="3"/>
      <c r="L569" s="3"/>
      <c r="M569" s="4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>
      <c r="A570" s="1"/>
      <c r="B570" s="1"/>
      <c r="C570" s="1"/>
      <c r="F570" s="1"/>
      <c r="G570" s="1"/>
      <c r="H570" s="3"/>
      <c r="I570" s="3"/>
      <c r="J570" s="3"/>
      <c r="K570" s="3"/>
      <c r="L570" s="3"/>
      <c r="M570" s="4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>
      <c r="A571" s="1"/>
      <c r="B571" s="1"/>
      <c r="C571" s="1"/>
      <c r="F571" s="1"/>
      <c r="G571" s="1"/>
      <c r="H571" s="3"/>
      <c r="I571" s="3"/>
      <c r="J571" s="3"/>
      <c r="K571" s="3"/>
      <c r="L571" s="3"/>
      <c r="M571" s="4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>
      <c r="A572" s="1"/>
      <c r="B572" s="1"/>
      <c r="C572" s="1"/>
      <c r="F572" s="1"/>
      <c r="G572" s="1"/>
      <c r="H572" s="3"/>
      <c r="I572" s="3"/>
      <c r="J572" s="3"/>
      <c r="K572" s="3"/>
      <c r="L572" s="3"/>
      <c r="M572" s="4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>
      <c r="A573" s="1"/>
      <c r="B573" s="1"/>
      <c r="C573" s="1"/>
      <c r="F573" s="1"/>
      <c r="G573" s="1"/>
      <c r="H573" s="3"/>
      <c r="I573" s="3"/>
      <c r="J573" s="3"/>
      <c r="K573" s="3"/>
      <c r="L573" s="3"/>
      <c r="M573" s="4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>
      <c r="A574" s="1"/>
      <c r="B574" s="1"/>
      <c r="C574" s="1"/>
      <c r="F574" s="1"/>
      <c r="G574" s="1"/>
      <c r="H574" s="3"/>
      <c r="I574" s="3"/>
      <c r="J574" s="3"/>
      <c r="K574" s="3"/>
      <c r="L574" s="3"/>
      <c r="M574" s="4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>
      <c r="A575" s="1"/>
      <c r="B575" s="1"/>
      <c r="C575" s="1"/>
      <c r="F575" s="1"/>
      <c r="G575" s="1"/>
      <c r="H575" s="3"/>
      <c r="I575" s="3"/>
      <c r="J575" s="3"/>
      <c r="K575" s="3"/>
      <c r="L575" s="3"/>
      <c r="M575" s="4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>
      <c r="A576" s="1"/>
      <c r="B576" s="1"/>
      <c r="C576" s="1"/>
      <c r="F576" s="1"/>
      <c r="G576" s="1"/>
      <c r="H576" s="3"/>
      <c r="I576" s="3"/>
      <c r="J576" s="3"/>
      <c r="K576" s="3"/>
      <c r="L576" s="3"/>
      <c r="M576" s="4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>
      <c r="A577" s="1"/>
      <c r="B577" s="1"/>
      <c r="C577" s="1"/>
      <c r="F577" s="1"/>
      <c r="G577" s="1"/>
      <c r="H577" s="3"/>
      <c r="I577" s="3"/>
      <c r="J577" s="3"/>
      <c r="K577" s="3"/>
      <c r="L577" s="3"/>
      <c r="M577" s="4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>
      <c r="A578" s="1"/>
      <c r="B578" s="1"/>
      <c r="C578" s="1"/>
      <c r="F578" s="1"/>
      <c r="G578" s="1"/>
      <c r="H578" s="3"/>
      <c r="I578" s="3"/>
      <c r="J578" s="3"/>
      <c r="K578" s="3"/>
      <c r="L578" s="3"/>
      <c r="M578" s="4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>
      <c r="A579" s="1"/>
      <c r="B579" s="1"/>
      <c r="C579" s="1"/>
      <c r="F579" s="1"/>
      <c r="G579" s="1"/>
      <c r="H579" s="3"/>
      <c r="I579" s="3"/>
      <c r="J579" s="3"/>
      <c r="K579" s="3"/>
      <c r="L579" s="3"/>
      <c r="M579" s="4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>
      <c r="A580" s="1"/>
      <c r="B580" s="1"/>
      <c r="C580" s="1"/>
      <c r="F580" s="1"/>
      <c r="G580" s="1"/>
      <c r="H580" s="3"/>
      <c r="I580" s="3"/>
      <c r="J580" s="3"/>
      <c r="K580" s="3"/>
      <c r="L580" s="3"/>
      <c r="M580" s="4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>
      <c r="A581" s="1"/>
      <c r="B581" s="1"/>
      <c r="C581" s="1"/>
      <c r="F581" s="1"/>
      <c r="G581" s="1"/>
      <c r="H581" s="3"/>
      <c r="I581" s="3"/>
      <c r="J581" s="3"/>
      <c r="K581" s="3"/>
      <c r="L581" s="3"/>
      <c r="M581" s="4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>
      <c r="A582" s="1"/>
      <c r="B582" s="1"/>
      <c r="C582" s="1"/>
      <c r="F582" s="1"/>
      <c r="G582" s="1"/>
      <c r="H582" s="3"/>
      <c r="I582" s="3"/>
      <c r="J582" s="3"/>
      <c r="K582" s="3"/>
      <c r="L582" s="3"/>
      <c r="M582" s="4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>
      <c r="A583" s="1"/>
      <c r="B583" s="1"/>
      <c r="C583" s="1"/>
      <c r="F583" s="1"/>
      <c r="G583" s="1"/>
      <c r="H583" s="3"/>
      <c r="I583" s="3"/>
      <c r="J583" s="3"/>
      <c r="K583" s="3"/>
      <c r="L583" s="3"/>
      <c r="M583" s="4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>
      <c r="A584" s="1"/>
      <c r="B584" s="1"/>
      <c r="C584" s="1"/>
      <c r="F584" s="1"/>
      <c r="G584" s="1"/>
      <c r="H584" s="3"/>
      <c r="I584" s="3"/>
      <c r="J584" s="3"/>
      <c r="K584" s="3"/>
      <c r="L584" s="3"/>
      <c r="M584" s="4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>
      <c r="A585" s="1"/>
      <c r="B585" s="1"/>
      <c r="C585" s="1"/>
      <c r="F585" s="1"/>
      <c r="G585" s="1"/>
      <c r="H585" s="3"/>
      <c r="I585" s="3"/>
      <c r="J585" s="3"/>
      <c r="K585" s="3"/>
      <c r="L585" s="3"/>
      <c r="M585" s="4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>
      <c r="A586" s="1"/>
      <c r="B586" s="1"/>
      <c r="C586" s="1"/>
      <c r="F586" s="1"/>
      <c r="G586" s="1"/>
      <c r="H586" s="3"/>
      <c r="I586" s="3"/>
      <c r="J586" s="3"/>
      <c r="K586" s="3"/>
      <c r="L586" s="3"/>
      <c r="M586" s="4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>
      <c r="A587" s="1"/>
      <c r="B587" s="1"/>
      <c r="C587" s="1"/>
      <c r="F587" s="1"/>
      <c r="G587" s="1"/>
      <c r="H587" s="3"/>
      <c r="I587" s="3"/>
      <c r="J587" s="3"/>
      <c r="K587" s="3"/>
      <c r="L587" s="3"/>
      <c r="M587" s="4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>
      <c r="A588" s="1"/>
      <c r="B588" s="1"/>
      <c r="C588" s="1"/>
      <c r="F588" s="1"/>
      <c r="G588" s="1"/>
      <c r="H588" s="3"/>
      <c r="I588" s="3"/>
      <c r="J588" s="3"/>
      <c r="K588" s="3"/>
      <c r="L588" s="3"/>
      <c r="M588" s="4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>
      <c r="A589" s="1"/>
      <c r="B589" s="1"/>
      <c r="C589" s="1"/>
      <c r="F589" s="1"/>
      <c r="G589" s="1"/>
      <c r="H589" s="3"/>
      <c r="I589" s="3"/>
      <c r="J589" s="3"/>
      <c r="K589" s="3"/>
      <c r="L589" s="3"/>
      <c r="M589" s="4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>
      <c r="A590" s="1"/>
      <c r="B590" s="1"/>
      <c r="C590" s="1"/>
      <c r="F590" s="1"/>
      <c r="G590" s="1"/>
      <c r="H590" s="3"/>
      <c r="I590" s="3"/>
      <c r="J590" s="3"/>
      <c r="K590" s="3"/>
      <c r="L590" s="3"/>
      <c r="M590" s="4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>
      <c r="A591" s="1"/>
      <c r="B591" s="1"/>
      <c r="C591" s="1"/>
      <c r="F591" s="1"/>
      <c r="G591" s="1"/>
      <c r="H591" s="3"/>
      <c r="I591" s="3"/>
      <c r="J591" s="3"/>
      <c r="K591" s="3"/>
      <c r="L591" s="3"/>
      <c r="M591" s="4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>
      <c r="A592" s="1"/>
      <c r="B592" s="1"/>
      <c r="C592" s="1"/>
      <c r="F592" s="1"/>
      <c r="G592" s="1"/>
      <c r="H592" s="3"/>
      <c r="I592" s="3"/>
      <c r="J592" s="3"/>
      <c r="K592" s="3"/>
      <c r="L592" s="3"/>
      <c r="M592" s="4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>
      <c r="A593" s="1"/>
      <c r="B593" s="1"/>
      <c r="C593" s="1"/>
      <c r="F593" s="1"/>
      <c r="G593" s="1"/>
      <c r="H593" s="3"/>
      <c r="I593" s="3"/>
      <c r="J593" s="3"/>
      <c r="K593" s="3"/>
      <c r="L593" s="3"/>
      <c r="M593" s="4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>
      <c r="A594" s="1"/>
      <c r="B594" s="1"/>
      <c r="C594" s="1"/>
      <c r="F594" s="1"/>
      <c r="G594" s="1"/>
      <c r="H594" s="3"/>
      <c r="I594" s="3"/>
      <c r="J594" s="3"/>
      <c r="K594" s="3"/>
      <c r="L594" s="3"/>
      <c r="M594" s="4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>
      <c r="A595" s="1"/>
      <c r="B595" s="1"/>
      <c r="C595" s="1"/>
      <c r="F595" s="1"/>
      <c r="G595" s="1"/>
      <c r="H595" s="3"/>
      <c r="I595" s="3"/>
      <c r="J595" s="3"/>
      <c r="K595" s="3"/>
      <c r="L595" s="3"/>
      <c r="M595" s="4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>
      <c r="A596" s="1"/>
      <c r="B596" s="1"/>
      <c r="C596" s="1"/>
      <c r="F596" s="1"/>
      <c r="G596" s="1"/>
      <c r="H596" s="3"/>
      <c r="I596" s="3"/>
      <c r="J596" s="3"/>
      <c r="K596" s="3"/>
      <c r="L596" s="3"/>
      <c r="M596" s="4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>
      <c r="A597" s="1"/>
      <c r="B597" s="1"/>
      <c r="C597" s="1"/>
      <c r="F597" s="1"/>
      <c r="G597" s="1"/>
      <c r="H597" s="3"/>
      <c r="I597" s="3"/>
      <c r="J597" s="3"/>
      <c r="K597" s="3"/>
      <c r="L597" s="3"/>
      <c r="M597" s="4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>
      <c r="A598" s="1"/>
      <c r="B598" s="1"/>
      <c r="C598" s="1"/>
      <c r="F598" s="1"/>
      <c r="G598" s="1"/>
      <c r="H598" s="3"/>
      <c r="I598" s="3"/>
      <c r="J598" s="3"/>
      <c r="K598" s="3"/>
      <c r="L598" s="3"/>
      <c r="M598" s="4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>
      <c r="A599" s="1"/>
      <c r="B599" s="1"/>
      <c r="C599" s="1"/>
      <c r="F599" s="1"/>
      <c r="G599" s="1"/>
      <c r="H599" s="3"/>
      <c r="I599" s="3"/>
      <c r="J599" s="3"/>
      <c r="K599" s="3"/>
      <c r="L599" s="3"/>
      <c r="M599" s="4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>
      <c r="A600" s="1"/>
      <c r="B600" s="1"/>
      <c r="C600" s="1"/>
      <c r="F600" s="1"/>
      <c r="G600" s="1"/>
      <c r="H600" s="3"/>
      <c r="I600" s="3"/>
      <c r="J600" s="3"/>
      <c r="K600" s="3"/>
      <c r="L600" s="3"/>
      <c r="M600" s="4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>
      <c r="A601" s="1"/>
      <c r="B601" s="1"/>
      <c r="C601" s="1"/>
      <c r="F601" s="1"/>
      <c r="G601" s="1"/>
      <c r="H601" s="3"/>
      <c r="I601" s="3"/>
      <c r="J601" s="3"/>
      <c r="K601" s="3"/>
      <c r="L601" s="3"/>
      <c r="M601" s="4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>
      <c r="A602" s="1"/>
      <c r="B602" s="1"/>
      <c r="C602" s="1"/>
      <c r="F602" s="1"/>
      <c r="G602" s="1"/>
      <c r="H602" s="3"/>
      <c r="I602" s="3"/>
      <c r="J602" s="3"/>
      <c r="K602" s="3"/>
      <c r="L602" s="3"/>
      <c r="M602" s="4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>
      <c r="A603" s="1"/>
      <c r="B603" s="1"/>
      <c r="C603" s="1"/>
      <c r="F603" s="1"/>
      <c r="G603" s="1"/>
      <c r="H603" s="3"/>
      <c r="I603" s="3"/>
      <c r="J603" s="3"/>
      <c r="K603" s="3"/>
      <c r="L603" s="3"/>
      <c r="M603" s="4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>
      <c r="A604" s="1"/>
      <c r="B604" s="1"/>
      <c r="C604" s="1"/>
      <c r="F604" s="1"/>
      <c r="G604" s="1"/>
      <c r="H604" s="3"/>
      <c r="I604" s="3"/>
      <c r="J604" s="3"/>
      <c r="K604" s="3"/>
      <c r="L604" s="3"/>
      <c r="M604" s="4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>
      <c r="A605" s="1"/>
      <c r="B605" s="1"/>
      <c r="C605" s="1"/>
      <c r="F605" s="1"/>
      <c r="G605" s="1"/>
      <c r="H605" s="3"/>
      <c r="I605" s="3"/>
      <c r="J605" s="3"/>
      <c r="K605" s="3"/>
      <c r="L605" s="3"/>
      <c r="M605" s="4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>
      <c r="A606" s="1"/>
      <c r="B606" s="1"/>
      <c r="C606" s="1"/>
      <c r="F606" s="1"/>
      <c r="G606" s="1"/>
      <c r="H606" s="3"/>
      <c r="I606" s="3"/>
      <c r="J606" s="3"/>
      <c r="K606" s="3"/>
      <c r="L606" s="3"/>
      <c r="M606" s="4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>
      <c r="A607" s="1"/>
      <c r="B607" s="1"/>
      <c r="C607" s="1"/>
      <c r="F607" s="1"/>
      <c r="G607" s="1"/>
      <c r="H607" s="3"/>
      <c r="I607" s="3"/>
      <c r="J607" s="3"/>
      <c r="K607" s="3"/>
      <c r="L607" s="3"/>
      <c r="M607" s="4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>
      <c r="A608" s="1"/>
      <c r="B608" s="1"/>
      <c r="C608" s="1"/>
      <c r="F608" s="1"/>
      <c r="G608" s="1"/>
      <c r="H608" s="3"/>
      <c r="I608" s="3"/>
      <c r="J608" s="3"/>
      <c r="K608" s="3"/>
      <c r="L608" s="3"/>
      <c r="M608" s="4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>
      <c r="A609" s="1"/>
      <c r="B609" s="1"/>
      <c r="C609" s="1"/>
      <c r="F609" s="1"/>
      <c r="G609" s="1"/>
      <c r="H609" s="3"/>
      <c r="I609" s="3"/>
      <c r="J609" s="3"/>
      <c r="K609" s="3"/>
      <c r="L609" s="3"/>
      <c r="M609" s="4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>
      <c r="A610" s="1"/>
      <c r="B610" s="1"/>
      <c r="C610" s="1"/>
      <c r="F610" s="1"/>
      <c r="G610" s="1"/>
      <c r="H610" s="3"/>
      <c r="I610" s="3"/>
      <c r="J610" s="3"/>
      <c r="K610" s="3"/>
      <c r="L610" s="3"/>
      <c r="M610" s="4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>
      <c r="A611" s="1"/>
      <c r="B611" s="1"/>
      <c r="C611" s="1"/>
      <c r="F611" s="1"/>
      <c r="G611" s="1"/>
      <c r="H611" s="3"/>
      <c r="I611" s="3"/>
      <c r="J611" s="3"/>
      <c r="K611" s="3"/>
      <c r="L611" s="3"/>
      <c r="M611" s="4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>
      <c r="A612" s="1"/>
      <c r="B612" s="1"/>
      <c r="C612" s="1"/>
      <c r="F612" s="1"/>
      <c r="G612" s="1"/>
      <c r="H612" s="3"/>
      <c r="I612" s="3"/>
      <c r="J612" s="3"/>
      <c r="K612" s="3"/>
      <c r="L612" s="3"/>
      <c r="M612" s="4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>
      <c r="A613" s="1"/>
      <c r="B613" s="1"/>
      <c r="C613" s="1"/>
      <c r="F613" s="1"/>
      <c r="G613" s="1"/>
      <c r="H613" s="3"/>
      <c r="I613" s="3"/>
      <c r="J613" s="3"/>
      <c r="K613" s="3"/>
      <c r="L613" s="3"/>
      <c r="M613" s="4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>
      <c r="A614" s="1"/>
      <c r="B614" s="1"/>
      <c r="C614" s="1"/>
      <c r="F614" s="1"/>
      <c r="G614" s="1"/>
      <c r="H614" s="3"/>
      <c r="I614" s="3"/>
      <c r="J614" s="3"/>
      <c r="K614" s="3"/>
      <c r="L614" s="3"/>
      <c r="M614" s="4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>
      <c r="A615" s="1"/>
      <c r="B615" s="1"/>
      <c r="C615" s="1"/>
      <c r="F615" s="1"/>
      <c r="G615" s="1"/>
      <c r="H615" s="3"/>
      <c r="I615" s="3"/>
      <c r="J615" s="3"/>
      <c r="K615" s="3"/>
      <c r="L615" s="3"/>
      <c r="M615" s="4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>
      <c r="A616" s="1"/>
      <c r="B616" s="1"/>
      <c r="C616" s="1"/>
      <c r="F616" s="1"/>
      <c r="G616" s="1"/>
      <c r="H616" s="3"/>
      <c r="I616" s="3"/>
      <c r="J616" s="3"/>
      <c r="K616" s="3"/>
      <c r="L616" s="3"/>
      <c r="M616" s="4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>
      <c r="A617" s="1"/>
      <c r="B617" s="1"/>
      <c r="C617" s="1"/>
      <c r="F617" s="1"/>
      <c r="G617" s="1"/>
      <c r="H617" s="3"/>
      <c r="I617" s="3"/>
      <c r="J617" s="3"/>
      <c r="K617" s="3"/>
      <c r="L617" s="3"/>
      <c r="M617" s="4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>
      <c r="A618" s="1"/>
      <c r="B618" s="1"/>
      <c r="C618" s="1"/>
      <c r="F618" s="1"/>
      <c r="G618" s="1"/>
      <c r="H618" s="3"/>
      <c r="I618" s="3"/>
      <c r="J618" s="3"/>
      <c r="K618" s="3"/>
      <c r="L618" s="3"/>
      <c r="M618" s="4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>
      <c r="A619" s="1"/>
      <c r="B619" s="1"/>
      <c r="C619" s="1"/>
      <c r="F619" s="1"/>
      <c r="G619" s="1"/>
      <c r="H619" s="3"/>
      <c r="I619" s="3"/>
      <c r="J619" s="3"/>
      <c r="K619" s="3"/>
      <c r="L619" s="3"/>
      <c r="M619" s="4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>
      <c r="A620" s="1"/>
      <c r="B620" s="1"/>
      <c r="C620" s="1"/>
      <c r="F620" s="1"/>
      <c r="G620" s="1"/>
      <c r="H620" s="3"/>
      <c r="I620" s="3"/>
      <c r="J620" s="3"/>
      <c r="K620" s="3"/>
      <c r="L620" s="3"/>
      <c r="M620" s="4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>
      <c r="A621" s="1"/>
      <c r="B621" s="1"/>
      <c r="C621" s="1"/>
      <c r="F621" s="1"/>
      <c r="G621" s="1"/>
      <c r="H621" s="3"/>
      <c r="I621" s="3"/>
      <c r="J621" s="3"/>
      <c r="K621" s="3"/>
      <c r="L621" s="3"/>
      <c r="M621" s="4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>
      <c r="A622" s="1"/>
      <c r="B622" s="1"/>
      <c r="C622" s="1"/>
      <c r="F622" s="1"/>
      <c r="G622" s="1"/>
      <c r="H622" s="3"/>
      <c r="I622" s="3"/>
      <c r="J622" s="3"/>
      <c r="K622" s="3"/>
      <c r="L622" s="3"/>
      <c r="M622" s="4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>
      <c r="A623" s="1"/>
      <c r="B623" s="1"/>
      <c r="C623" s="1"/>
      <c r="F623" s="1"/>
      <c r="G623" s="1"/>
      <c r="H623" s="3"/>
      <c r="I623" s="3"/>
      <c r="J623" s="3"/>
      <c r="K623" s="3"/>
      <c r="L623" s="3"/>
      <c r="M623" s="4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>
      <c r="A624" s="1"/>
      <c r="B624" s="1"/>
      <c r="C624" s="1"/>
      <c r="F624" s="1"/>
      <c r="G624" s="1"/>
      <c r="H624" s="3"/>
      <c r="I624" s="3"/>
      <c r="J624" s="3"/>
      <c r="K624" s="3"/>
      <c r="L624" s="3"/>
      <c r="M624" s="4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>
      <c r="A625" s="1"/>
      <c r="B625" s="1"/>
      <c r="C625" s="1"/>
      <c r="F625" s="1"/>
      <c r="G625" s="1"/>
      <c r="H625" s="3"/>
      <c r="I625" s="3"/>
      <c r="J625" s="3"/>
      <c r="K625" s="3"/>
      <c r="L625" s="3"/>
      <c r="M625" s="4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>
      <c r="A626" s="1"/>
      <c r="B626" s="1"/>
      <c r="C626" s="1"/>
      <c r="F626" s="1"/>
      <c r="G626" s="1"/>
      <c r="H626" s="3"/>
      <c r="I626" s="3"/>
      <c r="J626" s="3"/>
      <c r="K626" s="3"/>
      <c r="L626" s="3"/>
      <c r="M626" s="4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>
      <c r="A627" s="1"/>
      <c r="B627" s="1"/>
      <c r="C627" s="1"/>
      <c r="F627" s="1"/>
      <c r="G627" s="1"/>
      <c r="H627" s="3"/>
      <c r="I627" s="3"/>
      <c r="J627" s="3"/>
      <c r="K627" s="3"/>
      <c r="L627" s="3"/>
      <c r="M627" s="4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>
      <c r="A628" s="1"/>
      <c r="B628" s="1"/>
      <c r="C628" s="1"/>
      <c r="F628" s="1"/>
      <c r="G628" s="1"/>
      <c r="H628" s="3"/>
      <c r="I628" s="3"/>
      <c r="J628" s="3"/>
      <c r="K628" s="3"/>
      <c r="L628" s="3"/>
      <c r="M628" s="4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>
      <c r="A629" s="1"/>
      <c r="B629" s="1"/>
      <c r="C629" s="1"/>
      <c r="F629" s="1"/>
      <c r="G629" s="1"/>
      <c r="H629" s="3"/>
      <c r="I629" s="3"/>
      <c r="J629" s="3"/>
      <c r="K629" s="3"/>
      <c r="L629" s="3"/>
      <c r="M629" s="4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>
      <c r="A630" s="1"/>
      <c r="B630" s="1"/>
      <c r="C630" s="1"/>
      <c r="F630" s="1"/>
      <c r="G630" s="1"/>
      <c r="H630" s="3"/>
      <c r="I630" s="3"/>
      <c r="J630" s="3"/>
      <c r="K630" s="3"/>
      <c r="L630" s="3"/>
      <c r="M630" s="4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>
      <c r="A631" s="1"/>
      <c r="B631" s="1"/>
      <c r="C631" s="1"/>
      <c r="F631" s="1"/>
      <c r="G631" s="1"/>
      <c r="H631" s="3"/>
      <c r="I631" s="3"/>
      <c r="J631" s="3"/>
      <c r="K631" s="3"/>
      <c r="L631" s="3"/>
      <c r="M631" s="4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>
      <c r="A632" s="1"/>
      <c r="B632" s="1"/>
      <c r="C632" s="1"/>
      <c r="F632" s="1"/>
      <c r="G632" s="1"/>
      <c r="H632" s="3"/>
      <c r="I632" s="3"/>
      <c r="J632" s="3"/>
      <c r="K632" s="3"/>
      <c r="L632" s="3"/>
      <c r="M632" s="4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>
      <c r="A633" s="1"/>
      <c r="B633" s="1"/>
      <c r="C633" s="1"/>
      <c r="F633" s="1"/>
      <c r="G633" s="1"/>
      <c r="H633" s="3"/>
      <c r="I633" s="3"/>
      <c r="J633" s="3"/>
      <c r="K633" s="3"/>
      <c r="L633" s="3"/>
      <c r="M633" s="4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>
      <c r="A634" s="1"/>
      <c r="B634" s="1"/>
      <c r="C634" s="1"/>
      <c r="F634" s="1"/>
      <c r="G634" s="1"/>
      <c r="H634" s="3"/>
      <c r="I634" s="3"/>
      <c r="J634" s="3"/>
      <c r="K634" s="3"/>
      <c r="L634" s="3"/>
      <c r="M634" s="4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>
      <c r="A635" s="1"/>
      <c r="B635" s="1"/>
      <c r="C635" s="1"/>
      <c r="F635" s="1"/>
      <c r="G635" s="1"/>
      <c r="H635" s="3"/>
      <c r="I635" s="3"/>
      <c r="J635" s="3"/>
      <c r="K635" s="3"/>
      <c r="L635" s="3"/>
      <c r="M635" s="4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>
      <c r="A636" s="1"/>
      <c r="B636" s="1"/>
      <c r="C636" s="1"/>
      <c r="F636" s="1"/>
      <c r="G636" s="1"/>
      <c r="H636" s="3"/>
      <c r="I636" s="3"/>
      <c r="J636" s="3"/>
      <c r="K636" s="3"/>
      <c r="L636" s="3"/>
      <c r="M636" s="4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>
      <c r="A637" s="1"/>
      <c r="B637" s="1"/>
      <c r="C637" s="1"/>
      <c r="F637" s="1"/>
      <c r="G637" s="1"/>
      <c r="H637" s="3"/>
      <c r="I637" s="3"/>
      <c r="J637" s="3"/>
      <c r="K637" s="3"/>
      <c r="L637" s="3"/>
      <c r="M637" s="4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>
      <c r="A638" s="1"/>
      <c r="B638" s="1"/>
      <c r="C638" s="1"/>
      <c r="F638" s="1"/>
      <c r="G638" s="1"/>
      <c r="H638" s="3"/>
      <c r="I638" s="3"/>
      <c r="J638" s="3"/>
      <c r="K638" s="3"/>
      <c r="L638" s="3"/>
      <c r="M638" s="4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>
      <c r="A639" s="1"/>
      <c r="B639" s="1"/>
      <c r="C639" s="1"/>
      <c r="F639" s="1"/>
      <c r="G639" s="1"/>
      <c r="H639" s="3"/>
      <c r="I639" s="3"/>
      <c r="J639" s="3"/>
      <c r="K639" s="3"/>
      <c r="L639" s="3"/>
      <c r="M639" s="4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>
      <c r="A640" s="1"/>
      <c r="B640" s="1"/>
      <c r="C640" s="1"/>
      <c r="F640" s="1"/>
      <c r="G640" s="1"/>
      <c r="H640" s="3"/>
      <c r="I640" s="3"/>
      <c r="J640" s="3"/>
      <c r="K640" s="3"/>
      <c r="L640" s="3"/>
      <c r="M640" s="4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>
      <c r="A641" s="1"/>
      <c r="B641" s="1"/>
      <c r="C641" s="1"/>
      <c r="F641" s="1"/>
      <c r="G641" s="1"/>
      <c r="H641" s="3"/>
      <c r="I641" s="3"/>
      <c r="J641" s="3"/>
      <c r="K641" s="3"/>
      <c r="L641" s="3"/>
      <c r="M641" s="4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>
      <c r="A642" s="1"/>
      <c r="B642" s="1"/>
      <c r="C642" s="1"/>
      <c r="F642" s="1"/>
      <c r="G642" s="1"/>
      <c r="H642" s="3"/>
      <c r="I642" s="3"/>
      <c r="J642" s="3"/>
      <c r="K642" s="3"/>
      <c r="L642" s="3"/>
      <c r="M642" s="4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>
      <c r="A643" s="1"/>
      <c r="B643" s="1"/>
      <c r="C643" s="1"/>
      <c r="F643" s="1"/>
      <c r="G643" s="1"/>
      <c r="H643" s="3"/>
      <c r="I643" s="3"/>
      <c r="J643" s="3"/>
      <c r="K643" s="3"/>
      <c r="L643" s="3"/>
      <c r="M643" s="4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>
      <c r="A644" s="1"/>
      <c r="B644" s="1"/>
      <c r="C644" s="1"/>
      <c r="F644" s="1"/>
      <c r="G644" s="1"/>
      <c r="H644" s="3"/>
      <c r="I644" s="3"/>
      <c r="J644" s="3"/>
      <c r="K644" s="3"/>
      <c r="L644" s="3"/>
      <c r="M644" s="4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>
      <c r="A645" s="1"/>
      <c r="B645" s="1"/>
      <c r="C645" s="1"/>
      <c r="F645" s="1"/>
      <c r="G645" s="1"/>
      <c r="H645" s="3"/>
      <c r="I645" s="3"/>
      <c r="J645" s="3"/>
      <c r="K645" s="3"/>
      <c r="L645" s="3"/>
      <c r="M645" s="4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>
      <c r="A646" s="1"/>
      <c r="B646" s="1"/>
      <c r="C646" s="1"/>
      <c r="F646" s="1"/>
      <c r="G646" s="1"/>
      <c r="H646" s="3"/>
      <c r="I646" s="3"/>
      <c r="J646" s="3"/>
      <c r="K646" s="3"/>
      <c r="L646" s="3"/>
      <c r="M646" s="4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>
      <c r="A647" s="1"/>
      <c r="B647" s="1"/>
      <c r="C647" s="1"/>
      <c r="F647" s="1"/>
      <c r="G647" s="1"/>
      <c r="H647" s="3"/>
      <c r="I647" s="3"/>
      <c r="J647" s="3"/>
      <c r="K647" s="3"/>
      <c r="L647" s="3"/>
      <c r="M647" s="4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>
      <c r="A648" s="1"/>
      <c r="B648" s="1"/>
      <c r="C648" s="1"/>
      <c r="F648" s="1"/>
      <c r="G648" s="1"/>
      <c r="H648" s="3"/>
      <c r="I648" s="3"/>
      <c r="J648" s="3"/>
      <c r="K648" s="3"/>
      <c r="L648" s="3"/>
      <c r="M648" s="4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>
      <c r="A649" s="1"/>
      <c r="B649" s="1"/>
      <c r="C649" s="1"/>
      <c r="F649" s="1"/>
      <c r="G649" s="1"/>
      <c r="H649" s="3"/>
      <c r="I649" s="3"/>
      <c r="J649" s="3"/>
      <c r="K649" s="3"/>
      <c r="L649" s="3"/>
      <c r="M649" s="4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>
      <c r="A650" s="1"/>
      <c r="B650" s="1"/>
      <c r="C650" s="1"/>
      <c r="F650" s="1"/>
      <c r="G650" s="1"/>
      <c r="H650" s="3"/>
      <c r="I650" s="3"/>
      <c r="J650" s="3"/>
      <c r="K650" s="3"/>
      <c r="L650" s="3"/>
      <c r="M650" s="4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>
      <c r="A651" s="1"/>
      <c r="B651" s="1"/>
      <c r="C651" s="1"/>
      <c r="F651" s="1"/>
      <c r="G651" s="1"/>
      <c r="H651" s="3"/>
      <c r="I651" s="3"/>
      <c r="J651" s="3"/>
      <c r="K651" s="3"/>
      <c r="L651" s="3"/>
      <c r="M651" s="4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>
      <c r="A652" s="1"/>
      <c r="B652" s="1"/>
      <c r="C652" s="1"/>
      <c r="F652" s="1"/>
      <c r="G652" s="1"/>
      <c r="H652" s="3"/>
      <c r="I652" s="3"/>
      <c r="J652" s="3"/>
      <c r="K652" s="3"/>
      <c r="L652" s="3"/>
      <c r="M652" s="4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>
      <c r="A653" s="1"/>
      <c r="B653" s="1"/>
      <c r="C653" s="1"/>
      <c r="F653" s="1"/>
      <c r="G653" s="1"/>
      <c r="H653" s="3"/>
      <c r="I653" s="3"/>
      <c r="J653" s="3"/>
      <c r="K653" s="3"/>
      <c r="L653" s="3"/>
      <c r="M653" s="4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>
      <c r="A654" s="1"/>
      <c r="B654" s="1"/>
      <c r="C654" s="1"/>
      <c r="F654" s="1"/>
      <c r="G654" s="1"/>
      <c r="H654" s="3"/>
      <c r="I654" s="3"/>
      <c r="J654" s="3"/>
      <c r="K654" s="3"/>
      <c r="L654" s="3"/>
      <c r="M654" s="4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>
      <c r="A655" s="1"/>
      <c r="B655" s="1"/>
      <c r="C655" s="1"/>
      <c r="F655" s="1"/>
      <c r="G655" s="1"/>
      <c r="H655" s="3"/>
      <c r="I655" s="3"/>
      <c r="J655" s="3"/>
      <c r="K655" s="3"/>
      <c r="L655" s="3"/>
      <c r="M655" s="4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>
      <c r="A656" s="1"/>
      <c r="B656" s="1"/>
      <c r="C656" s="1"/>
      <c r="F656" s="1"/>
      <c r="G656" s="1"/>
      <c r="H656" s="3"/>
      <c r="I656" s="3"/>
      <c r="J656" s="3"/>
      <c r="K656" s="3"/>
      <c r="L656" s="3"/>
      <c r="M656" s="4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>
      <c r="A657" s="1"/>
      <c r="B657" s="1"/>
      <c r="C657" s="1"/>
      <c r="F657" s="1"/>
      <c r="G657" s="1"/>
      <c r="H657" s="3"/>
      <c r="I657" s="3"/>
      <c r="J657" s="3"/>
      <c r="K657" s="3"/>
      <c r="L657" s="3"/>
      <c r="M657" s="4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>
      <c r="A658" s="1"/>
      <c r="B658" s="1"/>
      <c r="C658" s="1"/>
      <c r="F658" s="1"/>
      <c r="G658" s="1"/>
      <c r="H658" s="3"/>
      <c r="I658" s="3"/>
      <c r="J658" s="3"/>
      <c r="K658" s="3"/>
      <c r="L658" s="3"/>
      <c r="M658" s="4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>
      <c r="A659" s="1"/>
      <c r="B659" s="1"/>
      <c r="C659" s="1"/>
      <c r="F659" s="1"/>
      <c r="G659" s="1"/>
      <c r="H659" s="3"/>
      <c r="I659" s="3"/>
      <c r="J659" s="3"/>
      <c r="K659" s="3"/>
      <c r="L659" s="3"/>
      <c r="M659" s="4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>
      <c r="A660" s="1"/>
      <c r="B660" s="1"/>
      <c r="C660" s="1"/>
      <c r="F660" s="1"/>
      <c r="G660" s="1"/>
      <c r="H660" s="3"/>
      <c r="I660" s="3"/>
      <c r="J660" s="3"/>
      <c r="K660" s="3"/>
      <c r="L660" s="3"/>
      <c r="M660" s="4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>
      <c r="A661" s="1"/>
      <c r="B661" s="1"/>
      <c r="C661" s="1"/>
      <c r="F661" s="1"/>
      <c r="G661" s="1"/>
      <c r="H661" s="3"/>
      <c r="I661" s="3"/>
      <c r="J661" s="3"/>
      <c r="K661" s="3"/>
      <c r="L661" s="3"/>
      <c r="M661" s="4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>
      <c r="A662" s="1"/>
      <c r="B662" s="1"/>
      <c r="C662" s="1"/>
      <c r="F662" s="1"/>
      <c r="G662" s="1"/>
      <c r="H662" s="3"/>
      <c r="I662" s="3"/>
      <c r="J662" s="3"/>
      <c r="K662" s="3"/>
      <c r="L662" s="3"/>
      <c r="M662" s="4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>
      <c r="A663" s="1"/>
      <c r="B663" s="1"/>
      <c r="C663" s="1"/>
      <c r="F663" s="1"/>
      <c r="G663" s="1"/>
      <c r="H663" s="3"/>
      <c r="I663" s="3"/>
      <c r="J663" s="3"/>
      <c r="K663" s="3"/>
      <c r="L663" s="3"/>
      <c r="M663" s="4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>
      <c r="A664" s="1"/>
      <c r="B664" s="1"/>
      <c r="C664" s="1"/>
      <c r="F664" s="1"/>
      <c r="G664" s="1"/>
      <c r="H664" s="3"/>
      <c r="I664" s="3"/>
      <c r="J664" s="3"/>
      <c r="K664" s="3"/>
      <c r="L664" s="3"/>
      <c r="M664" s="4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>
      <c r="A665" s="1"/>
      <c r="B665" s="1"/>
      <c r="C665" s="1"/>
      <c r="F665" s="1"/>
      <c r="G665" s="1"/>
      <c r="H665" s="3"/>
      <c r="I665" s="3"/>
      <c r="J665" s="3"/>
      <c r="K665" s="3"/>
      <c r="L665" s="3"/>
      <c r="M665" s="4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>
      <c r="A666" s="1"/>
      <c r="B666" s="1"/>
      <c r="C666" s="1"/>
      <c r="F666" s="1"/>
      <c r="G666" s="1"/>
      <c r="H666" s="3"/>
      <c r="I666" s="3"/>
      <c r="J666" s="3"/>
      <c r="K666" s="3"/>
      <c r="L666" s="3"/>
      <c r="M666" s="4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>
      <c r="A667" s="1"/>
      <c r="B667" s="1"/>
      <c r="C667" s="1"/>
      <c r="F667" s="1"/>
      <c r="G667" s="1"/>
      <c r="H667" s="3"/>
      <c r="I667" s="3"/>
      <c r="J667" s="3"/>
      <c r="K667" s="3"/>
      <c r="L667" s="3"/>
      <c r="M667" s="4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>
      <c r="A668" s="1"/>
      <c r="B668" s="1"/>
      <c r="C668" s="1"/>
      <c r="F668" s="1"/>
      <c r="G668" s="1"/>
      <c r="H668" s="3"/>
      <c r="I668" s="3"/>
      <c r="J668" s="3"/>
      <c r="K668" s="3"/>
      <c r="L668" s="3"/>
      <c r="M668" s="4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>
      <c r="A669" s="1"/>
      <c r="B669" s="1"/>
      <c r="C669" s="1"/>
      <c r="F669" s="1"/>
      <c r="G669" s="1"/>
      <c r="H669" s="3"/>
      <c r="I669" s="3"/>
      <c r="J669" s="3"/>
      <c r="K669" s="3"/>
      <c r="L669" s="3"/>
      <c r="M669" s="4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>
      <c r="A670" s="1"/>
      <c r="B670" s="1"/>
      <c r="C670" s="1"/>
      <c r="F670" s="1"/>
      <c r="G670" s="1"/>
      <c r="H670" s="3"/>
      <c r="I670" s="3"/>
      <c r="J670" s="3"/>
      <c r="K670" s="3"/>
      <c r="L670" s="3"/>
      <c r="M670" s="4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>
      <c r="A671" s="1"/>
      <c r="B671" s="1"/>
      <c r="C671" s="1"/>
      <c r="F671" s="1"/>
      <c r="G671" s="1"/>
      <c r="H671" s="3"/>
      <c r="I671" s="3"/>
      <c r="J671" s="3"/>
      <c r="K671" s="3"/>
      <c r="L671" s="3"/>
      <c r="M671" s="4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>
      <c r="A672" s="1"/>
      <c r="B672" s="1"/>
      <c r="C672" s="1"/>
      <c r="F672" s="1"/>
      <c r="G672" s="1"/>
      <c r="H672" s="3"/>
      <c r="I672" s="3"/>
      <c r="J672" s="3"/>
      <c r="K672" s="3"/>
      <c r="L672" s="3"/>
      <c r="M672" s="4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>
      <c r="A673" s="1"/>
      <c r="B673" s="1"/>
      <c r="C673" s="1"/>
      <c r="F673" s="1"/>
      <c r="G673" s="1"/>
      <c r="H673" s="3"/>
      <c r="I673" s="3"/>
      <c r="J673" s="3"/>
      <c r="K673" s="3"/>
      <c r="L673" s="3"/>
      <c r="M673" s="4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>
      <c r="A674" s="1"/>
      <c r="B674" s="1"/>
      <c r="C674" s="1"/>
      <c r="F674" s="1"/>
      <c r="G674" s="1"/>
      <c r="H674" s="3"/>
      <c r="I674" s="3"/>
      <c r="J674" s="3"/>
      <c r="K674" s="3"/>
      <c r="L674" s="3"/>
      <c r="M674" s="4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>
      <c r="A675" s="1"/>
      <c r="B675" s="1"/>
      <c r="C675" s="1"/>
      <c r="F675" s="1"/>
      <c r="G675" s="1"/>
      <c r="H675" s="3"/>
      <c r="I675" s="3"/>
      <c r="J675" s="3"/>
      <c r="K675" s="3"/>
      <c r="L675" s="3"/>
      <c r="M675" s="4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>
      <c r="A676" s="1"/>
      <c r="B676" s="1"/>
      <c r="C676" s="1"/>
      <c r="F676" s="1"/>
      <c r="G676" s="1"/>
      <c r="H676" s="3"/>
      <c r="I676" s="3"/>
      <c r="J676" s="3"/>
      <c r="K676" s="3"/>
      <c r="L676" s="3"/>
      <c r="M676" s="4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>
      <c r="A677" s="1"/>
      <c r="B677" s="1"/>
      <c r="C677" s="1"/>
      <c r="F677" s="1"/>
      <c r="G677" s="1"/>
      <c r="H677" s="3"/>
      <c r="I677" s="3"/>
      <c r="J677" s="3"/>
      <c r="K677" s="3"/>
      <c r="L677" s="3"/>
      <c r="M677" s="4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>
      <c r="A678" s="1"/>
      <c r="B678" s="1"/>
      <c r="C678" s="1"/>
      <c r="F678" s="1"/>
      <c r="G678" s="1"/>
      <c r="H678" s="3"/>
      <c r="I678" s="3"/>
      <c r="J678" s="3"/>
      <c r="K678" s="3"/>
      <c r="L678" s="3"/>
      <c r="M678" s="4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>
      <c r="A679" s="1"/>
      <c r="B679" s="1"/>
      <c r="C679" s="1"/>
      <c r="F679" s="1"/>
      <c r="G679" s="1"/>
      <c r="H679" s="3"/>
      <c r="I679" s="3"/>
      <c r="J679" s="3"/>
      <c r="K679" s="3"/>
      <c r="L679" s="3"/>
      <c r="M679" s="4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>
      <c r="A680" s="1"/>
      <c r="B680" s="1"/>
      <c r="C680" s="1"/>
      <c r="F680" s="1"/>
      <c r="G680" s="1"/>
      <c r="H680" s="3"/>
      <c r="I680" s="3"/>
      <c r="J680" s="3"/>
      <c r="K680" s="3"/>
      <c r="L680" s="3"/>
      <c r="M680" s="4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>
      <c r="A681" s="1"/>
      <c r="B681" s="1"/>
      <c r="C681" s="1"/>
      <c r="F681" s="1"/>
      <c r="G681" s="1"/>
      <c r="H681" s="3"/>
      <c r="I681" s="3"/>
      <c r="J681" s="3"/>
      <c r="K681" s="3"/>
      <c r="L681" s="3"/>
      <c r="M681" s="4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>
      <c r="A682" s="1"/>
      <c r="B682" s="1"/>
      <c r="C682" s="1"/>
      <c r="F682" s="1"/>
      <c r="G682" s="1"/>
      <c r="H682" s="3"/>
      <c r="I682" s="3"/>
      <c r="J682" s="3"/>
      <c r="K682" s="3"/>
      <c r="L682" s="3"/>
      <c r="M682" s="4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>
      <c r="A683" s="1"/>
      <c r="B683" s="1"/>
      <c r="C683" s="1"/>
      <c r="F683" s="1"/>
      <c r="G683" s="1"/>
      <c r="H683" s="3"/>
      <c r="I683" s="3"/>
      <c r="J683" s="3"/>
      <c r="K683" s="3"/>
      <c r="L683" s="3"/>
      <c r="M683" s="4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>
      <c r="A684" s="1"/>
      <c r="B684" s="1"/>
      <c r="C684" s="1"/>
      <c r="F684" s="1"/>
      <c r="G684" s="1"/>
      <c r="H684" s="3"/>
      <c r="I684" s="3"/>
      <c r="J684" s="3"/>
      <c r="K684" s="3"/>
      <c r="L684" s="3"/>
      <c r="M684" s="4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>
      <c r="A685" s="1"/>
      <c r="B685" s="1"/>
      <c r="C685" s="1"/>
      <c r="F685" s="1"/>
      <c r="G685" s="1"/>
      <c r="H685" s="3"/>
      <c r="I685" s="3"/>
      <c r="J685" s="3"/>
      <c r="K685" s="3"/>
      <c r="L685" s="3"/>
      <c r="M685" s="4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>
      <c r="A686" s="1"/>
      <c r="B686" s="1"/>
      <c r="C686" s="1"/>
      <c r="F686" s="1"/>
      <c r="G686" s="1"/>
      <c r="H686" s="3"/>
      <c r="I686" s="3"/>
      <c r="J686" s="3"/>
      <c r="K686" s="3"/>
      <c r="L686" s="3"/>
      <c r="M686" s="4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>
      <c r="A687" s="1"/>
      <c r="B687" s="1"/>
      <c r="C687" s="1"/>
      <c r="F687" s="1"/>
      <c r="G687" s="1"/>
      <c r="H687" s="3"/>
      <c r="I687" s="3"/>
      <c r="J687" s="3"/>
      <c r="K687" s="3"/>
      <c r="L687" s="3"/>
      <c r="M687" s="4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>
      <c r="A688" s="1"/>
      <c r="B688" s="1"/>
      <c r="C688" s="1"/>
      <c r="F688" s="1"/>
      <c r="G688" s="1"/>
      <c r="H688" s="3"/>
      <c r="I688" s="3"/>
      <c r="J688" s="3"/>
      <c r="K688" s="3"/>
      <c r="L688" s="3"/>
      <c r="M688" s="4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>
      <c r="A689" s="1"/>
      <c r="B689" s="1"/>
      <c r="C689" s="1"/>
      <c r="F689" s="1"/>
      <c r="G689" s="1"/>
      <c r="H689" s="3"/>
      <c r="I689" s="3"/>
      <c r="J689" s="3"/>
      <c r="K689" s="3"/>
      <c r="L689" s="3"/>
      <c r="M689" s="4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>
      <c r="A690" s="1"/>
      <c r="B690" s="1"/>
      <c r="C690" s="1"/>
      <c r="F690" s="1"/>
      <c r="G690" s="1"/>
      <c r="H690" s="3"/>
      <c r="I690" s="3"/>
      <c r="J690" s="3"/>
      <c r="K690" s="3"/>
      <c r="L690" s="3"/>
      <c r="M690" s="4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>
      <c r="A691" s="1"/>
      <c r="B691" s="1"/>
      <c r="C691" s="1"/>
      <c r="F691" s="1"/>
      <c r="G691" s="1"/>
      <c r="H691" s="3"/>
      <c r="I691" s="3"/>
      <c r="J691" s="3"/>
      <c r="K691" s="3"/>
      <c r="L691" s="3"/>
      <c r="M691" s="4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>
      <c r="A692" s="1"/>
      <c r="B692" s="1"/>
      <c r="C692" s="1"/>
      <c r="F692" s="1"/>
      <c r="G692" s="1"/>
      <c r="H692" s="3"/>
      <c r="I692" s="3"/>
      <c r="J692" s="3"/>
      <c r="K692" s="3"/>
      <c r="L692" s="3"/>
      <c r="M692" s="4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>
      <c r="A693" s="1"/>
      <c r="B693" s="1"/>
      <c r="C693" s="1"/>
      <c r="F693" s="1"/>
      <c r="G693" s="1"/>
      <c r="H693" s="3"/>
      <c r="I693" s="3"/>
      <c r="J693" s="3"/>
      <c r="K693" s="3"/>
      <c r="L693" s="3"/>
      <c r="M693" s="4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>
      <c r="A694" s="1"/>
      <c r="B694" s="1"/>
      <c r="C694" s="1"/>
      <c r="F694" s="1"/>
      <c r="G694" s="1"/>
      <c r="H694" s="3"/>
      <c r="I694" s="3"/>
      <c r="J694" s="3"/>
      <c r="K694" s="3"/>
      <c r="L694" s="3"/>
      <c r="M694" s="4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>
      <c r="A695" s="1"/>
      <c r="B695" s="1"/>
      <c r="C695" s="1"/>
      <c r="F695" s="1"/>
      <c r="G695" s="1"/>
      <c r="H695" s="3"/>
      <c r="I695" s="3"/>
      <c r="J695" s="3"/>
      <c r="K695" s="3"/>
      <c r="L695" s="3"/>
      <c r="M695" s="4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>
      <c r="A696" s="1"/>
      <c r="B696" s="1"/>
      <c r="C696" s="1"/>
      <c r="F696" s="1"/>
      <c r="G696" s="1"/>
      <c r="H696" s="3"/>
      <c r="I696" s="3"/>
      <c r="J696" s="3"/>
      <c r="K696" s="3"/>
      <c r="L696" s="3"/>
      <c r="M696" s="4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>
      <c r="A697" s="1"/>
      <c r="B697" s="1"/>
      <c r="C697" s="1"/>
      <c r="F697" s="1"/>
      <c r="G697" s="1"/>
      <c r="H697" s="3"/>
      <c r="I697" s="3"/>
      <c r="J697" s="3"/>
      <c r="K697" s="3"/>
      <c r="L697" s="3"/>
      <c r="M697" s="4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>
      <c r="A698" s="1"/>
      <c r="B698" s="1"/>
      <c r="C698" s="1"/>
      <c r="F698" s="1"/>
      <c r="G698" s="1"/>
      <c r="H698" s="3"/>
      <c r="I698" s="3"/>
      <c r="J698" s="3"/>
      <c r="K698" s="3"/>
      <c r="L698" s="3"/>
      <c r="M698" s="4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>
      <c r="A699" s="1"/>
      <c r="B699" s="1"/>
      <c r="C699" s="1"/>
      <c r="F699" s="1"/>
      <c r="G699" s="1"/>
      <c r="H699" s="3"/>
      <c r="I699" s="3"/>
      <c r="J699" s="3"/>
      <c r="K699" s="3"/>
      <c r="L699" s="3"/>
      <c r="M699" s="4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>
      <c r="A700" s="1"/>
      <c r="B700" s="1"/>
      <c r="C700" s="1"/>
      <c r="F700" s="1"/>
      <c r="G700" s="1"/>
      <c r="H700" s="3"/>
      <c r="I700" s="3"/>
      <c r="J700" s="3"/>
      <c r="K700" s="3"/>
      <c r="L700" s="3"/>
      <c r="M700" s="4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>
      <c r="A701" s="1"/>
      <c r="B701" s="1"/>
      <c r="C701" s="1"/>
      <c r="F701" s="1"/>
      <c r="G701" s="1"/>
      <c r="H701" s="3"/>
      <c r="I701" s="3"/>
      <c r="J701" s="3"/>
      <c r="K701" s="3"/>
      <c r="L701" s="3"/>
      <c r="M701" s="4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>
      <c r="A702" s="1"/>
      <c r="B702" s="1"/>
      <c r="C702" s="1"/>
      <c r="F702" s="1"/>
      <c r="G702" s="1"/>
      <c r="H702" s="3"/>
      <c r="I702" s="3"/>
      <c r="J702" s="3"/>
      <c r="K702" s="3"/>
      <c r="L702" s="3"/>
      <c r="M702" s="4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>
      <c r="A703" s="1"/>
      <c r="B703" s="1"/>
      <c r="C703" s="1"/>
      <c r="F703" s="1"/>
      <c r="G703" s="1"/>
      <c r="H703" s="3"/>
      <c r="I703" s="3"/>
      <c r="J703" s="3"/>
      <c r="K703" s="3"/>
      <c r="L703" s="3"/>
      <c r="M703" s="4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>
      <c r="A704" s="1"/>
      <c r="B704" s="1"/>
      <c r="C704" s="1"/>
      <c r="F704" s="1"/>
      <c r="G704" s="1"/>
      <c r="H704" s="3"/>
      <c r="I704" s="3"/>
      <c r="J704" s="3"/>
      <c r="K704" s="3"/>
      <c r="L704" s="3"/>
      <c r="M704" s="4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>
      <c r="A705" s="1"/>
      <c r="B705" s="1"/>
      <c r="C705" s="1"/>
      <c r="F705" s="1"/>
      <c r="G705" s="1"/>
      <c r="H705" s="3"/>
      <c r="I705" s="3"/>
      <c r="J705" s="3"/>
      <c r="K705" s="3"/>
      <c r="L705" s="3"/>
      <c r="M705" s="4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>
      <c r="A706" s="1"/>
      <c r="B706" s="1"/>
      <c r="C706" s="1"/>
      <c r="F706" s="1"/>
      <c r="G706" s="1"/>
      <c r="H706" s="3"/>
      <c r="I706" s="3"/>
      <c r="J706" s="3"/>
      <c r="K706" s="3"/>
      <c r="L706" s="3"/>
      <c r="M706" s="4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>
      <c r="A707" s="1"/>
      <c r="B707" s="1"/>
      <c r="C707" s="1"/>
      <c r="F707" s="1"/>
      <c r="G707" s="1"/>
      <c r="H707" s="3"/>
      <c r="I707" s="3"/>
      <c r="J707" s="3"/>
      <c r="K707" s="3"/>
      <c r="L707" s="3"/>
      <c r="M707" s="4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>
      <c r="A708" s="1"/>
      <c r="B708" s="1"/>
      <c r="C708" s="1"/>
      <c r="F708" s="1"/>
      <c r="G708" s="1"/>
      <c r="H708" s="3"/>
      <c r="I708" s="3"/>
      <c r="J708" s="3"/>
      <c r="K708" s="3"/>
      <c r="L708" s="3"/>
      <c r="M708" s="4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>
      <c r="A709" s="1"/>
      <c r="B709" s="1"/>
      <c r="C709" s="1"/>
      <c r="F709" s="1"/>
      <c r="G709" s="1"/>
      <c r="H709" s="3"/>
      <c r="I709" s="3"/>
      <c r="J709" s="3"/>
      <c r="K709" s="3"/>
      <c r="L709" s="3"/>
      <c r="M709" s="4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>
      <c r="A710" s="1"/>
      <c r="B710" s="1"/>
      <c r="C710" s="1"/>
      <c r="F710" s="1"/>
      <c r="G710" s="1"/>
      <c r="H710" s="3"/>
      <c r="I710" s="3"/>
      <c r="J710" s="3"/>
      <c r="K710" s="3"/>
      <c r="L710" s="3"/>
      <c r="M710" s="4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>
      <c r="A711" s="1"/>
      <c r="B711" s="1"/>
      <c r="C711" s="1"/>
      <c r="F711" s="1"/>
      <c r="G711" s="1"/>
      <c r="H711" s="3"/>
      <c r="I711" s="3"/>
      <c r="J711" s="3"/>
      <c r="K711" s="3"/>
      <c r="L711" s="3"/>
      <c r="M711" s="4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>
      <c r="A712" s="1"/>
      <c r="B712" s="1"/>
      <c r="C712" s="1"/>
      <c r="F712" s="1"/>
      <c r="G712" s="1"/>
      <c r="H712" s="3"/>
      <c r="I712" s="3"/>
      <c r="J712" s="3"/>
      <c r="K712" s="3"/>
      <c r="L712" s="3"/>
      <c r="M712" s="4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>
      <c r="A713" s="1"/>
      <c r="B713" s="1"/>
      <c r="C713" s="1"/>
      <c r="F713" s="1"/>
      <c r="G713" s="1"/>
      <c r="H713" s="3"/>
      <c r="I713" s="3"/>
      <c r="J713" s="3"/>
      <c r="K713" s="3"/>
      <c r="L713" s="3"/>
      <c r="M713" s="4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>
      <c r="A714" s="1"/>
      <c r="B714" s="1"/>
      <c r="C714" s="1"/>
      <c r="F714" s="1"/>
      <c r="G714" s="1"/>
      <c r="H714" s="3"/>
      <c r="I714" s="3"/>
      <c r="J714" s="3"/>
      <c r="K714" s="3"/>
      <c r="L714" s="3"/>
      <c r="M714" s="4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>
      <c r="A715" s="1"/>
      <c r="B715" s="1"/>
      <c r="C715" s="1"/>
      <c r="F715" s="1"/>
      <c r="G715" s="1"/>
      <c r="H715" s="3"/>
      <c r="I715" s="3"/>
      <c r="J715" s="3"/>
      <c r="K715" s="3"/>
      <c r="L715" s="3"/>
      <c r="M715" s="4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>
      <c r="A716" s="1"/>
      <c r="B716" s="1"/>
      <c r="C716" s="1"/>
      <c r="F716" s="1"/>
      <c r="G716" s="1"/>
      <c r="H716" s="3"/>
      <c r="I716" s="3"/>
      <c r="J716" s="3"/>
      <c r="K716" s="3"/>
      <c r="L716" s="3"/>
      <c r="M716" s="4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>
      <c r="A717" s="1"/>
      <c r="B717" s="1"/>
      <c r="C717" s="1"/>
      <c r="F717" s="1"/>
      <c r="G717" s="1"/>
      <c r="H717" s="3"/>
      <c r="I717" s="3"/>
      <c r="J717" s="3"/>
      <c r="K717" s="3"/>
      <c r="L717" s="3"/>
      <c r="M717" s="4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>
      <c r="A718" s="1"/>
      <c r="B718" s="1"/>
      <c r="C718" s="1"/>
      <c r="F718" s="1"/>
      <c r="G718" s="1"/>
      <c r="H718" s="3"/>
      <c r="I718" s="3"/>
      <c r="J718" s="3"/>
      <c r="K718" s="3"/>
      <c r="L718" s="3"/>
      <c r="M718" s="4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>
      <c r="A719" s="1"/>
      <c r="B719" s="1"/>
      <c r="C719" s="1"/>
      <c r="F719" s="1"/>
      <c r="G719" s="1"/>
      <c r="H719" s="3"/>
      <c r="I719" s="3"/>
      <c r="J719" s="3"/>
      <c r="K719" s="3"/>
      <c r="L719" s="3"/>
      <c r="M719" s="4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>
      <c r="A720" s="1"/>
      <c r="B720" s="1"/>
      <c r="C720" s="1"/>
      <c r="F720" s="1"/>
      <c r="G720" s="1"/>
      <c r="H720" s="3"/>
      <c r="I720" s="3"/>
      <c r="J720" s="3"/>
      <c r="K720" s="3"/>
      <c r="L720" s="3"/>
      <c r="M720" s="4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>
      <c r="A721" s="1"/>
      <c r="B721" s="1"/>
      <c r="C721" s="1"/>
      <c r="F721" s="1"/>
      <c r="G721" s="1"/>
      <c r="H721" s="3"/>
      <c r="I721" s="3"/>
      <c r="J721" s="3"/>
      <c r="K721" s="3"/>
      <c r="L721" s="3"/>
      <c r="M721" s="4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>
      <c r="A722" s="1"/>
      <c r="B722" s="1"/>
      <c r="C722" s="1"/>
      <c r="F722" s="1"/>
      <c r="G722" s="1"/>
      <c r="H722" s="3"/>
      <c r="I722" s="3"/>
      <c r="J722" s="3"/>
      <c r="K722" s="3"/>
      <c r="L722" s="3"/>
      <c r="M722" s="4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>
      <c r="A723" s="1"/>
      <c r="B723" s="1"/>
      <c r="C723" s="1"/>
      <c r="F723" s="1"/>
      <c r="G723" s="1"/>
      <c r="H723" s="3"/>
      <c r="I723" s="3"/>
      <c r="J723" s="3"/>
      <c r="K723" s="3"/>
      <c r="L723" s="3"/>
      <c r="M723" s="4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>
      <c r="A724" s="1"/>
      <c r="B724" s="1"/>
      <c r="C724" s="1"/>
      <c r="F724" s="1"/>
      <c r="G724" s="1"/>
      <c r="H724" s="3"/>
      <c r="I724" s="3"/>
      <c r="J724" s="3"/>
      <c r="K724" s="3"/>
      <c r="L724" s="3"/>
      <c r="M724" s="4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>
      <c r="A725" s="1"/>
      <c r="B725" s="1"/>
      <c r="C725" s="1"/>
      <c r="F725" s="1"/>
      <c r="G725" s="1"/>
      <c r="H725" s="3"/>
      <c r="I725" s="3"/>
      <c r="J725" s="3"/>
      <c r="K725" s="3"/>
      <c r="L725" s="3"/>
      <c r="M725" s="4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>
      <c r="A726" s="1"/>
      <c r="B726" s="1"/>
      <c r="C726" s="1"/>
      <c r="F726" s="1"/>
      <c r="G726" s="1"/>
      <c r="H726" s="3"/>
      <c r="I726" s="3"/>
      <c r="J726" s="3"/>
      <c r="K726" s="3"/>
      <c r="L726" s="3"/>
      <c r="M726" s="4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>
      <c r="A727" s="1"/>
      <c r="B727" s="1"/>
      <c r="C727" s="1"/>
      <c r="F727" s="1"/>
      <c r="G727" s="1"/>
      <c r="H727" s="3"/>
      <c r="I727" s="3"/>
      <c r="J727" s="3"/>
      <c r="K727" s="3"/>
      <c r="L727" s="3"/>
      <c r="M727" s="4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>
      <c r="A728" s="1"/>
      <c r="B728" s="1"/>
      <c r="C728" s="1"/>
      <c r="F728" s="1"/>
      <c r="G728" s="1"/>
      <c r="H728" s="3"/>
      <c r="I728" s="3"/>
      <c r="J728" s="3"/>
      <c r="K728" s="3"/>
      <c r="L728" s="3"/>
      <c r="M728" s="4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>
      <c r="A729" s="1"/>
      <c r="B729" s="1"/>
      <c r="C729" s="1"/>
      <c r="F729" s="1"/>
      <c r="G729" s="1"/>
      <c r="H729" s="3"/>
      <c r="I729" s="3"/>
      <c r="J729" s="3"/>
      <c r="K729" s="3"/>
      <c r="L729" s="3"/>
      <c r="M729" s="4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>
      <c r="A730" s="1"/>
      <c r="B730" s="1"/>
      <c r="C730" s="1"/>
      <c r="F730" s="1"/>
      <c r="G730" s="1"/>
      <c r="H730" s="3"/>
      <c r="I730" s="3"/>
      <c r="J730" s="3"/>
      <c r="K730" s="3"/>
      <c r="L730" s="3"/>
      <c r="M730" s="4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>
      <c r="A731" s="1"/>
      <c r="B731" s="1"/>
      <c r="C731" s="1"/>
      <c r="F731" s="1"/>
      <c r="G731" s="1"/>
      <c r="H731" s="3"/>
      <c r="I731" s="3"/>
      <c r="J731" s="3"/>
      <c r="K731" s="3"/>
      <c r="L731" s="3"/>
      <c r="M731" s="4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>
      <c r="A732" s="1"/>
      <c r="B732" s="1"/>
      <c r="C732" s="1"/>
      <c r="F732" s="1"/>
      <c r="G732" s="1"/>
      <c r="H732" s="3"/>
      <c r="I732" s="3"/>
      <c r="J732" s="3"/>
      <c r="K732" s="3"/>
      <c r="L732" s="3"/>
      <c r="M732" s="4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>
      <c r="A733" s="1"/>
      <c r="B733" s="1"/>
      <c r="C733" s="1"/>
      <c r="F733" s="1"/>
      <c r="G733" s="1"/>
      <c r="H733" s="3"/>
      <c r="I733" s="3"/>
      <c r="J733" s="3"/>
      <c r="K733" s="3"/>
      <c r="L733" s="3"/>
      <c r="M733" s="4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>
      <c r="A734" s="1"/>
      <c r="B734" s="1"/>
      <c r="C734" s="1"/>
      <c r="F734" s="1"/>
      <c r="G734" s="1"/>
      <c r="H734" s="3"/>
      <c r="I734" s="3"/>
      <c r="J734" s="3"/>
      <c r="K734" s="3"/>
      <c r="L734" s="3"/>
      <c r="M734" s="4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>
      <c r="A735" s="1"/>
      <c r="B735" s="1"/>
      <c r="C735" s="1"/>
      <c r="F735" s="1"/>
      <c r="G735" s="1"/>
      <c r="H735" s="3"/>
      <c r="I735" s="3"/>
      <c r="J735" s="3"/>
      <c r="K735" s="3"/>
      <c r="L735" s="3"/>
      <c r="M735" s="4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>
      <c r="A736" s="1"/>
      <c r="B736" s="1"/>
      <c r="C736" s="1"/>
      <c r="F736" s="1"/>
      <c r="G736" s="1"/>
      <c r="H736" s="3"/>
      <c r="I736" s="3"/>
      <c r="J736" s="3"/>
      <c r="K736" s="3"/>
      <c r="L736" s="3"/>
      <c r="M736" s="4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>
      <c r="A737" s="1"/>
      <c r="B737" s="1"/>
      <c r="C737" s="1"/>
      <c r="F737" s="1"/>
      <c r="G737" s="1"/>
      <c r="H737" s="3"/>
      <c r="I737" s="3"/>
      <c r="J737" s="3"/>
      <c r="K737" s="3"/>
      <c r="L737" s="3"/>
      <c r="M737" s="4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>
      <c r="A738" s="1"/>
      <c r="B738" s="1"/>
      <c r="C738" s="1"/>
      <c r="F738" s="1"/>
      <c r="G738" s="1"/>
      <c r="H738" s="3"/>
      <c r="I738" s="3"/>
      <c r="J738" s="3"/>
      <c r="K738" s="3"/>
      <c r="L738" s="3"/>
      <c r="M738" s="4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>
      <c r="A739" s="1"/>
      <c r="B739" s="1"/>
      <c r="C739" s="1"/>
      <c r="F739" s="1"/>
      <c r="G739" s="1"/>
      <c r="H739" s="3"/>
      <c r="I739" s="3"/>
      <c r="J739" s="3"/>
      <c r="K739" s="3"/>
      <c r="L739" s="3"/>
      <c r="M739" s="4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>
      <c r="A740" s="1"/>
      <c r="B740" s="1"/>
      <c r="C740" s="1"/>
      <c r="F740" s="1"/>
      <c r="G740" s="1"/>
      <c r="H740" s="3"/>
      <c r="I740" s="3"/>
      <c r="J740" s="3"/>
      <c r="K740" s="3"/>
      <c r="L740" s="3"/>
      <c r="M740" s="4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>
      <c r="A741" s="1"/>
      <c r="B741" s="1"/>
      <c r="C741" s="1"/>
      <c r="F741" s="1"/>
      <c r="G741" s="1"/>
      <c r="H741" s="3"/>
      <c r="I741" s="3"/>
      <c r="J741" s="3"/>
      <c r="K741" s="3"/>
      <c r="L741" s="3"/>
      <c r="M741" s="4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>
      <c r="A742" s="1"/>
      <c r="B742" s="1"/>
      <c r="C742" s="1"/>
      <c r="F742" s="1"/>
      <c r="G742" s="1"/>
      <c r="H742" s="3"/>
      <c r="I742" s="3"/>
      <c r="J742" s="3"/>
      <c r="K742" s="3"/>
      <c r="L742" s="3"/>
      <c r="M742" s="4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>
      <c r="A743" s="1"/>
      <c r="B743" s="1"/>
      <c r="C743" s="1"/>
      <c r="F743" s="1"/>
      <c r="G743" s="1"/>
      <c r="H743" s="3"/>
      <c r="I743" s="3"/>
      <c r="J743" s="3"/>
      <c r="K743" s="3"/>
      <c r="L743" s="3"/>
      <c r="M743" s="4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>
      <c r="A744" s="1"/>
      <c r="B744" s="1"/>
      <c r="C744" s="1"/>
      <c r="F744" s="1"/>
      <c r="G744" s="1"/>
      <c r="H744" s="3"/>
      <c r="I744" s="3"/>
      <c r="J744" s="3"/>
      <c r="K744" s="3"/>
      <c r="L744" s="3"/>
      <c r="M744" s="4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>
      <c r="A745" s="1"/>
      <c r="B745" s="1"/>
      <c r="C745" s="1"/>
      <c r="F745" s="1"/>
      <c r="G745" s="1"/>
      <c r="H745" s="3"/>
      <c r="I745" s="3"/>
      <c r="J745" s="3"/>
      <c r="K745" s="3"/>
      <c r="L745" s="3"/>
      <c r="M745" s="4"/>
      <c r="N745" s="1"/>
      <c r="O745" s="1"/>
      <c r="P745" s="1"/>
      <c r="Q745" s="1"/>
      <c r="R745" s="1"/>
      <c r="S745" s="1"/>
      <c r="T745" s="1"/>
      <c r="U745" s="1"/>
      <c r="V745" s="1"/>
      <c r="W745" s="1"/>
    </row>
  </sheetData>
  <mergeCells count="49">
    <mergeCell ref="K5:M7"/>
    <mergeCell ref="B2:F2"/>
    <mergeCell ref="G2:H2"/>
    <mergeCell ref="G5:H5"/>
    <mergeCell ref="G6:H7"/>
    <mergeCell ref="I2:J7"/>
    <mergeCell ref="K2:M4"/>
    <mergeCell ref="G4:H4"/>
    <mergeCell ref="G3:H3"/>
    <mergeCell ref="B7:F7"/>
    <mergeCell ref="B6:F6"/>
    <mergeCell ref="B5:F5"/>
    <mergeCell ref="B4:F4"/>
    <mergeCell ref="B3:F3"/>
    <mergeCell ref="K112:L112"/>
    <mergeCell ref="K114:L114"/>
    <mergeCell ref="M8:M9"/>
    <mergeCell ref="K18:L18"/>
    <mergeCell ref="K36:L36"/>
    <mergeCell ref="K61:L61"/>
    <mergeCell ref="K80:L80"/>
    <mergeCell ref="F54:M54"/>
    <mergeCell ref="G8:G9"/>
    <mergeCell ref="H8:H9"/>
    <mergeCell ref="I8:I9"/>
    <mergeCell ref="J8:J9"/>
    <mergeCell ref="K8:L8"/>
    <mergeCell ref="F38:M38"/>
    <mergeCell ref="B8:B9"/>
    <mergeCell ref="C8:C9"/>
    <mergeCell ref="D8:D9"/>
    <mergeCell ref="E8:E9"/>
    <mergeCell ref="F8:F9"/>
    <mergeCell ref="C10:D10"/>
    <mergeCell ref="F10:M10"/>
    <mergeCell ref="C20:D20"/>
    <mergeCell ref="F20:M20"/>
    <mergeCell ref="C38:D38"/>
    <mergeCell ref="C103:D103"/>
    <mergeCell ref="F103:M103"/>
    <mergeCell ref="C109:D109"/>
    <mergeCell ref="F109:M109"/>
    <mergeCell ref="C54:D54"/>
    <mergeCell ref="C63:D63"/>
    <mergeCell ref="F63:M63"/>
    <mergeCell ref="C82:D82"/>
    <mergeCell ref="F82:M82"/>
    <mergeCell ref="K101:L101"/>
    <mergeCell ref="K107:L107"/>
  </mergeCells>
  <phoneticPr fontId="50" type="noConversion"/>
  <printOptions horizontalCentered="1"/>
  <pageMargins left="0" right="0" top="0.62992125984251968" bottom="0.98425196850393704" header="0.23622047244094491" footer="0.39370078740157483"/>
  <pageSetup paperSize="9" scale="55" fitToHeight="0" orientation="portrait" r:id="rId1"/>
  <headerFooter alignWithMargins="0">
    <oddFooter>&amp;CREGEA – Geologia Engenharia e Estudos Ambientais Rua Moacir Miguel da Silva, 633, Jd. Bonfiglioli, CEP 05595-000, São Paulo, SP +55 11 3735-5172 / 3731-3351- www.regea.com.br</oddFooter>
  </headerFooter>
  <rowBreaks count="2" manualBreakCount="2">
    <brk id="36" max="16383" man="1"/>
    <brk id="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3"/>
  <sheetViews>
    <sheetView workbookViewId="0">
      <selection activeCell="N23" sqref="N23"/>
    </sheetView>
  </sheetViews>
  <sheetFormatPr defaultColWidth="14" defaultRowHeight="12.75"/>
  <cols>
    <col min="1" max="1" width="2.28515625" style="5" customWidth="1"/>
    <col min="2" max="2" width="7.28515625" style="5" customWidth="1"/>
    <col min="3" max="4" width="9.42578125" style="1" customWidth="1"/>
    <col min="5" max="5" width="20.42578125" style="2" customWidth="1"/>
    <col min="6" max="23" width="4.85546875" style="2" customWidth="1"/>
    <col min="24" max="24" width="12.7109375" style="5" customWidth="1"/>
    <col min="25" max="25" width="9.42578125" style="5" customWidth="1"/>
    <col min="26" max="26" width="10.85546875" style="5" hidden="1" customWidth="1"/>
    <col min="27" max="27" width="16.28515625" style="5" customWidth="1"/>
    <col min="28" max="28" width="9.28515625" style="13" customWidth="1"/>
    <col min="29" max="29" width="2.5703125" style="5" customWidth="1"/>
    <col min="30" max="30" width="26.85546875" style="5" customWidth="1"/>
    <col min="31" max="38" width="13.42578125" style="5" customWidth="1"/>
    <col min="39" max="1044" width="14" style="5" customWidth="1"/>
    <col min="1045" max="16384" width="14" style="5"/>
  </cols>
  <sheetData>
    <row r="1" spans="1:38" ht="13.5" thickBot="1">
      <c r="A1" s="1"/>
      <c r="B1" s="1"/>
      <c r="X1" s="1"/>
      <c r="Y1" s="1"/>
      <c r="Z1" s="1"/>
      <c r="AA1" s="3"/>
      <c r="AB1" s="4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5">
      <c r="A2" s="1"/>
      <c r="B2" s="450" t="s">
        <v>0</v>
      </c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8" customHeight="1">
      <c r="A3" s="1"/>
      <c r="B3" s="451"/>
      <c r="C3" s="451"/>
      <c r="D3" s="451"/>
      <c r="E3" s="452" t="s">
        <v>1</v>
      </c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2"/>
      <c r="Z3" s="452"/>
      <c r="AA3" s="453"/>
      <c r="AB3" s="453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8" customHeight="1">
      <c r="A4" s="1"/>
      <c r="B4" s="451"/>
      <c r="C4" s="451"/>
      <c r="D4" s="451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  <c r="Z4" s="452"/>
      <c r="AA4" s="453"/>
      <c r="AB4" s="453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8" customHeight="1">
      <c r="A5" s="1"/>
      <c r="B5" s="451"/>
      <c r="C5" s="451"/>
      <c r="D5" s="451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  <c r="Z5" s="452"/>
      <c r="AA5" s="453"/>
      <c r="AB5" s="453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4.75" customHeight="1">
      <c r="A6" s="1"/>
      <c r="B6" s="454" t="s">
        <v>584</v>
      </c>
      <c r="C6" s="454"/>
      <c r="D6" s="454"/>
      <c r="E6" s="454"/>
      <c r="F6" s="454"/>
      <c r="G6" s="454"/>
      <c r="H6" s="454"/>
      <c r="I6" s="454"/>
      <c r="J6" s="454"/>
      <c r="K6" s="454"/>
      <c r="L6" s="454"/>
      <c r="M6" s="454"/>
      <c r="N6" s="454"/>
      <c r="O6" s="454"/>
      <c r="P6" s="454"/>
      <c r="Q6" s="454"/>
      <c r="R6" s="454"/>
      <c r="S6" s="454"/>
      <c r="T6" s="454"/>
      <c r="U6" s="454"/>
      <c r="V6" s="454"/>
      <c r="W6" s="454"/>
      <c r="X6" s="455"/>
      <c r="Y6" s="455"/>
      <c r="Z6" s="6"/>
      <c r="AA6" s="455"/>
      <c r="AB6" s="456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>
      <c r="A7" s="1"/>
      <c r="B7" s="454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5"/>
      <c r="Y7" s="455"/>
      <c r="Z7" s="6"/>
      <c r="AA7" s="455"/>
      <c r="AB7" s="456"/>
      <c r="AC7" s="1"/>
      <c r="AD7" s="3"/>
      <c r="AE7" s="1"/>
      <c r="AF7" s="1"/>
      <c r="AG7" s="1"/>
      <c r="AH7" s="1"/>
      <c r="AI7" s="1"/>
      <c r="AJ7" s="1"/>
      <c r="AK7" s="1"/>
      <c r="AL7" s="1"/>
    </row>
    <row r="8" spans="1:38" ht="15" customHeight="1">
      <c r="A8" s="1"/>
      <c r="B8" s="457" t="s">
        <v>2</v>
      </c>
      <c r="C8" s="457"/>
      <c r="D8" s="457"/>
      <c r="E8" s="457"/>
      <c r="F8" s="457"/>
      <c r="G8" s="457"/>
      <c r="H8" s="457"/>
      <c r="I8" s="457"/>
      <c r="J8" s="457"/>
      <c r="K8" s="457"/>
      <c r="L8" s="457"/>
      <c r="M8" s="457"/>
      <c r="N8" s="457"/>
      <c r="O8" s="457"/>
      <c r="P8" s="457"/>
      <c r="Q8" s="457"/>
      <c r="R8" s="457"/>
      <c r="S8" s="457"/>
      <c r="T8" s="457"/>
      <c r="U8" s="457"/>
      <c r="V8" s="457"/>
      <c r="W8" s="457"/>
      <c r="X8" s="455"/>
      <c r="Y8" s="455"/>
      <c r="Z8" s="455"/>
      <c r="AA8" s="455" t="s">
        <v>3</v>
      </c>
      <c r="AB8" s="458">
        <v>18</v>
      </c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>
      <c r="A9" s="1"/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457"/>
      <c r="N9" s="457"/>
      <c r="O9" s="457"/>
      <c r="P9" s="457"/>
      <c r="Q9" s="457"/>
      <c r="R9" s="457"/>
      <c r="S9" s="457"/>
      <c r="T9" s="457"/>
      <c r="U9" s="457"/>
      <c r="V9" s="457"/>
      <c r="W9" s="457"/>
      <c r="X9" s="455"/>
      <c r="Y9" s="455"/>
      <c r="Z9" s="455"/>
      <c r="AA9" s="455"/>
      <c r="AB9" s="458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0.100000000000001" customHeight="1">
      <c r="A10" s="1"/>
      <c r="B10" s="459" t="s">
        <v>4</v>
      </c>
      <c r="C10" s="452" t="s">
        <v>5</v>
      </c>
      <c r="D10" s="452"/>
      <c r="E10" s="452"/>
      <c r="F10" s="452" t="s">
        <v>6</v>
      </c>
      <c r="G10" s="452"/>
      <c r="H10" s="452"/>
      <c r="I10" s="452"/>
      <c r="J10" s="452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 t="s">
        <v>7</v>
      </c>
      <c r="Y10" s="452"/>
      <c r="Z10" s="452"/>
      <c r="AA10" s="460" t="s">
        <v>8</v>
      </c>
      <c r="AB10" s="460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100000000000001" customHeight="1">
      <c r="A11" s="1"/>
      <c r="B11" s="459"/>
      <c r="C11" s="452"/>
      <c r="D11" s="452"/>
      <c r="E11" s="452"/>
      <c r="F11" s="7">
        <v>1</v>
      </c>
      <c r="G11" s="8">
        <v>2</v>
      </c>
      <c r="H11" s="8">
        <v>3</v>
      </c>
      <c r="I11" s="8">
        <v>4</v>
      </c>
      <c r="J11" s="8">
        <v>5</v>
      </c>
      <c r="K11" s="8">
        <v>6</v>
      </c>
      <c r="L11" s="8">
        <v>7</v>
      </c>
      <c r="M11" s="8">
        <v>8</v>
      </c>
      <c r="N11" s="8">
        <v>9</v>
      </c>
      <c r="O11" s="8">
        <v>10</v>
      </c>
      <c r="P11" s="8">
        <v>11</v>
      </c>
      <c r="Q11" s="8">
        <v>12</v>
      </c>
      <c r="R11" s="8">
        <v>13</v>
      </c>
      <c r="S11" s="8">
        <v>14</v>
      </c>
      <c r="T11" s="8">
        <v>15</v>
      </c>
      <c r="U11" s="8">
        <v>16</v>
      </c>
      <c r="V11" s="8">
        <v>17</v>
      </c>
      <c r="W11" s="8">
        <v>18</v>
      </c>
      <c r="X11" s="452"/>
      <c r="Y11" s="452"/>
      <c r="Z11" s="452"/>
      <c r="AA11" s="460"/>
      <c r="AB11" s="460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5" customHeight="1">
      <c r="A12" s="1"/>
      <c r="B12" s="9">
        <v>1</v>
      </c>
      <c r="C12" s="461" t="s">
        <v>9</v>
      </c>
      <c r="D12" s="461"/>
      <c r="E12" s="461"/>
      <c r="F12" s="11"/>
      <c r="G12" s="11"/>
      <c r="H12" s="10"/>
      <c r="I12" s="10"/>
      <c r="J12" s="10"/>
      <c r="K12" s="11"/>
      <c r="L12" s="11"/>
      <c r="M12" s="11"/>
      <c r="N12" s="11"/>
      <c r="O12" s="11"/>
      <c r="P12" s="11"/>
      <c r="Q12" s="10"/>
      <c r="R12" s="10"/>
      <c r="S12" s="10"/>
      <c r="T12" s="10"/>
      <c r="U12" s="10"/>
      <c r="V12" s="10"/>
      <c r="W12" s="10"/>
      <c r="X12" s="462">
        <f>ORÇAMENTO_GERAL!M18</f>
        <v>520567.39</v>
      </c>
      <c r="Y12" s="462"/>
      <c r="Z12" s="462"/>
      <c r="AA12" s="463">
        <f>X12/X20</f>
        <v>2.7067484055019585E-2</v>
      </c>
      <c r="AB12" s="463"/>
      <c r="AC12" s="1"/>
      <c r="AD12" s="12"/>
      <c r="AE12" s="1"/>
      <c r="AF12" s="1"/>
      <c r="AG12" s="1"/>
      <c r="AH12" s="1"/>
      <c r="AI12" s="1"/>
      <c r="AJ12" s="1"/>
      <c r="AK12" s="1"/>
      <c r="AL12" s="1"/>
    </row>
    <row r="13" spans="1:38" ht="15" customHeight="1">
      <c r="A13" s="1"/>
      <c r="B13" s="9">
        <v>2</v>
      </c>
      <c r="C13" s="461" t="s">
        <v>10</v>
      </c>
      <c r="D13" s="461"/>
      <c r="E13" s="461"/>
      <c r="F13" s="11"/>
      <c r="G13" s="1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  <c r="W13" s="11"/>
      <c r="X13" s="462">
        <f>ORÇAMENTO_GERAL!M36</f>
        <v>766154.08000000007</v>
      </c>
      <c r="Y13" s="462"/>
      <c r="Z13" s="462"/>
      <c r="AA13" s="463">
        <f>X13/X20</f>
        <v>3.9837038858865519E-2</v>
      </c>
      <c r="AB13" s="463"/>
      <c r="AC13" s="1"/>
      <c r="AD13" s="12"/>
      <c r="AE13" s="1"/>
      <c r="AF13" s="1"/>
      <c r="AG13" s="1"/>
      <c r="AH13" s="1"/>
      <c r="AI13" s="1"/>
      <c r="AJ13" s="1"/>
      <c r="AK13" s="1"/>
      <c r="AL13" s="1"/>
    </row>
    <row r="14" spans="1:38" ht="15" customHeight="1">
      <c r="A14" s="1"/>
      <c r="B14" s="9">
        <v>3</v>
      </c>
      <c r="C14" s="461" t="s">
        <v>11</v>
      </c>
      <c r="D14" s="461"/>
      <c r="E14" s="46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0"/>
      <c r="V14" s="10"/>
      <c r="W14" s="10"/>
      <c r="X14" s="462">
        <f>ORÇAMENTO_GERAL!M52</f>
        <v>7820001.6099999994</v>
      </c>
      <c r="Y14" s="462"/>
      <c r="Z14" s="462"/>
      <c r="AA14" s="463">
        <f>X14/X20</f>
        <v>0.4066097357517966</v>
      </c>
      <c r="AB14" s="463"/>
      <c r="AC14" s="1"/>
      <c r="AD14" s="12"/>
      <c r="AE14" s="1"/>
      <c r="AF14" s="1"/>
      <c r="AG14" s="1"/>
      <c r="AH14" s="1"/>
      <c r="AI14" s="1"/>
      <c r="AJ14" s="1"/>
      <c r="AK14" s="1"/>
      <c r="AL14" s="1"/>
    </row>
    <row r="15" spans="1:38" ht="15" customHeight="1">
      <c r="A15" s="1"/>
      <c r="B15" s="9">
        <v>4</v>
      </c>
      <c r="C15" s="461" t="s">
        <v>12</v>
      </c>
      <c r="D15" s="461"/>
      <c r="E15" s="461"/>
      <c r="F15" s="10"/>
      <c r="G15" s="10"/>
      <c r="H15" s="10"/>
      <c r="I15" s="10"/>
      <c r="J15" s="10"/>
      <c r="K15" s="11"/>
      <c r="L15" s="11"/>
      <c r="M15" s="11"/>
      <c r="N15" s="11"/>
      <c r="O15" s="11"/>
      <c r="P15" s="11"/>
      <c r="Q15" s="11"/>
      <c r="R15" s="10"/>
      <c r="S15" s="10"/>
      <c r="T15" s="10"/>
      <c r="U15" s="10"/>
      <c r="V15" s="10"/>
      <c r="W15" s="10"/>
      <c r="X15" s="462">
        <f>ORÇAMENTO_GERAL!M61</f>
        <v>2825940.63</v>
      </c>
      <c r="Y15" s="462"/>
      <c r="Z15" s="462"/>
      <c r="AA15" s="463">
        <f>X15/X20</f>
        <v>0.14693794581131367</v>
      </c>
      <c r="AB15" s="463"/>
      <c r="AC15" s="1"/>
      <c r="AD15" s="12"/>
      <c r="AE15" s="1"/>
      <c r="AF15" s="1"/>
      <c r="AG15" s="1"/>
      <c r="AH15" s="1"/>
      <c r="AI15" s="1"/>
      <c r="AJ15" s="1"/>
      <c r="AK15" s="1"/>
      <c r="AL15" s="1"/>
    </row>
    <row r="16" spans="1:38" ht="15" customHeight="1">
      <c r="A16" s="1"/>
      <c r="B16" s="9">
        <v>5</v>
      </c>
      <c r="C16" s="461" t="s">
        <v>13</v>
      </c>
      <c r="D16" s="461"/>
      <c r="E16" s="461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1"/>
      <c r="S16" s="11"/>
      <c r="T16" s="11"/>
      <c r="U16" s="11"/>
      <c r="V16" s="11"/>
      <c r="W16" s="11"/>
      <c r="X16" s="462">
        <f>ORÇAMENTO_GERAL!M80</f>
        <v>1667726.31</v>
      </c>
      <c r="Y16" s="462"/>
      <c r="Z16" s="462"/>
      <c r="AA16" s="463">
        <f>X16/X20</f>
        <v>8.671529598513969E-2</v>
      </c>
      <c r="AB16" s="463"/>
      <c r="AC16" s="1"/>
      <c r="AD16" s="12"/>
      <c r="AE16" s="1"/>
      <c r="AF16" s="1"/>
      <c r="AG16" s="1"/>
      <c r="AH16" s="1"/>
      <c r="AI16" s="1"/>
      <c r="AJ16" s="1"/>
      <c r="AK16" s="1"/>
      <c r="AL16" s="1"/>
    </row>
    <row r="17" spans="1:38" ht="15" customHeight="1">
      <c r="A17" s="1"/>
      <c r="B17" s="9">
        <v>6</v>
      </c>
      <c r="C17" s="461" t="s">
        <v>14</v>
      </c>
      <c r="D17" s="461"/>
      <c r="E17" s="461"/>
      <c r="F17" s="10"/>
      <c r="G17" s="10"/>
      <c r="H17" s="10"/>
      <c r="I17" s="10"/>
      <c r="J17" s="10"/>
      <c r="K17" s="10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462">
        <f>ORÇAMENTO_GERAL!M101</f>
        <v>5310258.62</v>
      </c>
      <c r="Y17" s="462"/>
      <c r="Z17" s="462"/>
      <c r="AA17" s="463">
        <f>X17/X20</f>
        <v>0.27611284011639742</v>
      </c>
      <c r="AB17" s="463"/>
      <c r="AC17" s="1"/>
      <c r="AD17" s="12"/>
      <c r="AE17" s="1"/>
      <c r="AF17" s="1"/>
      <c r="AG17" s="1"/>
      <c r="AH17" s="1"/>
      <c r="AI17" s="1"/>
      <c r="AJ17" s="1"/>
      <c r="AK17" s="1"/>
      <c r="AL17" s="1"/>
    </row>
    <row r="18" spans="1:38" ht="15" customHeight="1">
      <c r="A18" s="1"/>
      <c r="B18" s="9">
        <v>7</v>
      </c>
      <c r="C18" s="461" t="s">
        <v>15</v>
      </c>
      <c r="D18" s="461"/>
      <c r="E18" s="461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11"/>
      <c r="S18" s="11"/>
      <c r="T18" s="11"/>
      <c r="U18" s="11"/>
      <c r="V18" s="11"/>
      <c r="W18" s="11"/>
      <c r="X18" s="462">
        <f>ORÇAMENTO_GERAL!M107</f>
        <v>214468.83000000002</v>
      </c>
      <c r="Y18" s="462"/>
      <c r="Z18" s="462"/>
      <c r="AA18" s="463">
        <f>X18/X20</f>
        <v>1.1151546846458643E-2</v>
      </c>
      <c r="AB18" s="463"/>
      <c r="AC18" s="1"/>
      <c r="AD18" s="12"/>
      <c r="AE18" s="1"/>
      <c r="AF18" s="1"/>
      <c r="AG18" s="1"/>
      <c r="AH18" s="1"/>
      <c r="AI18" s="1"/>
      <c r="AJ18" s="1"/>
      <c r="AK18" s="1"/>
      <c r="AL18" s="1"/>
    </row>
    <row r="19" spans="1:38" ht="15" customHeight="1">
      <c r="A19" s="1"/>
      <c r="B19" s="9">
        <v>8</v>
      </c>
      <c r="C19" s="461" t="s">
        <v>16</v>
      </c>
      <c r="D19" s="461"/>
      <c r="E19" s="46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1"/>
      <c r="V19" s="11"/>
      <c r="W19" s="11"/>
      <c r="X19" s="462">
        <f>ORÇAMENTO_GERAL!M112</f>
        <v>107087.08</v>
      </c>
      <c r="Y19" s="462"/>
      <c r="Z19" s="462"/>
      <c r="AA19" s="463">
        <f>X19/X20</f>
        <v>5.5681125750089849E-3</v>
      </c>
      <c r="AB19" s="463"/>
      <c r="AC19" s="1"/>
      <c r="AD19" s="12"/>
      <c r="AE19" s="1"/>
      <c r="AF19" s="1"/>
      <c r="AG19" s="1"/>
      <c r="AH19" s="1"/>
      <c r="AI19" s="1"/>
      <c r="AJ19" s="1"/>
      <c r="AK19" s="1"/>
      <c r="AL19" s="1"/>
    </row>
    <row r="20" spans="1:38" ht="20.100000000000001" customHeight="1" thickBot="1">
      <c r="A20" s="1"/>
      <c r="B20" s="465" t="s">
        <v>17</v>
      </c>
      <c r="C20" s="465"/>
      <c r="D20" s="465"/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5"/>
      <c r="P20" s="465"/>
      <c r="Q20" s="465"/>
      <c r="R20" s="465"/>
      <c r="S20" s="465"/>
      <c r="T20" s="465"/>
      <c r="U20" s="465"/>
      <c r="V20" s="465"/>
      <c r="W20" s="465"/>
      <c r="X20" s="466">
        <f>SUM(X12:Z19)</f>
        <v>19232204.549999997</v>
      </c>
      <c r="Y20" s="466"/>
      <c r="Z20" s="466"/>
      <c r="AA20" s="467">
        <f>SUM(AA12:AB19)</f>
        <v>1</v>
      </c>
      <c r="AB20" s="467"/>
      <c r="AD20" s="1"/>
      <c r="AE20" s="1"/>
      <c r="AF20" s="1"/>
      <c r="AG20" s="1"/>
      <c r="AH20" s="1"/>
      <c r="AI20" s="1"/>
      <c r="AJ20" s="1"/>
      <c r="AK20" s="1"/>
      <c r="AL20" s="1"/>
    </row>
    <row r="21" spans="1:38">
      <c r="A21" s="1"/>
      <c r="B21" s="2"/>
      <c r="C21" s="2"/>
      <c r="D21" s="2"/>
      <c r="X21" s="2"/>
      <c r="Y21" s="2"/>
      <c r="Z21" s="2"/>
      <c r="AA21" s="2"/>
      <c r="AB21" s="2"/>
      <c r="AC21" s="1"/>
      <c r="AD21" s="12"/>
      <c r="AE21" s="1"/>
      <c r="AF21" s="1"/>
      <c r="AG21" s="1"/>
      <c r="AH21" s="1"/>
      <c r="AI21" s="1"/>
      <c r="AJ21" s="1"/>
      <c r="AK21" s="1"/>
      <c r="AL21" s="1"/>
    </row>
    <row r="23" spans="1:38" ht="15">
      <c r="X23" s="464"/>
      <c r="Y23" s="464"/>
    </row>
  </sheetData>
  <mergeCells count="45">
    <mergeCell ref="X23:Y23"/>
    <mergeCell ref="C19:E19"/>
    <mergeCell ref="X19:Z19"/>
    <mergeCell ref="AA19:AB19"/>
    <mergeCell ref="C18:E18"/>
    <mergeCell ref="X18:Z18"/>
    <mergeCell ref="AA18:AB18"/>
    <mergeCell ref="B20:W20"/>
    <mergeCell ref="X20:Z20"/>
    <mergeCell ref="AA20:AB20"/>
    <mergeCell ref="C16:E16"/>
    <mergeCell ref="X16:Z16"/>
    <mergeCell ref="AA16:AB16"/>
    <mergeCell ref="C17:E17"/>
    <mergeCell ref="X17:Z17"/>
    <mergeCell ref="AA17:AB17"/>
    <mergeCell ref="C14:E14"/>
    <mergeCell ref="X14:Z14"/>
    <mergeCell ref="AA14:AB14"/>
    <mergeCell ref="C15:E15"/>
    <mergeCell ref="X15:Z15"/>
    <mergeCell ref="AA15:AB15"/>
    <mergeCell ref="C12:E12"/>
    <mergeCell ref="X12:Z12"/>
    <mergeCell ref="AA12:AB12"/>
    <mergeCell ref="C13:E13"/>
    <mergeCell ref="X13:Z13"/>
    <mergeCell ref="AA13:AB13"/>
    <mergeCell ref="B8:W9"/>
    <mergeCell ref="X8:Z9"/>
    <mergeCell ref="AA8:AA9"/>
    <mergeCell ref="AB8:AB9"/>
    <mergeCell ref="B10:B11"/>
    <mergeCell ref="C10:E11"/>
    <mergeCell ref="F10:W10"/>
    <mergeCell ref="X10:Z11"/>
    <mergeCell ref="AA10:AB11"/>
    <mergeCell ref="B2:AB2"/>
    <mergeCell ref="B3:D5"/>
    <mergeCell ref="E3:Z5"/>
    <mergeCell ref="AA3:AB5"/>
    <mergeCell ref="B6:W7"/>
    <mergeCell ref="X6:Y7"/>
    <mergeCell ref="AA6:AA7"/>
    <mergeCell ref="AB6:AB7"/>
  </mergeCells>
  <pageMargins left="0.23622047244094491" right="0.23622047244094491" top="0.62992125984251968" bottom="0.9838582677165354" header="0.23622047244094491" footer="0.39370078740157477"/>
  <pageSetup paperSize="9" scale="77" fitToHeight="0" orientation="landscape" r:id="rId1"/>
  <headerFooter alignWithMargins="0">
    <oddFooter>&amp;CREGEA – Geologia Engenharia e Estudos Ambientais Rua Moacir Miguel da Silva, 633, Jd. Bonfiglioli, CEP 05595-000, São Paulo, SP +55 11 3735-5172 / 3731-3351- www.regea.com.br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L873"/>
  <sheetViews>
    <sheetView workbookViewId="0">
      <selection activeCell="B3" sqref="B3:D5"/>
    </sheetView>
  </sheetViews>
  <sheetFormatPr defaultColWidth="14" defaultRowHeight="12.75"/>
  <cols>
    <col min="1" max="1" width="2.28515625" style="5" customWidth="1"/>
    <col min="2" max="2" width="6" style="5" customWidth="1"/>
    <col min="3" max="3" width="15" style="5" customWidth="1"/>
    <col min="4" max="4" width="8.7109375" style="1" customWidth="1"/>
    <col min="5" max="5" width="50.28515625" style="2" customWidth="1"/>
    <col min="6" max="6" width="12.7109375" style="5" customWidth="1"/>
    <col min="7" max="7" width="9.5703125" style="5" customWidth="1"/>
    <col min="8" max="8" width="8.85546875" style="5" customWidth="1"/>
    <col min="9" max="10" width="17.7109375" style="5" customWidth="1"/>
    <col min="11" max="11" width="12.28515625" style="13" customWidth="1"/>
    <col min="12" max="12" width="2.5703125" style="5" customWidth="1"/>
    <col min="13" max="13" width="26.85546875" style="5" customWidth="1"/>
    <col min="14" max="21" width="13.42578125" style="5" customWidth="1"/>
    <col min="22" max="1027" width="14" style="5" customWidth="1"/>
    <col min="1028" max="16384" width="14" style="5"/>
  </cols>
  <sheetData>
    <row r="1" spans="1:21" ht="13.5" thickBot="1">
      <c r="A1" s="1"/>
      <c r="B1" s="1"/>
      <c r="C1" s="1"/>
      <c r="F1" s="1"/>
      <c r="G1" s="1"/>
      <c r="H1" s="1"/>
      <c r="I1" s="3"/>
      <c r="J1" s="3"/>
      <c r="K1" s="4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" customHeight="1">
      <c r="A2" s="177"/>
      <c r="B2" s="471" t="s">
        <v>300</v>
      </c>
      <c r="C2" s="472"/>
      <c r="D2" s="472"/>
      <c r="E2" s="472"/>
      <c r="F2" s="472"/>
      <c r="G2" s="472"/>
      <c r="H2" s="472"/>
      <c r="I2" s="472"/>
      <c r="J2" s="472"/>
      <c r="K2" s="473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>
      <c r="A3" s="177"/>
      <c r="B3" s="474"/>
      <c r="C3" s="475"/>
      <c r="D3" s="475"/>
      <c r="E3" s="476" t="s">
        <v>1</v>
      </c>
      <c r="F3" s="476"/>
      <c r="G3" s="476"/>
      <c r="H3" s="476"/>
      <c r="I3" s="477"/>
      <c r="J3" s="477"/>
      <c r="K3" s="478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8" customHeight="1">
      <c r="A4" s="177"/>
      <c r="B4" s="474"/>
      <c r="C4" s="475"/>
      <c r="D4" s="475"/>
      <c r="E4" s="476"/>
      <c r="F4" s="476"/>
      <c r="G4" s="476"/>
      <c r="H4" s="476"/>
      <c r="I4" s="477"/>
      <c r="J4" s="477"/>
      <c r="K4" s="478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8" customHeight="1">
      <c r="A5" s="177"/>
      <c r="B5" s="474"/>
      <c r="C5" s="475"/>
      <c r="D5" s="475"/>
      <c r="E5" s="476"/>
      <c r="F5" s="476"/>
      <c r="G5" s="476"/>
      <c r="H5" s="476"/>
      <c r="I5" s="477"/>
      <c r="J5" s="477"/>
      <c r="K5" s="478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4.75" customHeight="1">
      <c r="A6" s="177"/>
      <c r="B6" s="468" t="s">
        <v>18</v>
      </c>
      <c r="C6" s="469"/>
      <c r="D6" s="479" t="s">
        <v>583</v>
      </c>
      <c r="E6" s="480"/>
      <c r="F6" s="480"/>
      <c r="G6" s="480"/>
      <c r="H6" s="480"/>
      <c r="I6" s="480"/>
      <c r="J6" s="480"/>
      <c r="K6" s="48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77"/>
      <c r="B7" s="468"/>
      <c r="C7" s="469"/>
      <c r="D7" s="482"/>
      <c r="E7" s="483"/>
      <c r="F7" s="483"/>
      <c r="G7" s="483"/>
      <c r="H7" s="483"/>
      <c r="I7" s="483"/>
      <c r="J7" s="483"/>
      <c r="K7" s="484"/>
      <c r="L7" s="1"/>
      <c r="M7" s="3"/>
      <c r="N7" s="1"/>
      <c r="O7" s="1"/>
      <c r="P7" s="1"/>
      <c r="Q7" s="1"/>
      <c r="R7" s="1"/>
      <c r="S7" s="1"/>
      <c r="T7" s="1"/>
      <c r="U7" s="1"/>
    </row>
    <row r="8" spans="1:21" ht="12.75" customHeight="1">
      <c r="A8" s="177"/>
      <c r="B8" s="468" t="s">
        <v>19</v>
      </c>
      <c r="C8" s="469"/>
      <c r="D8" s="250" t="s">
        <v>20</v>
      </c>
      <c r="E8" s="251"/>
      <c r="F8" s="251"/>
      <c r="G8" s="251"/>
      <c r="H8" s="251"/>
      <c r="I8" s="251"/>
      <c r="J8" s="251"/>
      <c r="K8" s="308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77"/>
      <c r="B9" s="468"/>
      <c r="C9" s="469"/>
      <c r="D9" s="252"/>
      <c r="E9" s="253"/>
      <c r="F9" s="253"/>
      <c r="G9" s="253"/>
      <c r="H9" s="253"/>
      <c r="I9" s="253"/>
      <c r="J9" s="253"/>
      <c r="K9" s="309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6.5" customHeight="1">
      <c r="A10" s="177"/>
      <c r="B10" s="310" t="s">
        <v>4</v>
      </c>
      <c r="C10" s="15" t="s">
        <v>21</v>
      </c>
      <c r="D10" s="15" t="s">
        <v>22</v>
      </c>
      <c r="E10" s="470" t="s">
        <v>23</v>
      </c>
      <c r="F10" s="470"/>
      <c r="G10" s="470"/>
      <c r="H10" s="15" t="s">
        <v>24</v>
      </c>
      <c r="I10" s="15" t="s">
        <v>25</v>
      </c>
      <c r="J10" s="75" t="s">
        <v>26</v>
      </c>
      <c r="K10" s="311" t="s">
        <v>377</v>
      </c>
      <c r="L10" s="1"/>
      <c r="M10" s="12"/>
      <c r="N10" s="1"/>
      <c r="O10" s="1"/>
      <c r="P10" s="1"/>
      <c r="Q10" s="1"/>
      <c r="R10" s="1"/>
      <c r="S10" s="1"/>
      <c r="T10" s="1"/>
      <c r="U10" s="1"/>
    </row>
    <row r="11" spans="1:21" ht="15">
      <c r="A11" s="177"/>
      <c r="B11" s="190">
        <v>1</v>
      </c>
      <c r="C11" s="405"/>
      <c r="D11" s="405"/>
      <c r="E11" s="79" t="s">
        <v>9</v>
      </c>
      <c r="F11" s="80"/>
      <c r="G11" s="81"/>
      <c r="H11" s="420"/>
      <c r="I11" s="420"/>
      <c r="J11" s="420"/>
      <c r="K11" s="404"/>
      <c r="L11" s="1"/>
      <c r="M11" s="12"/>
      <c r="N11" s="1"/>
      <c r="O11" s="1"/>
      <c r="P11" s="1"/>
      <c r="Q11" s="1"/>
      <c r="R11" s="1"/>
      <c r="S11" s="1"/>
      <c r="T11" s="1"/>
      <c r="U11" s="1"/>
    </row>
    <row r="12" spans="1:21">
      <c r="A12" s="177"/>
      <c r="B12" s="312" t="s">
        <v>27</v>
      </c>
      <c r="C12" s="21" t="s">
        <v>28</v>
      </c>
      <c r="D12" s="82">
        <v>41089</v>
      </c>
      <c r="E12" s="485" t="s">
        <v>410</v>
      </c>
      <c r="F12" s="485"/>
      <c r="G12" s="485"/>
      <c r="H12" s="83" t="s">
        <v>29</v>
      </c>
      <c r="I12" s="20">
        <v>18</v>
      </c>
      <c r="J12" s="19">
        <v>1</v>
      </c>
      <c r="K12" s="313">
        <f t="shared" ref="K12:K13" si="0">ROUND(I12*J12,2)</f>
        <v>18</v>
      </c>
      <c r="L12" s="1"/>
      <c r="M12" s="12"/>
      <c r="N12" s="1"/>
      <c r="O12" s="1"/>
      <c r="P12" s="1"/>
      <c r="Q12" s="1"/>
      <c r="R12" s="1"/>
      <c r="S12" s="1"/>
      <c r="T12" s="1"/>
      <c r="U12" s="1"/>
    </row>
    <row r="13" spans="1:21">
      <c r="A13" s="177"/>
      <c r="B13" s="312" t="s">
        <v>30</v>
      </c>
      <c r="C13" s="21" t="s">
        <v>28</v>
      </c>
      <c r="D13" s="82">
        <v>100299</v>
      </c>
      <c r="E13" s="485" t="s">
        <v>40</v>
      </c>
      <c r="F13" s="485"/>
      <c r="G13" s="485"/>
      <c r="H13" s="83" t="s">
        <v>41</v>
      </c>
      <c r="I13" s="20">
        <f>I15</f>
        <v>800</v>
      </c>
      <c r="J13" s="19">
        <v>1</v>
      </c>
      <c r="K13" s="313">
        <f t="shared" si="0"/>
        <v>800</v>
      </c>
      <c r="L13" s="1"/>
      <c r="M13" s="12"/>
      <c r="N13" s="1"/>
      <c r="O13" s="1"/>
      <c r="P13" s="1"/>
      <c r="Q13" s="1"/>
      <c r="R13" s="1"/>
      <c r="S13" s="1"/>
      <c r="T13" s="1"/>
      <c r="U13" s="1"/>
    </row>
    <row r="14" spans="1:21">
      <c r="A14" s="177"/>
      <c r="B14" s="314" t="s">
        <v>42</v>
      </c>
      <c r="C14" s="23"/>
      <c r="D14" s="23" t="s">
        <v>42</v>
      </c>
      <c r="E14" s="487" t="s">
        <v>43</v>
      </c>
      <c r="F14" s="487"/>
      <c r="G14" s="487"/>
      <c r="H14" s="23" t="s">
        <v>41</v>
      </c>
      <c r="I14" s="24">
        <v>8</v>
      </c>
      <c r="J14" s="24"/>
      <c r="K14" s="315"/>
      <c r="L14" s="1"/>
      <c r="M14" s="12"/>
      <c r="N14" s="1"/>
      <c r="O14" s="1"/>
      <c r="P14" s="1"/>
      <c r="Q14" s="1"/>
      <c r="R14" s="1"/>
      <c r="S14" s="1"/>
      <c r="T14" s="1"/>
      <c r="U14" s="1"/>
    </row>
    <row r="15" spans="1:21">
      <c r="A15" s="177"/>
      <c r="B15" s="316" t="s">
        <v>44</v>
      </c>
      <c r="C15" s="25"/>
      <c r="D15" s="25" t="s">
        <v>44</v>
      </c>
      <c r="E15" s="488" t="s">
        <v>45</v>
      </c>
      <c r="F15" s="488"/>
      <c r="G15" s="488"/>
      <c r="H15" s="25" t="s">
        <v>41</v>
      </c>
      <c r="I15" s="26">
        <v>800</v>
      </c>
      <c r="J15" s="26"/>
      <c r="K15" s="317"/>
      <c r="L15" s="1"/>
      <c r="M15" s="12"/>
      <c r="N15" s="1"/>
      <c r="O15" s="1"/>
      <c r="P15" s="1"/>
      <c r="Q15" s="1"/>
      <c r="R15" s="1"/>
      <c r="S15" s="1"/>
      <c r="T15" s="1"/>
      <c r="U15" s="1"/>
    </row>
    <row r="16" spans="1:21">
      <c r="A16" s="177"/>
      <c r="B16" s="318" t="s">
        <v>31</v>
      </c>
      <c r="C16" s="27" t="s">
        <v>28</v>
      </c>
      <c r="D16" s="84">
        <v>105009</v>
      </c>
      <c r="E16" s="485" t="s">
        <v>301</v>
      </c>
      <c r="F16" s="485"/>
      <c r="G16" s="485"/>
      <c r="H16" s="85" t="s">
        <v>48</v>
      </c>
      <c r="I16" s="28">
        <v>200</v>
      </c>
      <c r="J16" s="92">
        <v>1</v>
      </c>
      <c r="K16" s="313">
        <f t="shared" ref="K16:K20" si="1">ROUND(I16*J16,2)</f>
        <v>200</v>
      </c>
      <c r="L16" s="1"/>
      <c r="M16" s="12"/>
      <c r="N16" s="1"/>
      <c r="O16" s="1"/>
      <c r="P16" s="1"/>
      <c r="Q16" s="1"/>
      <c r="R16" s="1"/>
      <c r="S16" s="1"/>
      <c r="T16" s="1"/>
      <c r="U16" s="1"/>
    </row>
    <row r="17" spans="1:21">
      <c r="A17" s="177"/>
      <c r="B17" s="312" t="s">
        <v>32</v>
      </c>
      <c r="C17" s="21" t="s">
        <v>28</v>
      </c>
      <c r="D17" s="31">
        <v>105007</v>
      </c>
      <c r="E17" s="461" t="s">
        <v>50</v>
      </c>
      <c r="F17" s="461"/>
      <c r="G17" s="461"/>
      <c r="H17" s="40" t="s">
        <v>37</v>
      </c>
      <c r="I17" s="19">
        <v>1000</v>
      </c>
      <c r="J17" s="19">
        <v>1</v>
      </c>
      <c r="K17" s="313">
        <f t="shared" si="1"/>
        <v>1000</v>
      </c>
      <c r="L17" s="1"/>
      <c r="M17" s="12"/>
      <c r="N17" s="1"/>
      <c r="O17" s="1"/>
      <c r="P17" s="1"/>
      <c r="Q17" s="1"/>
      <c r="R17" s="1"/>
      <c r="S17" s="1"/>
      <c r="T17" s="1"/>
      <c r="U17" s="1"/>
    </row>
    <row r="18" spans="1:21" ht="20.100000000000001" customHeight="1">
      <c r="A18" s="177"/>
      <c r="B18" s="312" t="s">
        <v>33</v>
      </c>
      <c r="C18" s="18" t="s">
        <v>53</v>
      </c>
      <c r="D18" s="86" t="s">
        <v>54</v>
      </c>
      <c r="E18" s="485" t="s">
        <v>55</v>
      </c>
      <c r="F18" s="485"/>
      <c r="G18" s="485"/>
      <c r="H18" s="87" t="s">
        <v>37</v>
      </c>
      <c r="I18" s="29">
        <v>11</v>
      </c>
      <c r="J18" s="93">
        <v>1</v>
      </c>
      <c r="K18" s="313">
        <f t="shared" si="1"/>
        <v>11</v>
      </c>
      <c r="L18" s="1"/>
      <c r="M18" s="12"/>
      <c r="N18" s="1"/>
      <c r="O18" s="1"/>
      <c r="P18" s="1"/>
      <c r="Q18" s="1"/>
      <c r="R18" s="1"/>
      <c r="S18" s="1"/>
      <c r="T18" s="1"/>
      <c r="U18" s="1"/>
    </row>
    <row r="19" spans="1:21" ht="20.100000000000001" customHeight="1">
      <c r="A19" s="177"/>
      <c r="B19" s="312" t="s">
        <v>34</v>
      </c>
      <c r="C19" s="21" t="s">
        <v>53</v>
      </c>
      <c r="D19" s="82" t="s">
        <v>54</v>
      </c>
      <c r="E19" s="485" t="s">
        <v>57</v>
      </c>
      <c r="F19" s="485"/>
      <c r="G19" s="485"/>
      <c r="H19" s="83" t="s">
        <v>37</v>
      </c>
      <c r="I19" s="20">
        <v>55</v>
      </c>
      <c r="J19" s="19">
        <v>1</v>
      </c>
      <c r="K19" s="313">
        <f t="shared" si="1"/>
        <v>55</v>
      </c>
      <c r="L19" s="1"/>
      <c r="M19" s="12"/>
      <c r="N19" s="1"/>
      <c r="O19" s="1"/>
      <c r="P19" s="1"/>
      <c r="Q19" s="1"/>
      <c r="R19" s="1"/>
      <c r="S19" s="1"/>
      <c r="T19" s="1"/>
      <c r="U19" s="1"/>
    </row>
    <row r="20" spans="1:21" ht="20.100000000000001" customHeight="1">
      <c r="A20" s="177"/>
      <c r="B20" s="310" t="s">
        <v>35</v>
      </c>
      <c r="C20" s="18" t="s">
        <v>53</v>
      </c>
      <c r="D20" s="86" t="s">
        <v>54</v>
      </c>
      <c r="E20" s="485" t="s">
        <v>59</v>
      </c>
      <c r="F20" s="485"/>
      <c r="G20" s="485"/>
      <c r="H20" s="88" t="s">
        <v>37</v>
      </c>
      <c r="I20" s="29">
        <v>55</v>
      </c>
      <c r="J20" s="93">
        <v>1</v>
      </c>
      <c r="K20" s="319">
        <f t="shared" si="1"/>
        <v>55</v>
      </c>
      <c r="L20" s="1"/>
      <c r="M20" s="12"/>
      <c r="N20" s="1"/>
      <c r="O20" s="1"/>
      <c r="P20" s="1"/>
      <c r="Q20" s="1"/>
      <c r="R20" s="1"/>
      <c r="S20" s="1"/>
      <c r="T20" s="1"/>
      <c r="U20" s="1"/>
    </row>
    <row r="21" spans="1:21">
      <c r="A21" s="177"/>
      <c r="B21" s="188"/>
      <c r="C21" s="2"/>
      <c r="F21" s="2"/>
      <c r="G21" s="2"/>
      <c r="H21" s="2"/>
      <c r="I21" s="320"/>
      <c r="J21" s="320"/>
      <c r="K21" s="189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">
      <c r="A22" s="177"/>
      <c r="B22" s="190">
        <v>2</v>
      </c>
      <c r="C22" s="405"/>
      <c r="D22" s="405"/>
      <c r="E22" s="486" t="s">
        <v>10</v>
      </c>
      <c r="F22" s="486"/>
      <c r="G22" s="486"/>
      <c r="H22" s="420"/>
      <c r="I22" s="420"/>
      <c r="J22" s="420"/>
      <c r="K22" s="404"/>
      <c r="L22" s="1"/>
      <c r="M22" s="12"/>
      <c r="N22" s="1"/>
      <c r="O22" s="1"/>
      <c r="P22" s="1"/>
      <c r="Q22" s="1"/>
      <c r="R22" s="1"/>
      <c r="S22" s="1"/>
      <c r="T22" s="1"/>
      <c r="U22" s="1"/>
    </row>
    <row r="23" spans="1:21" ht="14.25" customHeight="1">
      <c r="A23" s="177"/>
      <c r="B23" s="321" t="s">
        <v>38</v>
      </c>
      <c r="C23" s="21" t="s">
        <v>28</v>
      </c>
      <c r="D23" s="31">
        <v>98459</v>
      </c>
      <c r="E23" s="461" t="s">
        <v>61</v>
      </c>
      <c r="F23" s="461"/>
      <c r="G23" s="461"/>
      <c r="H23" s="89" t="s">
        <v>62</v>
      </c>
      <c r="I23" s="17">
        <v>700</v>
      </c>
      <c r="J23" s="255">
        <v>1</v>
      </c>
      <c r="K23" s="313">
        <f t="shared" ref="K23:K28" si="2">ROUND(I23*J23,2)</f>
        <v>700</v>
      </c>
      <c r="L23" s="1"/>
      <c r="M23" s="12"/>
      <c r="N23" s="1"/>
      <c r="O23" s="1"/>
      <c r="P23" s="1"/>
      <c r="Q23" s="1"/>
      <c r="R23" s="1"/>
      <c r="S23" s="1"/>
      <c r="T23" s="1"/>
      <c r="U23" s="1"/>
    </row>
    <row r="24" spans="1:21" ht="25.5" customHeight="1">
      <c r="A24" s="177"/>
      <c r="B24" s="321" t="s">
        <v>39</v>
      </c>
      <c r="C24" s="21" t="s">
        <v>28</v>
      </c>
      <c r="D24" s="31">
        <v>34723</v>
      </c>
      <c r="E24" s="461" t="s">
        <v>302</v>
      </c>
      <c r="F24" s="461"/>
      <c r="G24" s="461"/>
      <c r="H24" s="40" t="s">
        <v>303</v>
      </c>
      <c r="I24" s="20">
        <v>4</v>
      </c>
      <c r="J24" s="255">
        <v>1</v>
      </c>
      <c r="K24" s="313">
        <f t="shared" si="2"/>
        <v>4</v>
      </c>
      <c r="L24" s="1"/>
      <c r="M24" s="12"/>
      <c r="N24" s="1"/>
      <c r="O24" s="1"/>
      <c r="P24" s="1"/>
      <c r="Q24" s="1"/>
      <c r="R24" s="1"/>
      <c r="S24" s="1"/>
      <c r="T24" s="1"/>
      <c r="U24" s="1"/>
    </row>
    <row r="25" spans="1:21" ht="25.5" customHeight="1">
      <c r="A25" s="177"/>
      <c r="B25" s="321" t="s">
        <v>46</v>
      </c>
      <c r="C25" s="21" t="s">
        <v>28</v>
      </c>
      <c r="D25" s="31">
        <v>103689</v>
      </c>
      <c r="E25" s="461" t="s">
        <v>66</v>
      </c>
      <c r="F25" s="461"/>
      <c r="G25" s="461"/>
      <c r="H25" s="40" t="s">
        <v>62</v>
      </c>
      <c r="I25" s="20">
        <v>10</v>
      </c>
      <c r="J25" s="255">
        <v>1</v>
      </c>
      <c r="K25" s="313">
        <f t="shared" si="2"/>
        <v>10</v>
      </c>
      <c r="L25" s="1"/>
      <c r="M25" s="12"/>
      <c r="N25" s="1"/>
      <c r="O25" s="1"/>
      <c r="P25" s="1"/>
      <c r="Q25" s="1"/>
      <c r="R25" s="1"/>
      <c r="S25" s="1"/>
      <c r="T25" s="1"/>
      <c r="U25" s="1"/>
    </row>
    <row r="26" spans="1:21" ht="25.5" customHeight="1">
      <c r="A26" s="177"/>
      <c r="B26" s="321" t="s">
        <v>49</v>
      </c>
      <c r="C26" s="21" t="s">
        <v>28</v>
      </c>
      <c r="D26" s="31">
        <v>13244</v>
      </c>
      <c r="E26" s="461" t="s">
        <v>304</v>
      </c>
      <c r="F26" s="461"/>
      <c r="G26" s="461"/>
      <c r="H26" s="40" t="s">
        <v>305</v>
      </c>
      <c r="I26" s="20">
        <v>30</v>
      </c>
      <c r="J26" s="255">
        <v>1</v>
      </c>
      <c r="K26" s="313">
        <f t="shared" si="2"/>
        <v>30</v>
      </c>
      <c r="L26" s="1"/>
      <c r="M26" s="12"/>
      <c r="N26" s="1"/>
      <c r="O26" s="1"/>
      <c r="P26" s="1"/>
      <c r="Q26" s="1"/>
      <c r="R26" s="1"/>
      <c r="S26" s="1"/>
      <c r="T26" s="1"/>
      <c r="U26" s="1"/>
    </row>
    <row r="27" spans="1:21" ht="25.5" customHeight="1">
      <c r="A27" s="177"/>
      <c r="B27" s="321" t="s">
        <v>52</v>
      </c>
      <c r="C27" s="21" t="s">
        <v>28</v>
      </c>
      <c r="D27" s="31">
        <v>37524</v>
      </c>
      <c r="E27" s="461" t="s">
        <v>306</v>
      </c>
      <c r="F27" s="461"/>
      <c r="G27" s="461"/>
      <c r="H27" s="40" t="s">
        <v>307</v>
      </c>
      <c r="I27" s="20">
        <v>500</v>
      </c>
      <c r="J27" s="255">
        <v>1</v>
      </c>
      <c r="K27" s="313">
        <f t="shared" si="2"/>
        <v>500</v>
      </c>
      <c r="L27" s="1"/>
      <c r="M27" s="12"/>
      <c r="N27" s="1"/>
      <c r="O27" s="1"/>
      <c r="P27" s="1"/>
      <c r="Q27" s="1"/>
      <c r="R27" s="1"/>
      <c r="S27" s="1"/>
      <c r="T27" s="1"/>
      <c r="U27" s="1"/>
    </row>
    <row r="28" spans="1:21" ht="38.25" customHeight="1">
      <c r="A28" s="177"/>
      <c r="B28" s="321" t="s">
        <v>56</v>
      </c>
      <c r="C28" s="31" t="s">
        <v>28</v>
      </c>
      <c r="D28" s="31">
        <v>101505</v>
      </c>
      <c r="E28" s="461" t="s">
        <v>72</v>
      </c>
      <c r="F28" s="461"/>
      <c r="G28" s="461"/>
      <c r="H28" s="40" t="s">
        <v>37</v>
      </c>
      <c r="I28" s="20">
        <v>2</v>
      </c>
      <c r="J28" s="255">
        <v>1</v>
      </c>
      <c r="K28" s="313">
        <f t="shared" si="2"/>
        <v>2</v>
      </c>
      <c r="L28" s="1"/>
      <c r="M28" s="12"/>
      <c r="N28" s="1"/>
      <c r="O28" s="1"/>
      <c r="P28" s="1"/>
      <c r="Q28" s="1"/>
      <c r="R28" s="1"/>
      <c r="S28" s="1"/>
      <c r="T28" s="1"/>
      <c r="U28" s="1"/>
    </row>
    <row r="29" spans="1:21">
      <c r="A29" s="177"/>
      <c r="B29" s="314" t="s">
        <v>42</v>
      </c>
      <c r="C29" s="23"/>
      <c r="D29" s="23" t="s">
        <v>42</v>
      </c>
      <c r="E29" s="487" t="s">
        <v>73</v>
      </c>
      <c r="F29" s="487"/>
      <c r="G29" s="487"/>
      <c r="H29" s="23" t="s">
        <v>37</v>
      </c>
      <c r="I29" s="24">
        <v>1</v>
      </c>
      <c r="J29" s="35"/>
      <c r="K29" s="322"/>
      <c r="L29" s="1"/>
      <c r="M29" s="12"/>
      <c r="N29" s="1"/>
      <c r="O29" s="1"/>
      <c r="P29" s="1"/>
      <c r="Q29" s="1"/>
      <c r="R29" s="1"/>
      <c r="S29" s="1"/>
      <c r="T29" s="1"/>
      <c r="U29" s="1"/>
    </row>
    <row r="30" spans="1:21">
      <c r="A30" s="177"/>
      <c r="B30" s="316" t="s">
        <v>42</v>
      </c>
      <c r="C30" s="25"/>
      <c r="D30" s="25" t="s">
        <v>42</v>
      </c>
      <c r="E30" s="488" t="s">
        <v>74</v>
      </c>
      <c r="F30" s="488"/>
      <c r="G30" s="488"/>
      <c r="H30" s="25" t="s">
        <v>37</v>
      </c>
      <c r="I30" s="26">
        <v>1</v>
      </c>
      <c r="J30" s="26"/>
      <c r="K30" s="323"/>
      <c r="L30" s="1"/>
      <c r="M30" s="12"/>
      <c r="N30" s="1"/>
      <c r="O30" s="1"/>
      <c r="P30" s="1"/>
      <c r="Q30" s="1"/>
      <c r="R30" s="1"/>
      <c r="S30" s="1"/>
      <c r="T30" s="1"/>
      <c r="U30" s="1"/>
    </row>
    <row r="31" spans="1:21" ht="25.5" customHeight="1">
      <c r="A31" s="177"/>
      <c r="B31" s="324" t="s">
        <v>58</v>
      </c>
      <c r="C31" s="27" t="s">
        <v>28</v>
      </c>
      <c r="D31" s="76">
        <v>105113</v>
      </c>
      <c r="E31" s="461" t="s">
        <v>76</v>
      </c>
      <c r="F31" s="461"/>
      <c r="G31" s="461"/>
      <c r="H31" s="89" t="s">
        <v>37</v>
      </c>
      <c r="I31" s="28">
        <v>2</v>
      </c>
      <c r="J31" s="255">
        <v>1</v>
      </c>
      <c r="K31" s="313">
        <f t="shared" ref="K31:K32" si="3">ROUND(I31*J31,2)</f>
        <v>2</v>
      </c>
      <c r="L31" s="1"/>
      <c r="M31" s="12"/>
      <c r="N31" s="1"/>
      <c r="O31" s="1"/>
      <c r="P31" s="1"/>
      <c r="Q31" s="1"/>
      <c r="R31" s="1"/>
      <c r="S31" s="1"/>
      <c r="T31" s="1"/>
      <c r="U31" s="1"/>
    </row>
    <row r="32" spans="1:21" ht="25.5" customHeight="1">
      <c r="A32" s="177"/>
      <c r="B32" s="324" t="s">
        <v>455</v>
      </c>
      <c r="C32" s="21" t="s">
        <v>28</v>
      </c>
      <c r="D32" s="47">
        <v>102615</v>
      </c>
      <c r="E32" s="461" t="s">
        <v>78</v>
      </c>
      <c r="F32" s="461"/>
      <c r="G32" s="461"/>
      <c r="H32" s="40" t="s">
        <v>37</v>
      </c>
      <c r="I32" s="17">
        <v>3</v>
      </c>
      <c r="J32" s="255">
        <v>1</v>
      </c>
      <c r="K32" s="313">
        <f t="shared" si="3"/>
        <v>3</v>
      </c>
      <c r="L32" s="1"/>
      <c r="M32" s="12"/>
      <c r="N32" s="1"/>
      <c r="O32" s="1"/>
      <c r="P32" s="1"/>
      <c r="Q32" s="1"/>
      <c r="R32" s="1"/>
      <c r="S32" s="1"/>
      <c r="T32" s="1"/>
      <c r="U32" s="1"/>
    </row>
    <row r="33" spans="1:1026" s="90" customFormat="1" ht="38.25" customHeight="1">
      <c r="A33" s="177"/>
      <c r="B33" s="324" t="s">
        <v>456</v>
      </c>
      <c r="C33" s="21" t="s">
        <v>28</v>
      </c>
      <c r="D33" s="31">
        <v>10775</v>
      </c>
      <c r="E33" s="489" t="s">
        <v>308</v>
      </c>
      <c r="F33" s="489"/>
      <c r="G33" s="489"/>
      <c r="H33" s="40" t="s">
        <v>309</v>
      </c>
      <c r="I33" s="20">
        <v>18</v>
      </c>
      <c r="J33" s="91">
        <v>1</v>
      </c>
      <c r="K33" s="313">
        <f t="shared" ref="K33" si="4">ROUND(I33*J33,2)</f>
        <v>18</v>
      </c>
      <c r="L33" s="1"/>
      <c r="M33" s="12"/>
      <c r="N33" s="1"/>
      <c r="O33" s="1"/>
      <c r="P33" s="1"/>
      <c r="Q33" s="1"/>
      <c r="R33" s="1"/>
      <c r="S33" s="1"/>
      <c r="T33" s="1"/>
      <c r="U33" s="1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</row>
    <row r="34" spans="1:1026" s="90" customFormat="1">
      <c r="A34" s="177"/>
      <c r="B34" s="325" t="s">
        <v>42</v>
      </c>
      <c r="C34" s="33"/>
      <c r="D34" s="33" t="s">
        <v>42</v>
      </c>
      <c r="E34" s="492" t="s">
        <v>81</v>
      </c>
      <c r="F34" s="492"/>
      <c r="G34" s="492"/>
      <c r="H34" s="33" t="s">
        <v>37</v>
      </c>
      <c r="I34" s="34">
        <v>1</v>
      </c>
      <c r="J34" s="34"/>
      <c r="K34" s="326"/>
      <c r="L34" s="1"/>
      <c r="M34" s="12"/>
      <c r="N34" s="1"/>
      <c r="O34" s="1"/>
      <c r="P34" s="1"/>
      <c r="Q34" s="1"/>
      <c r="R34" s="1"/>
      <c r="S34" s="1"/>
      <c r="T34" s="1"/>
      <c r="U34" s="1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</row>
    <row r="35" spans="1:1026" s="90" customFormat="1" ht="38.25" customHeight="1">
      <c r="A35" s="177"/>
      <c r="B35" s="327" t="s">
        <v>457</v>
      </c>
      <c r="C35" s="32" t="s">
        <v>28</v>
      </c>
      <c r="D35" s="47">
        <v>10776</v>
      </c>
      <c r="E35" s="489" t="s">
        <v>310</v>
      </c>
      <c r="F35" s="489"/>
      <c r="G35" s="489"/>
      <c r="H35" s="89" t="s">
        <v>309</v>
      </c>
      <c r="I35" s="17">
        <v>18</v>
      </c>
      <c r="J35" s="91">
        <v>20</v>
      </c>
      <c r="K35" s="313">
        <f t="shared" ref="K35" si="5">ROUND(I35*J35,2)</f>
        <v>360</v>
      </c>
      <c r="L35" s="1"/>
      <c r="M35" s="12"/>
      <c r="N35" s="1"/>
      <c r="O35" s="1"/>
      <c r="P35" s="1"/>
      <c r="Q35" s="1"/>
      <c r="R35" s="1"/>
      <c r="S35" s="1"/>
      <c r="T35" s="1"/>
      <c r="U35" s="1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</row>
    <row r="36" spans="1:1026" s="37" customFormat="1">
      <c r="A36" s="184"/>
      <c r="B36" s="314" t="s">
        <v>42</v>
      </c>
      <c r="C36" s="23"/>
      <c r="D36" s="23" t="s">
        <v>42</v>
      </c>
      <c r="E36" s="487" t="s">
        <v>84</v>
      </c>
      <c r="F36" s="487"/>
      <c r="G36" s="487"/>
      <c r="H36" s="23" t="s">
        <v>37</v>
      </c>
      <c r="I36" s="24">
        <v>2</v>
      </c>
      <c r="J36" s="24"/>
      <c r="K36" s="322"/>
      <c r="L36" s="35"/>
      <c r="M36" s="36"/>
      <c r="N36" s="35"/>
      <c r="O36" s="35"/>
      <c r="P36" s="35"/>
      <c r="Q36" s="35"/>
      <c r="R36" s="35"/>
      <c r="S36" s="35"/>
      <c r="T36" s="35"/>
      <c r="U36" s="35"/>
    </row>
    <row r="37" spans="1:1026" s="37" customFormat="1">
      <c r="A37" s="184"/>
      <c r="B37" s="328" t="s">
        <v>44</v>
      </c>
      <c r="C37" s="38"/>
      <c r="D37" s="38" t="s">
        <v>44</v>
      </c>
      <c r="E37" s="491" t="s">
        <v>85</v>
      </c>
      <c r="F37" s="491"/>
      <c r="G37" s="491"/>
      <c r="H37" s="38" t="s">
        <v>37</v>
      </c>
      <c r="I37" s="35">
        <v>10</v>
      </c>
      <c r="J37" s="35"/>
      <c r="K37" s="184"/>
      <c r="L37" s="35"/>
      <c r="M37" s="36"/>
      <c r="N37" s="35"/>
      <c r="O37" s="35"/>
      <c r="P37" s="35"/>
      <c r="Q37" s="35"/>
      <c r="R37" s="35"/>
      <c r="S37" s="35"/>
      <c r="T37" s="35"/>
      <c r="U37" s="35"/>
    </row>
    <row r="38" spans="1:1026" s="37" customFormat="1">
      <c r="A38" s="184"/>
      <c r="B38" s="328" t="s">
        <v>86</v>
      </c>
      <c r="C38" s="38"/>
      <c r="D38" s="38" t="s">
        <v>86</v>
      </c>
      <c r="E38" s="491" t="s">
        <v>87</v>
      </c>
      <c r="F38" s="491"/>
      <c r="G38" s="491"/>
      <c r="H38" s="38" t="s">
        <v>37</v>
      </c>
      <c r="I38" s="35">
        <v>8</v>
      </c>
      <c r="J38" s="35"/>
      <c r="K38" s="184"/>
      <c r="L38" s="35"/>
      <c r="M38" s="36"/>
      <c r="N38" s="35"/>
      <c r="O38" s="35"/>
      <c r="P38" s="35"/>
      <c r="Q38" s="35"/>
      <c r="R38" s="35"/>
      <c r="S38" s="35"/>
      <c r="T38" s="35"/>
      <c r="U38" s="35"/>
    </row>
    <row r="39" spans="1:1026" s="37" customFormat="1">
      <c r="A39" s="184"/>
      <c r="B39" s="329" t="s">
        <v>88</v>
      </c>
      <c r="C39" s="39"/>
      <c r="D39" s="26" t="s">
        <v>88</v>
      </c>
      <c r="E39" s="488" t="s">
        <v>89</v>
      </c>
      <c r="F39" s="488"/>
      <c r="G39" s="488"/>
      <c r="H39" s="25" t="s">
        <v>37</v>
      </c>
      <c r="I39" s="26">
        <v>20</v>
      </c>
      <c r="J39" s="26"/>
      <c r="K39" s="323"/>
      <c r="L39" s="35"/>
      <c r="M39" s="36"/>
      <c r="N39" s="35"/>
      <c r="O39" s="35"/>
      <c r="P39" s="35"/>
      <c r="Q39" s="35"/>
      <c r="R39" s="35"/>
      <c r="S39" s="35"/>
      <c r="T39" s="35"/>
      <c r="U39" s="35"/>
    </row>
    <row r="40" spans="1:1026" s="37" customFormat="1" ht="38.25" customHeight="1">
      <c r="A40" s="184"/>
      <c r="B40" s="327" t="s">
        <v>458</v>
      </c>
      <c r="C40" s="32" t="s">
        <v>28</v>
      </c>
      <c r="D40" s="91">
        <v>10778</v>
      </c>
      <c r="E40" s="461" t="s">
        <v>311</v>
      </c>
      <c r="F40" s="461"/>
      <c r="G40" s="461"/>
      <c r="H40" s="89" t="s">
        <v>309</v>
      </c>
      <c r="I40" s="17">
        <v>18</v>
      </c>
      <c r="J40" s="91">
        <v>4</v>
      </c>
      <c r="K40" s="313">
        <f t="shared" ref="K40" si="6">ROUND(I40*J40,2)</f>
        <v>72</v>
      </c>
      <c r="L40" s="35"/>
      <c r="M40" s="36"/>
      <c r="N40" s="35"/>
      <c r="O40" s="35"/>
      <c r="P40" s="35"/>
      <c r="Q40" s="35"/>
      <c r="R40" s="35"/>
      <c r="S40" s="35"/>
      <c r="T40" s="35"/>
      <c r="U40" s="35"/>
    </row>
    <row r="41" spans="1:1026" s="37" customFormat="1">
      <c r="A41" s="184"/>
      <c r="B41" s="325" t="s">
        <v>42</v>
      </c>
      <c r="C41" s="33"/>
      <c r="D41" s="34" t="s">
        <v>42</v>
      </c>
      <c r="E41" s="490" t="s">
        <v>92</v>
      </c>
      <c r="F41" s="490"/>
      <c r="G41" s="490"/>
      <c r="H41" s="33" t="s">
        <v>37</v>
      </c>
      <c r="I41" s="34">
        <v>4</v>
      </c>
      <c r="J41" s="34"/>
      <c r="K41" s="330"/>
      <c r="L41" s="35"/>
      <c r="M41" s="36"/>
      <c r="N41" s="35"/>
      <c r="O41" s="35"/>
      <c r="P41" s="35"/>
      <c r="Q41" s="35"/>
      <c r="R41" s="35"/>
      <c r="S41" s="35"/>
      <c r="T41" s="35"/>
      <c r="U41" s="35"/>
    </row>
    <row r="42" spans="1:1026" s="90" customFormat="1" ht="25.5" customHeight="1">
      <c r="A42" s="177"/>
      <c r="B42" s="327" t="s">
        <v>459</v>
      </c>
      <c r="C42" s="89" t="s">
        <v>28</v>
      </c>
      <c r="D42" s="47">
        <v>105115</v>
      </c>
      <c r="E42" s="461" t="s">
        <v>94</v>
      </c>
      <c r="F42" s="461"/>
      <c r="G42" s="461"/>
      <c r="H42" s="89" t="s">
        <v>51</v>
      </c>
      <c r="I42" s="17">
        <f>I48</f>
        <v>25</v>
      </c>
      <c r="J42" s="91">
        <v>1</v>
      </c>
      <c r="K42" s="313">
        <f t="shared" ref="K42" si="7">ROUND(I42*J42,2)</f>
        <v>25</v>
      </c>
      <c r="L42" s="1"/>
      <c r="M42" s="12"/>
      <c r="N42" s="1"/>
      <c r="O42" s="1"/>
      <c r="P42" s="1"/>
      <c r="Q42" s="1"/>
      <c r="R42" s="1"/>
      <c r="S42" s="1"/>
      <c r="T42" s="1"/>
      <c r="U42" s="1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</row>
    <row r="43" spans="1:1026" s="90" customFormat="1">
      <c r="A43" s="177"/>
      <c r="B43" s="314" t="s">
        <v>42</v>
      </c>
      <c r="C43" s="23"/>
      <c r="D43" s="23" t="s">
        <v>42</v>
      </c>
      <c r="E43" s="487" t="s">
        <v>84</v>
      </c>
      <c r="F43" s="487"/>
      <c r="G43" s="487"/>
      <c r="H43" s="23" t="s">
        <v>37</v>
      </c>
      <c r="I43" s="24">
        <v>2</v>
      </c>
      <c r="J43" s="24"/>
      <c r="K43" s="322"/>
      <c r="L43" s="1"/>
      <c r="M43" s="12"/>
      <c r="N43" s="1"/>
      <c r="O43" s="1"/>
      <c r="P43" s="1"/>
      <c r="Q43" s="1"/>
      <c r="R43" s="1"/>
      <c r="S43" s="1"/>
      <c r="T43" s="1"/>
      <c r="U43" s="1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</row>
    <row r="44" spans="1:1026" s="90" customFormat="1">
      <c r="A44" s="177"/>
      <c r="B44" s="328" t="s">
        <v>44</v>
      </c>
      <c r="C44" s="38"/>
      <c r="D44" s="38" t="s">
        <v>44</v>
      </c>
      <c r="E44" s="491" t="s">
        <v>85</v>
      </c>
      <c r="F44" s="491"/>
      <c r="G44" s="491"/>
      <c r="H44" s="38" t="s">
        <v>37</v>
      </c>
      <c r="I44" s="35">
        <v>10</v>
      </c>
      <c r="J44" s="35"/>
      <c r="K44" s="184"/>
      <c r="L44" s="1"/>
      <c r="M44" s="12"/>
      <c r="N44" s="1"/>
      <c r="O44" s="1"/>
      <c r="P44" s="1"/>
      <c r="Q44" s="1"/>
      <c r="R44" s="1"/>
      <c r="S44" s="1"/>
      <c r="T44" s="1"/>
      <c r="U44" s="1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</row>
    <row r="45" spans="1:1026" s="90" customFormat="1">
      <c r="A45" s="177"/>
      <c r="B45" s="328" t="s">
        <v>86</v>
      </c>
      <c r="C45" s="38"/>
      <c r="D45" s="38" t="s">
        <v>86</v>
      </c>
      <c r="E45" s="491" t="s">
        <v>87</v>
      </c>
      <c r="F45" s="491"/>
      <c r="G45" s="491"/>
      <c r="H45" s="38" t="s">
        <v>37</v>
      </c>
      <c r="I45" s="35">
        <v>8</v>
      </c>
      <c r="J45" s="35"/>
      <c r="K45" s="184"/>
      <c r="L45" s="1"/>
      <c r="M45" s="12"/>
      <c r="N45" s="1"/>
      <c r="O45" s="1"/>
      <c r="P45" s="1"/>
      <c r="Q45" s="1"/>
      <c r="R45" s="1"/>
      <c r="S45" s="1"/>
      <c r="T45" s="1"/>
      <c r="U45" s="1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</row>
    <row r="46" spans="1:1026" s="90" customFormat="1">
      <c r="A46" s="177"/>
      <c r="B46" s="328" t="s">
        <v>88</v>
      </c>
      <c r="C46" s="38"/>
      <c r="D46" s="38" t="s">
        <v>88</v>
      </c>
      <c r="E46" s="491" t="s">
        <v>81</v>
      </c>
      <c r="F46" s="491"/>
      <c r="G46" s="491"/>
      <c r="H46" s="38" t="s">
        <v>37</v>
      </c>
      <c r="I46" s="35">
        <v>1</v>
      </c>
      <c r="J46" s="35"/>
      <c r="K46" s="184"/>
      <c r="L46" s="1"/>
      <c r="M46" s="12"/>
      <c r="N46" s="1"/>
      <c r="O46" s="1"/>
      <c r="P46" s="1"/>
      <c r="Q46" s="1"/>
      <c r="R46" s="1"/>
      <c r="S46" s="1"/>
      <c r="T46" s="1"/>
      <c r="U46" s="1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</row>
    <row r="47" spans="1:1026" s="90" customFormat="1">
      <c r="A47" s="177"/>
      <c r="B47" s="328" t="s">
        <v>95</v>
      </c>
      <c r="C47" s="38"/>
      <c r="D47" s="35" t="s">
        <v>95</v>
      </c>
      <c r="E47" s="491" t="s">
        <v>92</v>
      </c>
      <c r="F47" s="491"/>
      <c r="G47" s="491"/>
      <c r="H47" s="38" t="s">
        <v>37</v>
      </c>
      <c r="I47" s="35">
        <v>4</v>
      </c>
      <c r="J47" s="35"/>
      <c r="K47" s="177"/>
      <c r="L47" s="1"/>
      <c r="M47" s="12"/>
      <c r="N47" s="1"/>
      <c r="O47" s="1"/>
      <c r="P47" s="1"/>
      <c r="Q47" s="1"/>
      <c r="R47" s="1"/>
      <c r="S47" s="1"/>
      <c r="T47" s="1"/>
      <c r="U47" s="1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</row>
    <row r="48" spans="1:1026" s="90" customFormat="1">
      <c r="A48" s="177"/>
      <c r="B48" s="329" t="s">
        <v>96</v>
      </c>
      <c r="C48" s="39"/>
      <c r="D48" s="26" t="s">
        <v>96</v>
      </c>
      <c r="E48" s="488" t="s">
        <v>97</v>
      </c>
      <c r="F48" s="488"/>
      <c r="G48" s="488"/>
      <c r="H48" s="25" t="s">
        <v>37</v>
      </c>
      <c r="I48" s="26">
        <f>SUM(I43:I47)</f>
        <v>25</v>
      </c>
      <c r="J48" s="26"/>
      <c r="K48" s="323"/>
      <c r="L48" s="1"/>
      <c r="M48" s="12"/>
      <c r="N48" s="1"/>
      <c r="O48" s="1"/>
      <c r="P48" s="1"/>
      <c r="Q48" s="1"/>
      <c r="R48" s="1"/>
      <c r="S48" s="1"/>
      <c r="T48" s="1"/>
      <c r="U48" s="1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</row>
    <row r="49" spans="1:1026" s="90" customFormat="1" ht="25.5" customHeight="1">
      <c r="A49" s="177"/>
      <c r="B49" s="331" t="s">
        <v>460</v>
      </c>
      <c r="C49" s="27" t="s">
        <v>28</v>
      </c>
      <c r="D49" s="92">
        <v>97637</v>
      </c>
      <c r="E49" s="461" t="s">
        <v>99</v>
      </c>
      <c r="F49" s="461"/>
      <c r="G49" s="461"/>
      <c r="H49" s="65" t="s">
        <v>62</v>
      </c>
      <c r="I49" s="28">
        <v>700</v>
      </c>
      <c r="J49" s="255">
        <v>1</v>
      </c>
      <c r="K49" s="313">
        <f t="shared" ref="K49:K51" si="8">ROUND(I49*J49,2)</f>
        <v>700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</row>
    <row r="50" spans="1:1026" s="90" customFormat="1" ht="25.5" customHeight="1">
      <c r="A50" s="177"/>
      <c r="B50" s="332" t="s">
        <v>461</v>
      </c>
      <c r="C50" s="18" t="s">
        <v>28</v>
      </c>
      <c r="D50" s="93">
        <v>95879</v>
      </c>
      <c r="E50" s="461" t="s">
        <v>100</v>
      </c>
      <c r="F50" s="461"/>
      <c r="G50" s="461"/>
      <c r="H50" s="77" t="s">
        <v>101</v>
      </c>
      <c r="I50" s="29">
        <f>(50*40)</f>
        <v>2000</v>
      </c>
      <c r="J50" s="257">
        <v>1</v>
      </c>
      <c r="K50" s="313">
        <f t="shared" si="8"/>
        <v>2000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</row>
    <row r="51" spans="1:1026" s="90" customFormat="1" ht="51" customHeight="1">
      <c r="A51" s="177"/>
      <c r="B51" s="331" t="s">
        <v>462</v>
      </c>
      <c r="C51" s="27" t="s">
        <v>28</v>
      </c>
      <c r="D51" s="92">
        <v>100999</v>
      </c>
      <c r="E51" s="461" t="s">
        <v>312</v>
      </c>
      <c r="F51" s="461"/>
      <c r="G51" s="461"/>
      <c r="H51" s="65" t="s">
        <v>103</v>
      </c>
      <c r="I51" s="29">
        <v>50</v>
      </c>
      <c r="J51" s="257">
        <v>1</v>
      </c>
      <c r="K51" s="313">
        <f t="shared" si="8"/>
        <v>50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</row>
    <row r="52" spans="1:1026" s="90" customFormat="1">
      <c r="A52" s="177"/>
      <c r="B52" s="188"/>
      <c r="C52" s="2"/>
      <c r="D52" s="1"/>
      <c r="E52" s="2"/>
      <c r="F52" s="2"/>
      <c r="G52" s="2"/>
      <c r="H52" s="2"/>
      <c r="I52" s="320"/>
      <c r="J52" s="320"/>
      <c r="K52" s="189"/>
      <c r="L52" s="1"/>
      <c r="M52" s="1"/>
      <c r="N52" s="1"/>
      <c r="O52" s="1"/>
      <c r="P52" s="1"/>
      <c r="Q52" s="1"/>
      <c r="R52" s="1"/>
      <c r="S52" s="1"/>
      <c r="T52" s="1"/>
      <c r="U52" s="1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</row>
    <row r="53" spans="1:1026" s="90" customFormat="1" ht="15">
      <c r="A53" s="177"/>
      <c r="B53" s="190">
        <v>3</v>
      </c>
      <c r="C53" s="405"/>
      <c r="D53" s="405"/>
      <c r="E53" s="79" t="s">
        <v>11</v>
      </c>
      <c r="F53" s="80"/>
      <c r="G53" s="81"/>
      <c r="H53" s="420"/>
      <c r="I53" s="420"/>
      <c r="J53" s="420"/>
      <c r="K53" s="404"/>
      <c r="L53" s="1"/>
      <c r="M53" s="1"/>
      <c r="N53" s="1"/>
      <c r="O53" s="1"/>
      <c r="P53" s="1"/>
      <c r="Q53" s="1"/>
      <c r="R53" s="1"/>
      <c r="S53" s="1"/>
      <c r="T53" s="1"/>
      <c r="U53" s="1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</row>
    <row r="54" spans="1:1026" s="90" customFormat="1" ht="37.5" customHeight="1">
      <c r="A54" s="177"/>
      <c r="B54" s="312" t="s">
        <v>60</v>
      </c>
      <c r="C54" s="21" t="s">
        <v>28</v>
      </c>
      <c r="D54" s="19">
        <v>98525</v>
      </c>
      <c r="E54" s="489" t="s">
        <v>105</v>
      </c>
      <c r="F54" s="489"/>
      <c r="G54" s="489"/>
      <c r="H54" s="67" t="s">
        <v>62</v>
      </c>
      <c r="I54" s="20">
        <f>I57</f>
        <v>16652.900000000001</v>
      </c>
      <c r="J54" s="19">
        <v>1</v>
      </c>
      <c r="K54" s="313">
        <f t="shared" ref="K54" si="9">ROUND(I54*J54,2)</f>
        <v>16652.900000000001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</row>
    <row r="55" spans="1:1026" s="90" customFormat="1">
      <c r="A55" s="177"/>
      <c r="B55" s="333" t="s">
        <v>42</v>
      </c>
      <c r="C55" s="42"/>
      <c r="D55" s="42" t="s">
        <v>42</v>
      </c>
      <c r="E55" s="493" t="s">
        <v>106</v>
      </c>
      <c r="F55" s="493"/>
      <c r="G55" s="493"/>
      <c r="H55" s="42" t="s">
        <v>62</v>
      </c>
      <c r="I55" s="43">
        <v>6270.2</v>
      </c>
      <c r="J55" s="43"/>
      <c r="K55" s="334"/>
      <c r="L55" s="1"/>
      <c r="M55" s="1"/>
      <c r="N55" s="1"/>
      <c r="O55" s="1"/>
      <c r="P55" s="1"/>
      <c r="Q55" s="1"/>
      <c r="R55" s="1"/>
      <c r="S55" s="1"/>
      <c r="T55" s="1"/>
      <c r="U55" s="1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</row>
    <row r="56" spans="1:1026" s="90" customFormat="1">
      <c r="A56" s="177"/>
      <c r="B56" s="335" t="s">
        <v>44</v>
      </c>
      <c r="C56" s="336"/>
      <c r="D56" s="336" t="s">
        <v>44</v>
      </c>
      <c r="E56" s="494" t="s">
        <v>107</v>
      </c>
      <c r="F56" s="494"/>
      <c r="G56" s="494"/>
      <c r="H56" s="336" t="s">
        <v>62</v>
      </c>
      <c r="I56" s="337">
        <v>10382.700000000001</v>
      </c>
      <c r="J56" s="337"/>
      <c r="K56" s="338"/>
      <c r="L56" s="1"/>
      <c r="M56" s="1"/>
      <c r="N56" s="1"/>
      <c r="O56" s="1"/>
      <c r="P56" s="1"/>
      <c r="Q56" s="1"/>
      <c r="R56" s="1"/>
      <c r="S56" s="1"/>
      <c r="T56" s="1"/>
      <c r="U56" s="1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</row>
    <row r="57" spans="1:1026" s="90" customFormat="1">
      <c r="A57" s="177"/>
      <c r="B57" s="339" t="s">
        <v>86</v>
      </c>
      <c r="C57" s="45"/>
      <c r="D57" s="45" t="s">
        <v>86</v>
      </c>
      <c r="E57" s="495" t="s">
        <v>108</v>
      </c>
      <c r="F57" s="495"/>
      <c r="G57" s="495"/>
      <c r="H57" s="45" t="s">
        <v>62</v>
      </c>
      <c r="I57" s="46">
        <f>SUM(I55:I56)</f>
        <v>16652.900000000001</v>
      </c>
      <c r="J57" s="46"/>
      <c r="K57" s="340"/>
      <c r="L57" s="1"/>
      <c r="M57" s="1"/>
      <c r="N57" s="1"/>
      <c r="O57" s="1"/>
      <c r="P57" s="1"/>
      <c r="Q57" s="1"/>
      <c r="R57" s="1"/>
      <c r="S57" s="1"/>
      <c r="T57" s="1"/>
      <c r="U57" s="1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</row>
    <row r="58" spans="1:1026" s="90" customFormat="1" ht="19.5" customHeight="1">
      <c r="A58" s="177"/>
      <c r="B58" s="341" t="s">
        <v>63</v>
      </c>
      <c r="C58" s="32" t="s">
        <v>28</v>
      </c>
      <c r="D58" s="94">
        <v>98524</v>
      </c>
      <c r="E58" s="489" t="s">
        <v>110</v>
      </c>
      <c r="F58" s="489"/>
      <c r="G58" s="489"/>
      <c r="H58" s="89" t="s">
        <v>62</v>
      </c>
      <c r="I58" s="91">
        <v>4571.6019999999999</v>
      </c>
      <c r="J58" s="91">
        <v>1</v>
      </c>
      <c r="K58" s="313">
        <f t="shared" ref="K58" si="10">ROUND(I58*J58,2)</f>
        <v>4571.6000000000004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</row>
    <row r="59" spans="1:1026" s="90" customFormat="1">
      <c r="A59" s="177"/>
      <c r="B59" s="333" t="s">
        <v>42</v>
      </c>
      <c r="C59" s="42"/>
      <c r="D59" s="23" t="s">
        <v>42</v>
      </c>
      <c r="E59" s="493" t="s">
        <v>111</v>
      </c>
      <c r="F59" s="493"/>
      <c r="G59" s="493"/>
      <c r="H59" s="42" t="s">
        <v>62</v>
      </c>
      <c r="I59" s="24">
        <f>1510.093*2</f>
        <v>3020.1860000000001</v>
      </c>
      <c r="J59" s="24"/>
      <c r="K59" s="342"/>
      <c r="L59" s="1"/>
      <c r="M59" s="1"/>
      <c r="N59" s="1"/>
      <c r="O59" s="1"/>
      <c r="P59" s="1"/>
      <c r="Q59" s="1"/>
      <c r="R59" s="1"/>
      <c r="S59" s="1"/>
      <c r="T59" s="1"/>
      <c r="U59" s="1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</row>
    <row r="60" spans="1:1026" s="37" customFormat="1">
      <c r="A60" s="184"/>
      <c r="B60" s="335" t="s">
        <v>44</v>
      </c>
      <c r="C60" s="38"/>
      <c r="D60" s="38" t="s">
        <v>44</v>
      </c>
      <c r="E60" s="494" t="s">
        <v>112</v>
      </c>
      <c r="F60" s="494"/>
      <c r="G60" s="494"/>
      <c r="H60" s="336" t="s">
        <v>62</v>
      </c>
      <c r="I60" s="35">
        <f>105*4</f>
        <v>420</v>
      </c>
      <c r="J60" s="35"/>
      <c r="K60" s="338"/>
      <c r="L60" s="35"/>
      <c r="M60" s="35"/>
      <c r="N60" s="35"/>
      <c r="O60" s="35"/>
      <c r="P60" s="35"/>
      <c r="Q60" s="35"/>
      <c r="R60" s="35"/>
      <c r="S60" s="35"/>
      <c r="T60" s="35"/>
      <c r="U60" s="35"/>
    </row>
    <row r="61" spans="1:1026" s="37" customFormat="1">
      <c r="A61" s="184"/>
      <c r="B61" s="335" t="s">
        <v>86</v>
      </c>
      <c r="C61" s="5"/>
      <c r="D61" s="35" t="s">
        <v>86</v>
      </c>
      <c r="E61" s="494" t="s">
        <v>113</v>
      </c>
      <c r="F61" s="494"/>
      <c r="G61" s="494"/>
      <c r="H61" s="336" t="s">
        <v>62</v>
      </c>
      <c r="I61" s="35">
        <f>2*565.708</f>
        <v>1131.4159999999999</v>
      </c>
      <c r="J61" s="35"/>
      <c r="K61" s="343"/>
      <c r="L61" s="35"/>
      <c r="M61" s="35"/>
      <c r="N61" s="35"/>
      <c r="O61" s="35"/>
      <c r="P61" s="35"/>
      <c r="Q61" s="35"/>
      <c r="R61" s="35"/>
      <c r="S61" s="35"/>
      <c r="T61" s="35"/>
      <c r="U61" s="35"/>
    </row>
    <row r="62" spans="1:1026" s="35" customFormat="1">
      <c r="A62" s="184"/>
      <c r="B62" s="329" t="s">
        <v>88</v>
      </c>
      <c r="C62" s="26"/>
      <c r="D62" s="26" t="s">
        <v>88</v>
      </c>
      <c r="E62" s="496" t="s">
        <v>114</v>
      </c>
      <c r="F62" s="496"/>
      <c r="G62" s="496"/>
      <c r="H62" s="26" t="s">
        <v>62</v>
      </c>
      <c r="I62" s="26">
        <f>SUM(I59:I61)</f>
        <v>4571.6019999999999</v>
      </c>
      <c r="J62" s="26"/>
      <c r="K62" s="323"/>
    </row>
    <row r="63" spans="1:1026" s="90" customFormat="1" ht="33.75" customHeight="1">
      <c r="A63" s="177"/>
      <c r="B63" s="191" t="s">
        <v>65</v>
      </c>
      <c r="C63" s="32" t="s">
        <v>28</v>
      </c>
      <c r="D63" s="47">
        <v>104947</v>
      </c>
      <c r="E63" s="489" t="s">
        <v>116</v>
      </c>
      <c r="F63" s="489"/>
      <c r="G63" s="489"/>
      <c r="H63" s="89" t="s">
        <v>117</v>
      </c>
      <c r="I63" s="17">
        <f>I64</f>
        <v>200</v>
      </c>
      <c r="J63" s="91">
        <v>1</v>
      </c>
      <c r="K63" s="313">
        <f t="shared" ref="K63" si="11">ROUND(I63*J63,2)</f>
        <v>200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</row>
    <row r="64" spans="1:1026" s="90" customFormat="1">
      <c r="A64" s="177"/>
      <c r="B64" s="344" t="s">
        <v>42</v>
      </c>
      <c r="C64" s="51"/>
      <c r="D64" s="51" t="s">
        <v>42</v>
      </c>
      <c r="E64" s="492" t="s">
        <v>118</v>
      </c>
      <c r="F64" s="492"/>
      <c r="G64" s="492"/>
      <c r="H64" s="51" t="s">
        <v>117</v>
      </c>
      <c r="I64" s="63">
        <v>200</v>
      </c>
      <c r="J64" s="63"/>
      <c r="K64" s="345"/>
      <c r="L64" s="1"/>
      <c r="M64" s="1"/>
      <c r="N64" s="1"/>
      <c r="O64" s="1"/>
      <c r="P64" s="1"/>
      <c r="Q64" s="1"/>
      <c r="R64" s="1"/>
      <c r="S64" s="1"/>
      <c r="T64" s="1"/>
      <c r="U64" s="1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</row>
    <row r="65" spans="1:1026" s="90" customFormat="1" ht="58.5" customHeight="1">
      <c r="A65" s="177"/>
      <c r="B65" s="327" t="s">
        <v>67</v>
      </c>
      <c r="C65" s="32" t="s">
        <v>28</v>
      </c>
      <c r="D65" s="47">
        <v>101234</v>
      </c>
      <c r="E65" s="461" t="s">
        <v>120</v>
      </c>
      <c r="F65" s="461"/>
      <c r="G65" s="461"/>
      <c r="H65" s="89" t="s">
        <v>117</v>
      </c>
      <c r="I65" s="17">
        <f>I70</f>
        <v>36624.049999999996</v>
      </c>
      <c r="J65" s="91">
        <v>1.4</v>
      </c>
      <c r="K65" s="313">
        <f t="shared" ref="K65" si="12">ROUND(I65*J65,2)</f>
        <v>51273.67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</row>
    <row r="66" spans="1:1026" s="90" customFormat="1">
      <c r="A66" s="177"/>
      <c r="B66" s="333" t="s">
        <v>42</v>
      </c>
      <c r="C66" s="42"/>
      <c r="D66" s="42" t="s">
        <v>42</v>
      </c>
      <c r="E66" s="487" t="s">
        <v>121</v>
      </c>
      <c r="F66" s="487"/>
      <c r="G66" s="487"/>
      <c r="H66" s="42" t="s">
        <v>117</v>
      </c>
      <c r="I66" s="43">
        <v>15285.6</v>
      </c>
      <c r="J66" s="43"/>
      <c r="K66" s="334"/>
      <c r="L66" s="1"/>
      <c r="M66" s="1"/>
      <c r="N66" s="1"/>
      <c r="O66" s="1"/>
      <c r="P66" s="1"/>
      <c r="Q66" s="1"/>
      <c r="R66" s="1"/>
      <c r="S66" s="1"/>
      <c r="T66" s="1"/>
      <c r="U66" s="1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</row>
    <row r="67" spans="1:1026" s="90" customFormat="1" ht="25.5" customHeight="1">
      <c r="A67" s="177"/>
      <c r="B67" s="335" t="s">
        <v>44</v>
      </c>
      <c r="C67" s="336"/>
      <c r="D67" s="336" t="s">
        <v>44</v>
      </c>
      <c r="E67" s="491" t="s">
        <v>122</v>
      </c>
      <c r="F67" s="491"/>
      <c r="G67" s="491"/>
      <c r="H67" s="336" t="s">
        <v>117</v>
      </c>
      <c r="I67" s="337">
        <v>13169.6</v>
      </c>
      <c r="J67" s="337"/>
      <c r="K67" s="338"/>
      <c r="L67" s="1"/>
      <c r="M67" s="1"/>
      <c r="N67" s="1"/>
      <c r="O67" s="1"/>
      <c r="P67" s="1"/>
      <c r="Q67" s="1"/>
      <c r="R67" s="1"/>
      <c r="S67" s="1"/>
      <c r="T67" s="1"/>
      <c r="U67" s="1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</row>
    <row r="68" spans="1:1026" s="90" customFormat="1" ht="25.5" customHeight="1">
      <c r="A68" s="177"/>
      <c r="B68" s="335" t="s">
        <v>86</v>
      </c>
      <c r="C68" s="336"/>
      <c r="D68" s="336" t="s">
        <v>86</v>
      </c>
      <c r="E68" s="491" t="s">
        <v>123</v>
      </c>
      <c r="F68" s="491"/>
      <c r="G68" s="491"/>
      <c r="H68" s="336" t="s">
        <v>117</v>
      </c>
      <c r="I68" s="337">
        <v>8157.58</v>
      </c>
      <c r="J68" s="337"/>
      <c r="K68" s="338"/>
      <c r="L68" s="1"/>
      <c r="M68" s="1"/>
      <c r="N68" s="1"/>
      <c r="O68" s="1"/>
      <c r="P68" s="1"/>
      <c r="Q68" s="1"/>
      <c r="R68" s="1"/>
      <c r="S68" s="1"/>
      <c r="T68" s="1"/>
      <c r="U68" s="1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</row>
    <row r="69" spans="1:1026" s="90" customFormat="1">
      <c r="A69" s="177"/>
      <c r="B69" s="346" t="s">
        <v>88</v>
      </c>
      <c r="C69" s="35"/>
      <c r="D69" s="35" t="s">
        <v>88</v>
      </c>
      <c r="E69" s="491" t="s">
        <v>124</v>
      </c>
      <c r="F69" s="491"/>
      <c r="G69" s="491"/>
      <c r="H69" s="336" t="s">
        <v>117</v>
      </c>
      <c r="I69" s="337">
        <v>11.27</v>
      </c>
      <c r="J69" s="337"/>
      <c r="K69" s="338"/>
      <c r="L69" s="1"/>
      <c r="M69" s="1"/>
      <c r="N69" s="1"/>
      <c r="O69" s="1"/>
      <c r="P69" s="1"/>
      <c r="Q69" s="1"/>
      <c r="R69" s="1"/>
      <c r="S69" s="1"/>
      <c r="T69" s="1"/>
      <c r="U69" s="1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</row>
    <row r="70" spans="1:1026" s="90" customFormat="1" ht="15" customHeight="1">
      <c r="A70" s="177"/>
      <c r="B70" s="347" t="s">
        <v>95</v>
      </c>
      <c r="C70" s="26"/>
      <c r="D70" s="26" t="s">
        <v>95</v>
      </c>
      <c r="E70" s="488" t="s">
        <v>125</v>
      </c>
      <c r="F70" s="488"/>
      <c r="G70" s="488"/>
      <c r="H70" s="45" t="s">
        <v>117</v>
      </c>
      <c r="I70" s="46">
        <f>SUM(I66:I69)</f>
        <v>36624.049999999996</v>
      </c>
      <c r="J70" s="46"/>
      <c r="K70" s="340"/>
      <c r="L70" s="1"/>
      <c r="M70" s="1"/>
      <c r="N70" s="1"/>
      <c r="O70" s="1"/>
      <c r="P70" s="1"/>
      <c r="Q70" s="1"/>
      <c r="R70" s="1"/>
      <c r="S70" s="1"/>
      <c r="T70" s="1"/>
      <c r="U70" s="1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</row>
    <row r="71" spans="1:1026" s="90" customFormat="1" ht="57" customHeight="1">
      <c r="A71" s="177"/>
      <c r="B71" s="318" t="s">
        <v>69</v>
      </c>
      <c r="C71" s="32" t="s">
        <v>28</v>
      </c>
      <c r="D71" s="47">
        <v>101238</v>
      </c>
      <c r="E71" s="497" t="s">
        <v>127</v>
      </c>
      <c r="F71" s="497"/>
      <c r="G71" s="497"/>
      <c r="H71" s="89" t="s">
        <v>117</v>
      </c>
      <c r="I71" s="17">
        <f>I78</f>
        <v>57091.909999999996</v>
      </c>
      <c r="J71" s="91">
        <v>1.4</v>
      </c>
      <c r="K71" s="313">
        <f t="shared" ref="K71" si="13">ROUND(I71*J71,2)</f>
        <v>79928.67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</row>
    <row r="72" spans="1:1026" s="90" customFormat="1">
      <c r="A72" s="177"/>
      <c r="B72" s="333" t="s">
        <v>42</v>
      </c>
      <c r="C72" s="42"/>
      <c r="D72" s="42" t="s">
        <v>42</v>
      </c>
      <c r="E72" s="487" t="s">
        <v>128</v>
      </c>
      <c r="F72" s="487"/>
      <c r="G72" s="487"/>
      <c r="H72" s="23" t="s">
        <v>117</v>
      </c>
      <c r="I72" s="24">
        <v>10214.379999999999</v>
      </c>
      <c r="J72" s="24"/>
      <c r="K72" s="334"/>
      <c r="L72" s="1"/>
      <c r="M72" s="1"/>
      <c r="N72" s="1"/>
      <c r="O72" s="1"/>
      <c r="P72" s="1"/>
      <c r="Q72" s="1"/>
      <c r="R72" s="1"/>
      <c r="S72" s="1"/>
      <c r="T72" s="1"/>
      <c r="U72" s="1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</row>
    <row r="73" spans="1:1026" s="90" customFormat="1">
      <c r="A73" s="177"/>
      <c r="B73" s="335" t="s">
        <v>44</v>
      </c>
      <c r="C73" s="336"/>
      <c r="D73" s="336" t="s">
        <v>44</v>
      </c>
      <c r="E73" s="491" t="s">
        <v>129</v>
      </c>
      <c r="F73" s="491"/>
      <c r="G73" s="491"/>
      <c r="H73" s="38" t="s">
        <v>117</v>
      </c>
      <c r="I73" s="35">
        <v>16800</v>
      </c>
      <c r="J73" s="35"/>
      <c r="K73" s="338"/>
      <c r="L73" s="1"/>
      <c r="M73" s="1"/>
      <c r="N73" s="1"/>
      <c r="O73" s="1"/>
      <c r="P73" s="1"/>
      <c r="Q73" s="1"/>
      <c r="R73" s="1"/>
      <c r="S73" s="1"/>
      <c r="T73" s="1"/>
      <c r="U73" s="1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</row>
    <row r="74" spans="1:1026" s="90" customFormat="1">
      <c r="A74" s="177"/>
      <c r="B74" s="335" t="s">
        <v>86</v>
      </c>
      <c r="C74" s="336"/>
      <c r="D74" s="336" t="s">
        <v>86</v>
      </c>
      <c r="E74" s="491" t="s">
        <v>130</v>
      </c>
      <c r="F74" s="491"/>
      <c r="G74" s="491"/>
      <c r="H74" s="38" t="s">
        <v>117</v>
      </c>
      <c r="I74" s="35">
        <v>15285.68</v>
      </c>
      <c r="J74" s="35"/>
      <c r="K74" s="338"/>
      <c r="L74" s="1"/>
      <c r="M74" s="1"/>
      <c r="N74" s="1"/>
      <c r="O74" s="1"/>
      <c r="P74" s="1"/>
      <c r="Q74" s="1"/>
      <c r="R74" s="1"/>
      <c r="S74" s="1"/>
      <c r="T74" s="1"/>
      <c r="U74" s="1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</row>
    <row r="75" spans="1:1026" s="90" customFormat="1" ht="25.5" customHeight="1">
      <c r="A75" s="177"/>
      <c r="B75" s="335" t="s">
        <v>88</v>
      </c>
      <c r="C75" s="336"/>
      <c r="D75" s="336" t="s">
        <v>88</v>
      </c>
      <c r="E75" s="491" t="s">
        <v>131</v>
      </c>
      <c r="F75" s="491"/>
      <c r="G75" s="491"/>
      <c r="H75" s="38" t="s">
        <v>117</v>
      </c>
      <c r="I75" s="35">
        <v>5568.13</v>
      </c>
      <c r="J75" s="35"/>
      <c r="K75" s="338"/>
      <c r="L75" s="1"/>
      <c r="M75" s="1"/>
      <c r="N75" s="1"/>
      <c r="O75" s="1"/>
      <c r="P75" s="1"/>
      <c r="Q75" s="1"/>
      <c r="R75" s="1"/>
      <c r="S75" s="1"/>
      <c r="T75" s="1"/>
      <c r="U75" s="1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</row>
    <row r="76" spans="1:1026" s="90" customFormat="1">
      <c r="A76" s="177"/>
      <c r="B76" s="335" t="s">
        <v>95</v>
      </c>
      <c r="C76" s="336"/>
      <c r="D76" s="336" t="s">
        <v>95</v>
      </c>
      <c r="E76" s="491" t="s">
        <v>132</v>
      </c>
      <c r="F76" s="491"/>
      <c r="G76" s="491"/>
      <c r="H76" s="38" t="s">
        <v>117</v>
      </c>
      <c r="I76" s="35">
        <v>5523.72</v>
      </c>
      <c r="J76" s="35"/>
      <c r="K76" s="338"/>
      <c r="L76" s="1"/>
      <c r="M76" s="1"/>
      <c r="N76" s="1"/>
      <c r="O76" s="1"/>
      <c r="P76" s="1"/>
      <c r="Q76" s="1"/>
      <c r="R76" s="1"/>
      <c r="S76" s="1"/>
      <c r="T76" s="1"/>
      <c r="U76" s="1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</row>
    <row r="77" spans="1:1026" s="90" customFormat="1" ht="25.5" customHeight="1">
      <c r="A77" s="177"/>
      <c r="B77" s="335" t="s">
        <v>96</v>
      </c>
      <c r="C77" s="336"/>
      <c r="D77" s="336" t="s">
        <v>96</v>
      </c>
      <c r="E77" s="491" t="s">
        <v>133</v>
      </c>
      <c r="F77" s="491"/>
      <c r="G77" s="491"/>
      <c r="H77" s="38" t="s">
        <v>117</v>
      </c>
      <c r="I77" s="35">
        <v>3700</v>
      </c>
      <c r="J77" s="35"/>
      <c r="K77" s="338"/>
      <c r="L77" s="1"/>
      <c r="M77" s="1"/>
      <c r="N77" s="1"/>
      <c r="O77" s="1"/>
      <c r="P77" s="1"/>
      <c r="Q77" s="1"/>
      <c r="R77" s="1"/>
      <c r="S77" s="1"/>
      <c r="T77" s="1"/>
      <c r="U77" s="1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</row>
    <row r="78" spans="1:1026" ht="17.25" customHeight="1">
      <c r="A78" s="177"/>
      <c r="B78" s="339" t="s">
        <v>134</v>
      </c>
      <c r="C78" s="45"/>
      <c r="D78" s="45" t="s">
        <v>134</v>
      </c>
      <c r="E78" s="488" t="s">
        <v>135</v>
      </c>
      <c r="F78" s="488"/>
      <c r="G78" s="488"/>
      <c r="H78" s="25" t="s">
        <v>117</v>
      </c>
      <c r="I78" s="26">
        <f>SUM(I72:I77)</f>
        <v>57091.909999999996</v>
      </c>
      <c r="J78" s="26"/>
      <c r="K78" s="340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1026" ht="51.75" customHeight="1">
      <c r="A79" s="177"/>
      <c r="B79" s="312" t="s">
        <v>71</v>
      </c>
      <c r="C79" s="21" t="s">
        <v>28</v>
      </c>
      <c r="D79" s="19">
        <v>105558</v>
      </c>
      <c r="E79" s="461" t="s">
        <v>137</v>
      </c>
      <c r="F79" s="461"/>
      <c r="G79" s="461"/>
      <c r="H79" s="40" t="s">
        <v>117</v>
      </c>
      <c r="I79" s="20">
        <f>I84</f>
        <v>31577.52</v>
      </c>
      <c r="J79" s="19">
        <v>1</v>
      </c>
      <c r="K79" s="313">
        <f t="shared" ref="K79" si="14">ROUND(I79*J79,2)</f>
        <v>31577.52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1026">
      <c r="A80" s="177"/>
      <c r="B80" s="333" t="s">
        <v>42</v>
      </c>
      <c r="C80" s="42"/>
      <c r="D80" s="42" t="s">
        <v>42</v>
      </c>
      <c r="E80" s="487" t="s">
        <v>138</v>
      </c>
      <c r="F80" s="487"/>
      <c r="G80" s="487"/>
      <c r="H80" s="42" t="s">
        <v>117</v>
      </c>
      <c r="I80" s="43">
        <v>27076.799999999999</v>
      </c>
      <c r="J80" s="43"/>
      <c r="K80" s="334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1026">
      <c r="A81" s="177"/>
      <c r="B81" s="335" t="s">
        <v>44</v>
      </c>
      <c r="C81" s="336"/>
      <c r="D81" s="336" t="s">
        <v>44</v>
      </c>
      <c r="E81" s="491" t="s">
        <v>139</v>
      </c>
      <c r="F81" s="491"/>
      <c r="G81" s="491"/>
      <c r="H81" s="336" t="s">
        <v>117</v>
      </c>
      <c r="I81" s="337">
        <v>2589.4499999999998</v>
      </c>
      <c r="J81" s="337"/>
      <c r="K81" s="338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1026">
      <c r="A82" s="177"/>
      <c r="B82" s="335" t="s">
        <v>86</v>
      </c>
      <c r="C82" s="336"/>
      <c r="D82" s="336" t="s">
        <v>86</v>
      </c>
      <c r="E82" s="491" t="s">
        <v>140</v>
      </c>
      <c r="F82" s="491"/>
      <c r="G82" s="491"/>
      <c r="H82" s="336" t="s">
        <v>117</v>
      </c>
      <c r="I82" s="337">
        <v>11.27</v>
      </c>
      <c r="J82" s="337"/>
      <c r="K82" s="338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1026">
      <c r="A83" s="177"/>
      <c r="B83" s="346" t="s">
        <v>88</v>
      </c>
      <c r="C83" s="35"/>
      <c r="D83" s="35" t="s">
        <v>88</v>
      </c>
      <c r="E83" s="491" t="s">
        <v>141</v>
      </c>
      <c r="F83" s="491"/>
      <c r="G83" s="491"/>
      <c r="H83" s="336" t="s">
        <v>117</v>
      </c>
      <c r="I83" s="337">
        <v>1900</v>
      </c>
      <c r="J83" s="337"/>
      <c r="K83" s="338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1026" ht="14.25" customHeight="1">
      <c r="A84" s="177"/>
      <c r="B84" s="347" t="s">
        <v>95</v>
      </c>
      <c r="C84" s="26"/>
      <c r="D84" s="26" t="s">
        <v>95</v>
      </c>
      <c r="E84" s="488" t="s">
        <v>142</v>
      </c>
      <c r="F84" s="488"/>
      <c r="G84" s="488"/>
      <c r="H84" s="45" t="s">
        <v>117</v>
      </c>
      <c r="I84" s="46">
        <f>SUM(I80:I83)</f>
        <v>31577.52</v>
      </c>
      <c r="J84" s="46"/>
      <c r="K84" s="340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1026">
      <c r="A85" s="177"/>
      <c r="B85" s="341" t="s">
        <v>75</v>
      </c>
      <c r="C85" s="32" t="s">
        <v>28</v>
      </c>
      <c r="D85" s="94">
        <v>93358</v>
      </c>
      <c r="E85" s="461" t="s">
        <v>143</v>
      </c>
      <c r="F85" s="461"/>
      <c r="G85" s="461"/>
      <c r="H85" s="95" t="s">
        <v>117</v>
      </c>
      <c r="I85" s="48">
        <f>I90</f>
        <v>12201.119999999999</v>
      </c>
      <c r="J85" s="254">
        <v>1</v>
      </c>
      <c r="K85" s="313">
        <f t="shared" ref="K85" si="15">ROUND(I85*J85,2)</f>
        <v>12201.12</v>
      </c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1026">
      <c r="A86" s="177"/>
      <c r="B86" s="314" t="s">
        <v>42</v>
      </c>
      <c r="C86" s="42"/>
      <c r="D86" s="23" t="s">
        <v>42</v>
      </c>
      <c r="E86" s="487" t="s">
        <v>144</v>
      </c>
      <c r="F86" s="487"/>
      <c r="G86" s="487"/>
      <c r="H86" s="42" t="s">
        <v>117</v>
      </c>
      <c r="I86" s="43">
        <v>4187.5</v>
      </c>
      <c r="J86" s="43"/>
      <c r="K86" s="334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1026">
      <c r="A87" s="177"/>
      <c r="B87" s="328" t="s">
        <v>44</v>
      </c>
      <c r="C87" s="336"/>
      <c r="D87" s="38" t="s">
        <v>44</v>
      </c>
      <c r="E87" s="491" t="s">
        <v>145</v>
      </c>
      <c r="F87" s="491"/>
      <c r="G87" s="491"/>
      <c r="H87" s="336" t="s">
        <v>117</v>
      </c>
      <c r="I87" s="337">
        <v>47.25</v>
      </c>
      <c r="J87" s="337"/>
      <c r="K87" s="338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1026">
      <c r="A88" s="177"/>
      <c r="B88" s="328" t="s">
        <v>86</v>
      </c>
      <c r="C88" s="336"/>
      <c r="D88" s="38" t="s">
        <v>86</v>
      </c>
      <c r="E88" s="491" t="s">
        <v>146</v>
      </c>
      <c r="F88" s="491"/>
      <c r="G88" s="491"/>
      <c r="H88" s="336" t="s">
        <v>117</v>
      </c>
      <c r="I88" s="337">
        <v>1966.37</v>
      </c>
      <c r="J88" s="337"/>
      <c r="K88" s="338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1026">
      <c r="A89" s="177"/>
      <c r="B89" s="346" t="s">
        <v>88</v>
      </c>
      <c r="D89" s="35" t="s">
        <v>88</v>
      </c>
      <c r="E89" s="491" t="s">
        <v>147</v>
      </c>
      <c r="F89" s="491"/>
      <c r="G89" s="491"/>
      <c r="H89" s="336" t="s">
        <v>117</v>
      </c>
      <c r="I89" s="337">
        <v>6000</v>
      </c>
      <c r="J89" s="337"/>
      <c r="K89" s="338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1026">
      <c r="A90" s="177"/>
      <c r="B90" s="347" t="s">
        <v>95</v>
      </c>
      <c r="C90" s="26"/>
      <c r="D90" s="26" t="s">
        <v>95</v>
      </c>
      <c r="E90" s="488" t="s">
        <v>142</v>
      </c>
      <c r="F90" s="488"/>
      <c r="G90" s="488"/>
      <c r="H90" s="45" t="s">
        <v>117</v>
      </c>
      <c r="I90" s="46">
        <f>SUM(I86:I89)</f>
        <v>12201.119999999999</v>
      </c>
      <c r="J90" s="46"/>
      <c r="K90" s="348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1026" ht="16.5" customHeight="1">
      <c r="A91" s="177"/>
      <c r="B91" s="191" t="s">
        <v>77</v>
      </c>
      <c r="C91" s="32" t="s">
        <v>36</v>
      </c>
      <c r="D91" s="17">
        <v>4815671</v>
      </c>
      <c r="E91" s="461" t="s">
        <v>313</v>
      </c>
      <c r="F91" s="461"/>
      <c r="G91" s="461"/>
      <c r="H91" s="32" t="s">
        <v>117</v>
      </c>
      <c r="I91" s="48">
        <f>I94</f>
        <v>2797.8599999999997</v>
      </c>
      <c r="J91" s="19">
        <v>1.4</v>
      </c>
      <c r="K91" s="313">
        <f t="shared" ref="K91" si="16">ROUND(I91*J91,2)</f>
        <v>3917</v>
      </c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1026" ht="16.5" customHeight="1">
      <c r="A92" s="177"/>
      <c r="B92" s="314" t="s">
        <v>42</v>
      </c>
      <c r="C92" s="42"/>
      <c r="D92" s="23" t="s">
        <v>42</v>
      </c>
      <c r="E92" s="487" t="s">
        <v>149</v>
      </c>
      <c r="F92" s="487"/>
      <c r="G92" s="487"/>
      <c r="H92" s="42" t="s">
        <v>117</v>
      </c>
      <c r="I92" s="43">
        <v>2164.1799999999998</v>
      </c>
      <c r="J92" s="43"/>
      <c r="K92" s="315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1026" s="90" customFormat="1" ht="16.5" customHeight="1">
      <c r="A93" s="177"/>
      <c r="B93" s="328" t="s">
        <v>44</v>
      </c>
      <c r="C93" s="336"/>
      <c r="D93" s="38" t="s">
        <v>44</v>
      </c>
      <c r="E93" s="491" t="s">
        <v>150</v>
      </c>
      <c r="F93" s="491"/>
      <c r="G93" s="491"/>
      <c r="H93" s="336" t="s">
        <v>117</v>
      </c>
      <c r="I93" s="337">
        <v>633.67999999999995</v>
      </c>
      <c r="J93" s="337"/>
      <c r="K93" s="177"/>
      <c r="L93" s="1"/>
      <c r="M93" s="1"/>
      <c r="N93" s="1"/>
      <c r="O93" s="1"/>
      <c r="P93" s="1"/>
      <c r="Q93" s="1"/>
      <c r="R93" s="1"/>
      <c r="S93" s="1"/>
      <c r="T93" s="1"/>
      <c r="U93" s="1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</row>
    <row r="94" spans="1:1026" s="90" customFormat="1" ht="16.5" customHeight="1">
      <c r="A94" s="177"/>
      <c r="B94" s="347" t="s">
        <v>86</v>
      </c>
      <c r="C94" s="26"/>
      <c r="D94" s="26" t="s">
        <v>86</v>
      </c>
      <c r="E94" s="488" t="s">
        <v>151</v>
      </c>
      <c r="F94" s="488"/>
      <c r="G94" s="488"/>
      <c r="H94" s="45" t="s">
        <v>117</v>
      </c>
      <c r="I94" s="46">
        <f>SUM(I92:I93)</f>
        <v>2797.8599999999997</v>
      </c>
      <c r="J94" s="46"/>
      <c r="K94" s="317"/>
      <c r="L94" s="1"/>
      <c r="M94" s="1"/>
      <c r="N94" s="1"/>
      <c r="O94" s="1"/>
      <c r="P94" s="1"/>
      <c r="Q94" s="1"/>
      <c r="R94" s="1"/>
      <c r="S94" s="1"/>
      <c r="T94" s="1"/>
      <c r="U94" s="1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</row>
    <row r="95" spans="1:1026" s="90" customFormat="1" ht="38.25" customHeight="1">
      <c r="A95" s="177"/>
      <c r="B95" s="318" t="s">
        <v>79</v>
      </c>
      <c r="C95" s="32" t="s">
        <v>28</v>
      </c>
      <c r="D95" s="91">
        <v>93592</v>
      </c>
      <c r="E95" s="461" t="s">
        <v>152</v>
      </c>
      <c r="F95" s="461"/>
      <c r="G95" s="461"/>
      <c r="H95" s="89" t="s">
        <v>153</v>
      </c>
      <c r="I95" s="17">
        <f>I100</f>
        <v>20419.559999999998</v>
      </c>
      <c r="J95" s="19">
        <v>1.4</v>
      </c>
      <c r="K95" s="313">
        <f t="shared" ref="K95" si="17">ROUND(I95*J95,2)</f>
        <v>28587.38</v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</row>
    <row r="96" spans="1:1026" s="90" customFormat="1">
      <c r="A96" s="177"/>
      <c r="B96" s="314" t="s">
        <v>42</v>
      </c>
      <c r="C96" s="42"/>
      <c r="D96" s="23" t="s">
        <v>42</v>
      </c>
      <c r="E96" s="487" t="s">
        <v>154</v>
      </c>
      <c r="F96" s="487"/>
      <c r="G96" s="487"/>
      <c r="H96" s="42" t="s">
        <v>117</v>
      </c>
      <c r="I96" s="43">
        <v>2023.32</v>
      </c>
      <c r="J96" s="43"/>
      <c r="K96" s="334"/>
      <c r="L96" s="1"/>
      <c r="M96" s="1"/>
      <c r="N96" s="1"/>
      <c r="O96" s="1"/>
      <c r="P96" s="1"/>
      <c r="Q96" s="1"/>
      <c r="R96" s="1"/>
      <c r="S96" s="1"/>
      <c r="T96" s="1"/>
      <c r="U96" s="1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</row>
    <row r="97" spans="1:1026" s="90" customFormat="1">
      <c r="A97" s="177"/>
      <c r="B97" s="328" t="s">
        <v>44</v>
      </c>
      <c r="C97" s="336"/>
      <c r="D97" s="38" t="s">
        <v>44</v>
      </c>
      <c r="E97" s="491" t="s">
        <v>155</v>
      </c>
      <c r="F97" s="491"/>
      <c r="G97" s="491"/>
      <c r="H97" s="336" t="s">
        <v>117</v>
      </c>
      <c r="I97" s="337">
        <v>47.25</v>
      </c>
      <c r="J97" s="337"/>
      <c r="K97" s="338"/>
      <c r="L97" s="1"/>
      <c r="M97" s="1"/>
      <c r="N97" s="1"/>
      <c r="O97" s="1"/>
      <c r="P97" s="1"/>
      <c r="Q97" s="1"/>
      <c r="R97" s="1"/>
      <c r="S97" s="1"/>
      <c r="T97" s="1"/>
      <c r="U97" s="1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</row>
    <row r="98" spans="1:1026" s="90" customFormat="1">
      <c r="A98" s="177"/>
      <c r="B98" s="328" t="s">
        <v>86</v>
      </c>
      <c r="C98" s="336"/>
      <c r="D98" s="38" t="s">
        <v>86</v>
      </c>
      <c r="E98" s="491" t="s">
        <v>156</v>
      </c>
      <c r="F98" s="491"/>
      <c r="G98" s="491"/>
      <c r="H98" s="336" t="s">
        <v>117</v>
      </c>
      <c r="I98" s="337">
        <v>1332.69</v>
      </c>
      <c r="J98" s="337"/>
      <c r="K98" s="338"/>
      <c r="L98" s="1"/>
      <c r="M98" s="1"/>
      <c r="N98" s="1"/>
      <c r="O98" s="1"/>
      <c r="P98" s="1"/>
      <c r="Q98" s="1"/>
      <c r="R98" s="1"/>
      <c r="S98" s="1"/>
      <c r="T98" s="1"/>
      <c r="U98" s="1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</row>
    <row r="99" spans="1:1026" s="90" customFormat="1">
      <c r="A99" s="177"/>
      <c r="B99" s="346" t="s">
        <v>88</v>
      </c>
      <c r="C99" s="35"/>
      <c r="D99" s="35" t="s">
        <v>88</v>
      </c>
      <c r="E99" s="491" t="s">
        <v>157</v>
      </c>
      <c r="F99" s="491"/>
      <c r="G99" s="491"/>
      <c r="H99" s="336" t="s">
        <v>158</v>
      </c>
      <c r="I99" s="35">
        <v>6</v>
      </c>
      <c r="J99" s="35"/>
      <c r="K99" s="338"/>
      <c r="L99" s="1"/>
      <c r="M99" s="1"/>
      <c r="N99" s="1"/>
      <c r="O99" s="1"/>
      <c r="P99" s="1"/>
      <c r="Q99" s="1"/>
      <c r="R99" s="1"/>
      <c r="S99" s="1"/>
      <c r="T99" s="1"/>
      <c r="U99" s="1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</row>
    <row r="100" spans="1:1026" s="90" customFormat="1">
      <c r="A100" s="177"/>
      <c r="B100" s="346" t="s">
        <v>95</v>
      </c>
      <c r="C100" s="35"/>
      <c r="D100" s="35" t="s">
        <v>95</v>
      </c>
      <c r="E100" s="488" t="s">
        <v>159</v>
      </c>
      <c r="F100" s="488"/>
      <c r="G100" s="488"/>
      <c r="H100" s="336" t="s">
        <v>153</v>
      </c>
      <c r="I100" s="35">
        <f>SUM(I96:I98)*I99</f>
        <v>20419.559999999998</v>
      </c>
      <c r="J100" s="35"/>
      <c r="K100" s="343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</row>
    <row r="101" spans="1:1026" s="1" customFormat="1" ht="25.5" customHeight="1">
      <c r="A101" s="177"/>
      <c r="B101" s="310" t="s">
        <v>82</v>
      </c>
      <c r="C101" s="18" t="s">
        <v>28</v>
      </c>
      <c r="D101" s="29">
        <v>100205</v>
      </c>
      <c r="E101" s="461" t="s">
        <v>160</v>
      </c>
      <c r="F101" s="461"/>
      <c r="G101" s="461"/>
      <c r="H101" s="18" t="s">
        <v>153</v>
      </c>
      <c r="I101" s="29">
        <f>I105</f>
        <v>340.32600000000002</v>
      </c>
      <c r="J101" s="255">
        <v>1.4</v>
      </c>
      <c r="K101" s="313">
        <f t="shared" ref="K101" si="18">ROUND(I101*J101,2)</f>
        <v>476.46</v>
      </c>
    </row>
    <row r="102" spans="1:1026" s="1" customFormat="1">
      <c r="A102" s="177"/>
      <c r="B102" s="328" t="s">
        <v>42</v>
      </c>
      <c r="C102" s="38"/>
      <c r="D102" s="38" t="s">
        <v>42</v>
      </c>
      <c r="E102" s="487" t="s">
        <v>161</v>
      </c>
      <c r="F102" s="487"/>
      <c r="G102" s="487"/>
      <c r="H102" s="38" t="s">
        <v>153</v>
      </c>
      <c r="I102" s="35">
        <f>0.1*2023.32</f>
        <v>202.33199999999999</v>
      </c>
      <c r="J102" s="35"/>
      <c r="K102" s="184"/>
    </row>
    <row r="103" spans="1:1026" s="1" customFormat="1">
      <c r="A103" s="177"/>
      <c r="B103" s="328" t="s">
        <v>44</v>
      </c>
      <c r="C103" s="38"/>
      <c r="D103" s="38" t="s">
        <v>44</v>
      </c>
      <c r="E103" s="491" t="s">
        <v>162</v>
      </c>
      <c r="F103" s="491"/>
      <c r="G103" s="491"/>
      <c r="H103" s="38" t="s">
        <v>153</v>
      </c>
      <c r="I103" s="35">
        <f>0.1*47.25</f>
        <v>4.7250000000000005</v>
      </c>
      <c r="J103" s="35"/>
      <c r="K103" s="184"/>
    </row>
    <row r="104" spans="1:1026" s="1" customFormat="1">
      <c r="A104" s="177"/>
      <c r="B104" s="328" t="s">
        <v>86</v>
      </c>
      <c r="C104" s="38"/>
      <c r="D104" s="38" t="s">
        <v>86</v>
      </c>
      <c r="E104" s="491" t="s">
        <v>163</v>
      </c>
      <c r="F104" s="491"/>
      <c r="G104" s="491"/>
      <c r="H104" s="38" t="s">
        <v>153</v>
      </c>
      <c r="I104" s="35">
        <f>0.1*1332.69</f>
        <v>133.26900000000001</v>
      </c>
      <c r="J104" s="35"/>
      <c r="K104" s="184"/>
    </row>
    <row r="105" spans="1:1026" s="1" customFormat="1">
      <c r="A105" s="177"/>
      <c r="B105" s="347" t="s">
        <v>88</v>
      </c>
      <c r="C105" s="26"/>
      <c r="D105" s="26" t="s">
        <v>88</v>
      </c>
      <c r="E105" s="488" t="s">
        <v>157</v>
      </c>
      <c r="F105" s="488"/>
      <c r="G105" s="488"/>
      <c r="H105" s="25" t="s">
        <v>153</v>
      </c>
      <c r="I105" s="26">
        <f>SUM(I102:I104)</f>
        <v>340.32600000000002</v>
      </c>
      <c r="J105" s="26"/>
      <c r="K105" s="323"/>
    </row>
    <row r="106" spans="1:1026" s="13" customFormat="1" ht="42" customHeight="1">
      <c r="A106" s="185"/>
      <c r="B106" s="324" t="s">
        <v>90</v>
      </c>
      <c r="C106" s="32" t="s">
        <v>28</v>
      </c>
      <c r="D106" s="41">
        <v>100979</v>
      </c>
      <c r="E106" s="461" t="s">
        <v>164</v>
      </c>
      <c r="F106" s="461"/>
      <c r="G106" s="461"/>
      <c r="H106" s="89" t="s">
        <v>117</v>
      </c>
      <c r="I106" s="32">
        <f>I111</f>
        <v>3503.2599999999998</v>
      </c>
      <c r="J106" s="19">
        <v>1.4</v>
      </c>
      <c r="K106" s="313">
        <f t="shared" ref="K106" si="19">ROUND(I106*J106,2)</f>
        <v>4904.5600000000004</v>
      </c>
      <c r="L106" s="41"/>
      <c r="M106" s="41"/>
      <c r="N106" s="41"/>
      <c r="O106" s="41"/>
      <c r="P106" s="41"/>
      <c r="Q106" s="41"/>
      <c r="R106" s="41"/>
      <c r="S106" s="41"/>
      <c r="T106" s="41"/>
      <c r="U106" s="41"/>
    </row>
    <row r="107" spans="1:1026" s="90" customFormat="1">
      <c r="A107" s="177"/>
      <c r="B107" s="314" t="s">
        <v>42</v>
      </c>
      <c r="C107" s="42"/>
      <c r="D107" s="23" t="s">
        <v>42</v>
      </c>
      <c r="E107" s="487" t="s">
        <v>165</v>
      </c>
      <c r="F107" s="487"/>
      <c r="G107" s="487"/>
      <c r="H107" s="42" t="s">
        <v>117</v>
      </c>
      <c r="I107" s="43">
        <v>2023.32</v>
      </c>
      <c r="J107" s="43"/>
      <c r="K107" s="334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</row>
    <row r="108" spans="1:1026" s="90" customFormat="1">
      <c r="A108" s="177"/>
      <c r="B108" s="328" t="s">
        <v>44</v>
      </c>
      <c r="C108" s="336"/>
      <c r="D108" s="38" t="s">
        <v>44</v>
      </c>
      <c r="E108" s="491" t="s">
        <v>166</v>
      </c>
      <c r="F108" s="491"/>
      <c r="G108" s="491"/>
      <c r="H108" s="336" t="s">
        <v>117</v>
      </c>
      <c r="I108" s="337">
        <v>47.25</v>
      </c>
      <c r="J108" s="337"/>
      <c r="K108" s="338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</row>
    <row r="109" spans="1:1026" s="90" customFormat="1">
      <c r="A109" s="177"/>
      <c r="B109" s="328" t="s">
        <v>86</v>
      </c>
      <c r="C109" s="336"/>
      <c r="D109" s="38" t="s">
        <v>86</v>
      </c>
      <c r="E109" s="491" t="s">
        <v>167</v>
      </c>
      <c r="F109" s="491"/>
      <c r="G109" s="491"/>
      <c r="H109" s="336" t="s">
        <v>117</v>
      </c>
      <c r="I109" s="337">
        <v>1332.69</v>
      </c>
      <c r="J109" s="337"/>
      <c r="K109" s="338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</row>
    <row r="110" spans="1:1026" s="90" customFormat="1">
      <c r="A110" s="177"/>
      <c r="B110" s="328" t="s">
        <v>88</v>
      </c>
      <c r="C110" s="336"/>
      <c r="D110" s="38" t="s">
        <v>88</v>
      </c>
      <c r="E110" s="491" t="s">
        <v>168</v>
      </c>
      <c r="F110" s="491"/>
      <c r="G110" s="491"/>
      <c r="H110" s="336" t="s">
        <v>117</v>
      </c>
      <c r="I110" s="337">
        <v>100</v>
      </c>
      <c r="J110" s="337"/>
      <c r="K110" s="338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</row>
    <row r="111" spans="1:1026" s="90" customFormat="1">
      <c r="A111" s="177"/>
      <c r="B111" s="316" t="s">
        <v>95</v>
      </c>
      <c r="C111" s="45"/>
      <c r="D111" s="25" t="s">
        <v>95</v>
      </c>
      <c r="E111" s="488" t="s">
        <v>169</v>
      </c>
      <c r="F111" s="488"/>
      <c r="G111" s="488"/>
      <c r="H111" s="45" t="s">
        <v>117</v>
      </c>
      <c r="I111" s="46">
        <f>SUM(I107:I110)</f>
        <v>3503.2599999999998</v>
      </c>
      <c r="J111" s="46"/>
      <c r="K111" s="340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</row>
    <row r="112" spans="1:1026" s="90" customFormat="1" ht="38.25" customHeight="1">
      <c r="A112" s="177"/>
      <c r="B112" s="318" t="s">
        <v>93</v>
      </c>
      <c r="C112" s="32" t="s">
        <v>28</v>
      </c>
      <c r="D112" s="91">
        <v>102355</v>
      </c>
      <c r="E112" s="461" t="s">
        <v>314</v>
      </c>
      <c r="F112" s="461"/>
      <c r="G112" s="461"/>
      <c r="H112" s="50" t="s">
        <v>117</v>
      </c>
      <c r="I112" s="17">
        <v>100</v>
      </c>
      <c r="J112" s="91">
        <v>1</v>
      </c>
      <c r="K112" s="313">
        <f t="shared" ref="K112" si="20">ROUND(I112*J112,2)</f>
        <v>100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</row>
    <row r="113" spans="1:1026" s="37" customFormat="1">
      <c r="A113" s="184"/>
      <c r="B113" s="325" t="s">
        <v>42</v>
      </c>
      <c r="C113" s="51"/>
      <c r="D113" s="33" t="s">
        <v>42</v>
      </c>
      <c r="E113" s="498" t="s">
        <v>171</v>
      </c>
      <c r="F113" s="498"/>
      <c r="G113" s="498"/>
      <c r="H113" s="34" t="s">
        <v>117</v>
      </c>
      <c r="I113" s="34">
        <v>80</v>
      </c>
      <c r="J113" s="34"/>
      <c r="K113" s="326"/>
      <c r="L113" s="35"/>
      <c r="M113" s="35"/>
      <c r="N113" s="35"/>
      <c r="O113" s="35"/>
      <c r="P113" s="35"/>
      <c r="Q113" s="35"/>
      <c r="R113" s="35"/>
      <c r="S113" s="35"/>
      <c r="T113" s="35"/>
      <c r="U113" s="35"/>
    </row>
    <row r="114" spans="1:1026" s="90" customFormat="1" ht="38.25" customHeight="1">
      <c r="A114" s="177"/>
      <c r="B114" s="332" t="s">
        <v>98</v>
      </c>
      <c r="C114" s="18" t="s">
        <v>28</v>
      </c>
      <c r="D114" s="52">
        <v>102360</v>
      </c>
      <c r="E114" s="499" t="s">
        <v>172</v>
      </c>
      <c r="F114" s="499"/>
      <c r="G114" s="499"/>
      <c r="H114" s="53" t="s">
        <v>117</v>
      </c>
      <c r="I114" s="93">
        <v>100</v>
      </c>
      <c r="J114" s="256">
        <v>1</v>
      </c>
      <c r="K114" s="313">
        <f t="shared" ref="K114" si="21">ROUND(I114*J114,2)</f>
        <v>100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</row>
    <row r="115" spans="1:1026" s="90" customFormat="1">
      <c r="A115" s="177"/>
      <c r="B115" s="188"/>
      <c r="C115" s="2"/>
      <c r="D115" s="1"/>
      <c r="E115" s="2"/>
      <c r="F115" s="2"/>
      <c r="G115" s="2"/>
      <c r="H115" s="2"/>
      <c r="I115" s="320"/>
      <c r="J115" s="320"/>
      <c r="K115" s="189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</row>
    <row r="116" spans="1:1026" s="90" customFormat="1" ht="15">
      <c r="A116" s="177"/>
      <c r="B116" s="196">
        <v>4</v>
      </c>
      <c r="C116" s="405"/>
      <c r="D116" s="405"/>
      <c r="E116" s="486" t="s">
        <v>12</v>
      </c>
      <c r="F116" s="486"/>
      <c r="G116" s="486"/>
      <c r="H116" s="420"/>
      <c r="I116" s="420"/>
      <c r="J116" s="420"/>
      <c r="K116" s="404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</row>
    <row r="117" spans="1:1026" s="90" customFormat="1">
      <c r="A117" s="177"/>
      <c r="B117" s="312" t="s">
        <v>104</v>
      </c>
      <c r="C117" s="32" t="s">
        <v>28</v>
      </c>
      <c r="D117" s="47">
        <v>43055</v>
      </c>
      <c r="E117" s="461" t="s">
        <v>315</v>
      </c>
      <c r="F117" s="461"/>
      <c r="G117" s="461"/>
      <c r="H117" s="89" t="s">
        <v>316</v>
      </c>
      <c r="I117" s="17">
        <f>SUM(I118:I119)</f>
        <v>28649.226000000002</v>
      </c>
      <c r="J117" s="91">
        <v>1</v>
      </c>
      <c r="K117" s="313">
        <f t="shared" ref="K117" si="22">ROUND(I117*J117,2)</f>
        <v>28649.23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</row>
    <row r="118" spans="1:1026" s="90" customFormat="1">
      <c r="A118" s="177"/>
      <c r="B118" s="349" t="s">
        <v>42</v>
      </c>
      <c r="C118" s="54"/>
      <c r="D118" s="24" t="s">
        <v>42</v>
      </c>
      <c r="E118" s="500" t="s">
        <v>176</v>
      </c>
      <c r="F118" s="500"/>
      <c r="G118" s="500"/>
      <c r="H118" s="24" t="s">
        <v>175</v>
      </c>
      <c r="I118" s="24">
        <f>893*18.5*1.578</f>
        <v>26069.349000000002</v>
      </c>
      <c r="J118" s="55"/>
      <c r="K118" s="34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</row>
    <row r="119" spans="1:1026" s="90" customFormat="1">
      <c r="A119" s="177"/>
      <c r="B119" s="329" t="s">
        <v>44</v>
      </c>
      <c r="C119" s="56"/>
      <c r="D119" s="26" t="s">
        <v>44</v>
      </c>
      <c r="E119" s="501" t="s">
        <v>177</v>
      </c>
      <c r="F119" s="501"/>
      <c r="G119" s="501"/>
      <c r="H119" s="26" t="s">
        <v>175</v>
      </c>
      <c r="I119" s="26">
        <f>893*(1.5*2)*0.963</f>
        <v>2579.877</v>
      </c>
      <c r="J119" s="39"/>
      <c r="K119" s="348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</row>
    <row r="120" spans="1:1026" s="90" customFormat="1" ht="38.25" customHeight="1">
      <c r="A120" s="177"/>
      <c r="B120" s="318" t="s">
        <v>109</v>
      </c>
      <c r="C120" s="32" t="s">
        <v>28</v>
      </c>
      <c r="D120" s="91">
        <v>39013</v>
      </c>
      <c r="E120" s="461" t="s">
        <v>317</v>
      </c>
      <c r="F120" s="461"/>
      <c r="G120" s="461"/>
      <c r="H120" s="89" t="s">
        <v>181</v>
      </c>
      <c r="I120" s="17">
        <v>893</v>
      </c>
      <c r="J120" s="91">
        <v>1</v>
      </c>
      <c r="K120" s="313">
        <f t="shared" ref="K120" si="23">ROUND(I120*J120,2)</f>
        <v>893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</row>
    <row r="121" spans="1:1026" s="90" customFormat="1">
      <c r="A121" s="177"/>
      <c r="B121" s="350" t="s">
        <v>42</v>
      </c>
      <c r="C121" s="96"/>
      <c r="D121" s="34" t="s">
        <v>42</v>
      </c>
      <c r="E121" s="502" t="s">
        <v>180</v>
      </c>
      <c r="F121" s="502"/>
      <c r="G121" s="502"/>
      <c r="H121" s="34" t="s">
        <v>181</v>
      </c>
      <c r="I121" s="34">
        <v>893</v>
      </c>
      <c r="J121" s="34"/>
      <c r="K121" s="35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</row>
    <row r="122" spans="1:1026" s="90" customFormat="1" ht="41.25" customHeight="1">
      <c r="A122" s="177"/>
      <c r="B122" s="318" t="s">
        <v>115</v>
      </c>
      <c r="C122" s="32" t="s">
        <v>28</v>
      </c>
      <c r="D122" s="32">
        <v>90279</v>
      </c>
      <c r="E122" s="461" t="s">
        <v>183</v>
      </c>
      <c r="F122" s="461"/>
      <c r="G122" s="461"/>
      <c r="H122" s="89" t="s">
        <v>117</v>
      </c>
      <c r="I122" s="17">
        <v>129.75</v>
      </c>
      <c r="J122" s="91">
        <v>1</v>
      </c>
      <c r="K122" s="313">
        <f t="shared" ref="K122" si="24">ROUND(I122*J122,2)</f>
        <v>129.75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</row>
    <row r="123" spans="1:1026">
      <c r="A123" s="177"/>
      <c r="B123" s="352" t="s">
        <v>42</v>
      </c>
      <c r="C123" s="57"/>
      <c r="D123" s="23" t="s">
        <v>42</v>
      </c>
      <c r="E123" s="97" t="s">
        <v>176</v>
      </c>
      <c r="F123" s="44"/>
      <c r="G123" s="44"/>
      <c r="H123" s="24" t="s">
        <v>48</v>
      </c>
      <c r="I123" s="24">
        <v>16520.5</v>
      </c>
      <c r="J123" s="24"/>
      <c r="K123" s="342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1026">
      <c r="A124" s="177"/>
      <c r="B124" s="353" t="s">
        <v>44</v>
      </c>
      <c r="C124" s="58"/>
      <c r="D124" s="25" t="s">
        <v>44</v>
      </c>
      <c r="E124" s="98" t="s">
        <v>184</v>
      </c>
      <c r="F124" s="49"/>
      <c r="G124" s="49"/>
      <c r="H124" s="26" t="s">
        <v>117</v>
      </c>
      <c r="I124" s="26">
        <f>893*18.5*0.007854</f>
        <v>129.75200699999999</v>
      </c>
      <c r="J124" s="26"/>
      <c r="K124" s="348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1026" ht="51.75" customHeight="1">
      <c r="A125" s="177"/>
      <c r="B125" s="191" t="s">
        <v>119</v>
      </c>
      <c r="C125" s="32" t="s">
        <v>28</v>
      </c>
      <c r="D125" s="91">
        <v>104849</v>
      </c>
      <c r="E125" s="461" t="s">
        <v>186</v>
      </c>
      <c r="F125" s="461"/>
      <c r="G125" s="461"/>
      <c r="H125" s="50" t="s">
        <v>48</v>
      </c>
      <c r="I125" s="17">
        <v>16520.5</v>
      </c>
      <c r="J125" s="91">
        <v>1</v>
      </c>
      <c r="K125" s="313">
        <f t="shared" ref="K125:K127" si="25">ROUND(I125*J125,2)</f>
        <v>16520.5</v>
      </c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1026" ht="63.75" customHeight="1">
      <c r="A126" s="177"/>
      <c r="B126" s="312" t="s">
        <v>126</v>
      </c>
      <c r="C126" s="21" t="s">
        <v>188</v>
      </c>
      <c r="D126" s="21" t="s">
        <v>189</v>
      </c>
      <c r="E126" s="461" t="s">
        <v>190</v>
      </c>
      <c r="F126" s="461"/>
      <c r="G126" s="461"/>
      <c r="H126" s="21" t="s">
        <v>62</v>
      </c>
      <c r="I126" s="21">
        <v>2462.7199999999998</v>
      </c>
      <c r="J126" s="31">
        <v>1</v>
      </c>
      <c r="K126" s="313">
        <f t="shared" si="25"/>
        <v>2462.7199999999998</v>
      </c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1026" ht="25.5" customHeight="1">
      <c r="A127" s="177"/>
      <c r="B127" s="332" t="s">
        <v>136</v>
      </c>
      <c r="C127" s="18" t="s">
        <v>36</v>
      </c>
      <c r="D127" s="78">
        <v>5914479</v>
      </c>
      <c r="E127" s="461" t="s">
        <v>192</v>
      </c>
      <c r="F127" s="461"/>
      <c r="G127" s="461"/>
      <c r="H127" s="59" t="s">
        <v>193</v>
      </c>
      <c r="I127" s="21">
        <v>2865</v>
      </c>
      <c r="J127" s="31">
        <v>1</v>
      </c>
      <c r="K127" s="313">
        <f t="shared" si="25"/>
        <v>2865</v>
      </c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1026" ht="15" customHeight="1">
      <c r="A128" s="177"/>
      <c r="B128" s="352" t="s">
        <v>42</v>
      </c>
      <c r="C128" s="57"/>
      <c r="D128" s="23" t="s">
        <v>42</v>
      </c>
      <c r="E128" s="97" t="s">
        <v>194</v>
      </c>
      <c r="F128" s="44"/>
      <c r="G128" s="44"/>
      <c r="H128" s="23" t="s">
        <v>195</v>
      </c>
      <c r="I128" s="24">
        <f>28.65*100</f>
        <v>2865</v>
      </c>
      <c r="J128" s="24"/>
      <c r="K128" s="342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>
      <c r="A129" s="177"/>
      <c r="B129" s="188"/>
      <c r="C129" s="2"/>
      <c r="F129" s="2"/>
      <c r="G129" s="2"/>
      <c r="H129" s="2"/>
      <c r="I129" s="320"/>
      <c r="J129" s="320"/>
      <c r="K129" s="189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">
      <c r="A130" s="177"/>
      <c r="B130" s="354">
        <v>5</v>
      </c>
      <c r="C130" s="405"/>
      <c r="D130" s="405"/>
      <c r="E130" s="486" t="s">
        <v>13</v>
      </c>
      <c r="F130" s="486"/>
      <c r="G130" s="486"/>
      <c r="H130" s="420"/>
      <c r="I130" s="420"/>
      <c r="J130" s="420"/>
      <c r="K130" s="404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25.5" customHeight="1">
      <c r="A131" s="177"/>
      <c r="B131" s="355" t="s">
        <v>173</v>
      </c>
      <c r="C131" s="18" t="s">
        <v>28</v>
      </c>
      <c r="D131" s="52">
        <v>100343</v>
      </c>
      <c r="E131" s="461" t="s">
        <v>318</v>
      </c>
      <c r="F131" s="461"/>
      <c r="G131" s="461"/>
      <c r="H131" s="59" t="s">
        <v>175</v>
      </c>
      <c r="I131" s="18">
        <v>316</v>
      </c>
      <c r="J131" s="78">
        <v>1</v>
      </c>
      <c r="K131" s="313">
        <f t="shared" ref="K131" si="26">ROUND(I131*J131,2)</f>
        <v>316</v>
      </c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>
      <c r="A132" s="177"/>
      <c r="B132" s="191"/>
      <c r="C132" s="41"/>
      <c r="D132" s="41"/>
      <c r="E132" s="356"/>
      <c r="H132" s="41"/>
      <c r="I132" s="41"/>
      <c r="J132" s="41"/>
      <c r="K132" s="185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25.5" customHeight="1">
      <c r="A133" s="177"/>
      <c r="B133" s="355" t="s">
        <v>178</v>
      </c>
      <c r="C133" s="18" t="s">
        <v>28</v>
      </c>
      <c r="D133" s="52">
        <v>100344</v>
      </c>
      <c r="E133" s="461" t="s">
        <v>319</v>
      </c>
      <c r="F133" s="461"/>
      <c r="G133" s="461"/>
      <c r="H133" s="59" t="s">
        <v>175</v>
      </c>
      <c r="I133" s="18">
        <v>8621</v>
      </c>
      <c r="J133" s="78">
        <v>1</v>
      </c>
      <c r="K133" s="313">
        <f t="shared" ref="K133:K141" si="27">ROUND(I133*J133,2)</f>
        <v>8621</v>
      </c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25.5" customHeight="1">
      <c r="A134" s="177"/>
      <c r="B134" s="357" t="s">
        <v>182</v>
      </c>
      <c r="C134" s="27" t="s">
        <v>28</v>
      </c>
      <c r="D134" s="99">
        <v>100345</v>
      </c>
      <c r="E134" s="461" t="s">
        <v>320</v>
      </c>
      <c r="F134" s="461"/>
      <c r="G134" s="461"/>
      <c r="H134" s="16" t="s">
        <v>175</v>
      </c>
      <c r="I134" s="27">
        <v>4706</v>
      </c>
      <c r="J134" s="78">
        <v>1</v>
      </c>
      <c r="K134" s="313">
        <f t="shared" si="27"/>
        <v>4706</v>
      </c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25.5" customHeight="1">
      <c r="A135" s="177"/>
      <c r="B135" s="355" t="s">
        <v>185</v>
      </c>
      <c r="C135" s="18" t="s">
        <v>28</v>
      </c>
      <c r="D135" s="52">
        <v>100346</v>
      </c>
      <c r="E135" s="461" t="s">
        <v>321</v>
      </c>
      <c r="F135" s="461"/>
      <c r="G135" s="461"/>
      <c r="H135" s="59" t="s">
        <v>175</v>
      </c>
      <c r="I135" s="18">
        <v>11570</v>
      </c>
      <c r="J135" s="78">
        <v>1</v>
      </c>
      <c r="K135" s="313">
        <f t="shared" si="27"/>
        <v>11570</v>
      </c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>
      <c r="A136" s="177"/>
      <c r="B136" s="355" t="s">
        <v>187</v>
      </c>
      <c r="C136" s="18" t="s">
        <v>36</v>
      </c>
      <c r="D136" s="78" t="s">
        <v>205</v>
      </c>
      <c r="E136" s="461" t="s">
        <v>322</v>
      </c>
      <c r="F136" s="461"/>
      <c r="G136" s="461"/>
      <c r="H136" s="59" t="s">
        <v>175</v>
      </c>
      <c r="I136" s="41">
        <v>10661</v>
      </c>
      <c r="J136" s="78">
        <v>1</v>
      </c>
      <c r="K136" s="313">
        <f t="shared" si="27"/>
        <v>10661</v>
      </c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8.25" customHeight="1">
      <c r="A137" s="177"/>
      <c r="B137" s="355" t="s">
        <v>191</v>
      </c>
      <c r="C137" s="18" t="s">
        <v>28</v>
      </c>
      <c r="D137" s="52">
        <v>100341</v>
      </c>
      <c r="E137" s="461" t="s">
        <v>323</v>
      </c>
      <c r="F137" s="461"/>
      <c r="G137" s="461"/>
      <c r="H137" s="59" t="s">
        <v>62</v>
      </c>
      <c r="I137" s="18">
        <v>1164</v>
      </c>
      <c r="J137" s="78">
        <v>1</v>
      </c>
      <c r="K137" s="313">
        <f t="shared" si="27"/>
        <v>1164</v>
      </c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8.25" customHeight="1">
      <c r="A138" s="177"/>
      <c r="B138" s="355" t="s">
        <v>463</v>
      </c>
      <c r="C138" s="18" t="s">
        <v>28</v>
      </c>
      <c r="D138" s="52">
        <v>100349</v>
      </c>
      <c r="E138" s="461" t="s">
        <v>324</v>
      </c>
      <c r="F138" s="461"/>
      <c r="G138" s="461"/>
      <c r="H138" s="59" t="s">
        <v>117</v>
      </c>
      <c r="I138" s="18">
        <v>205.6</v>
      </c>
      <c r="J138" s="78">
        <v>1</v>
      </c>
      <c r="K138" s="313">
        <f t="shared" si="27"/>
        <v>205.6</v>
      </c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52.5" customHeight="1">
      <c r="A139" s="177"/>
      <c r="B139" s="355" t="s">
        <v>464</v>
      </c>
      <c r="C139" s="18" t="s">
        <v>28</v>
      </c>
      <c r="D139" s="78">
        <v>104849</v>
      </c>
      <c r="E139" s="461" t="s">
        <v>186</v>
      </c>
      <c r="F139" s="461"/>
      <c r="G139" s="461"/>
      <c r="H139" s="59" t="s">
        <v>48</v>
      </c>
      <c r="I139" s="18">
        <v>1144</v>
      </c>
      <c r="J139" s="78">
        <v>1</v>
      </c>
      <c r="K139" s="313">
        <f t="shared" si="27"/>
        <v>1144</v>
      </c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25.5" customHeight="1">
      <c r="A140" s="177"/>
      <c r="B140" s="355" t="s">
        <v>465</v>
      </c>
      <c r="C140" s="18" t="s">
        <v>28</v>
      </c>
      <c r="D140" s="78">
        <v>102726</v>
      </c>
      <c r="E140" s="461" t="s">
        <v>213</v>
      </c>
      <c r="F140" s="461"/>
      <c r="G140" s="461"/>
      <c r="H140" s="59" t="s">
        <v>37</v>
      </c>
      <c r="I140" s="18">
        <v>58</v>
      </c>
      <c r="J140" s="78">
        <v>1</v>
      </c>
      <c r="K140" s="313">
        <f t="shared" si="27"/>
        <v>58</v>
      </c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" customHeight="1">
      <c r="A141" s="177"/>
      <c r="B141" s="354" t="s">
        <v>466</v>
      </c>
      <c r="C141" s="32" t="s">
        <v>28</v>
      </c>
      <c r="D141" s="31">
        <v>93358</v>
      </c>
      <c r="E141" s="461" t="s">
        <v>143</v>
      </c>
      <c r="F141" s="461"/>
      <c r="G141" s="461"/>
      <c r="H141" s="258" t="s">
        <v>117</v>
      </c>
      <c r="I141" s="258">
        <v>8.7100000000000009</v>
      </c>
      <c r="J141" s="78">
        <v>1</v>
      </c>
      <c r="K141" s="313">
        <f t="shared" si="27"/>
        <v>8.7100000000000009</v>
      </c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" customHeight="1">
      <c r="A142" s="177"/>
      <c r="B142" s="358" t="s">
        <v>42</v>
      </c>
      <c r="C142" s="52"/>
      <c r="D142" s="33" t="s">
        <v>42</v>
      </c>
      <c r="E142" s="498" t="s">
        <v>144</v>
      </c>
      <c r="F142" s="498"/>
      <c r="G142" s="498"/>
      <c r="H142" s="26" t="s">
        <v>117</v>
      </c>
      <c r="I142" s="26">
        <v>8.7100000000000009</v>
      </c>
      <c r="J142" s="26"/>
      <c r="K142" s="348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8.25" customHeight="1">
      <c r="A143" s="177"/>
      <c r="B143" s="357" t="s">
        <v>467</v>
      </c>
      <c r="C143" s="32" t="s">
        <v>28</v>
      </c>
      <c r="D143" s="76">
        <v>102995</v>
      </c>
      <c r="E143" s="461" t="s">
        <v>325</v>
      </c>
      <c r="F143" s="461"/>
      <c r="G143" s="461"/>
      <c r="H143" s="16" t="s">
        <v>48</v>
      </c>
      <c r="I143" s="32">
        <v>116.7</v>
      </c>
      <c r="J143" s="78">
        <v>1</v>
      </c>
      <c r="K143" s="313">
        <f t="shared" ref="K143:K144" si="28">ROUND(I143*J143,2)</f>
        <v>116.7</v>
      </c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6.75" customHeight="1">
      <c r="A144" s="177"/>
      <c r="B144" s="354" t="s">
        <v>468</v>
      </c>
      <c r="C144" s="21" t="s">
        <v>36</v>
      </c>
      <c r="D144" s="31">
        <v>5605882</v>
      </c>
      <c r="E144" s="461" t="s">
        <v>218</v>
      </c>
      <c r="F144" s="461"/>
      <c r="G144" s="461"/>
      <c r="H144" s="258" t="s">
        <v>48</v>
      </c>
      <c r="I144" s="258">
        <v>1300</v>
      </c>
      <c r="J144" s="78">
        <v>1</v>
      </c>
      <c r="K144" s="313">
        <f t="shared" si="28"/>
        <v>1300</v>
      </c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1026" ht="15" customHeight="1">
      <c r="A145" s="177"/>
      <c r="B145" s="358" t="s">
        <v>42</v>
      </c>
      <c r="C145" s="52"/>
      <c r="D145" s="33" t="s">
        <v>42</v>
      </c>
      <c r="E145" s="498" t="s">
        <v>219</v>
      </c>
      <c r="F145" s="498"/>
      <c r="G145" s="498"/>
      <c r="H145" s="26" t="s">
        <v>117</v>
      </c>
      <c r="I145" s="26">
        <f>52*25</f>
        <v>1300</v>
      </c>
      <c r="J145" s="26"/>
      <c r="K145" s="348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1026" ht="43.5" customHeight="1">
      <c r="A146" s="177"/>
      <c r="B146" s="191" t="s">
        <v>469</v>
      </c>
      <c r="C146" s="32" t="s">
        <v>36</v>
      </c>
      <c r="D146" s="47">
        <v>5605945</v>
      </c>
      <c r="E146" s="461" t="s">
        <v>221</v>
      </c>
      <c r="F146" s="461"/>
      <c r="G146" s="461"/>
      <c r="H146" s="89" t="s">
        <v>37</v>
      </c>
      <c r="I146" s="32">
        <v>52</v>
      </c>
      <c r="J146" s="78">
        <v>1</v>
      </c>
      <c r="K146" s="313">
        <f t="shared" ref="K146:K149" si="29">ROUND(I146*J146,2)</f>
        <v>52</v>
      </c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1026">
      <c r="A147" s="177"/>
      <c r="B147" s="310" t="s">
        <v>470</v>
      </c>
      <c r="C147" s="18" t="s">
        <v>36</v>
      </c>
      <c r="D147" s="78" t="s">
        <v>223</v>
      </c>
      <c r="E147" s="461" t="s">
        <v>224</v>
      </c>
      <c r="F147" s="461"/>
      <c r="G147" s="461"/>
      <c r="H147" s="59" t="s">
        <v>225</v>
      </c>
      <c r="I147" s="18">
        <v>583.5</v>
      </c>
      <c r="J147" s="78">
        <v>1</v>
      </c>
      <c r="K147" s="313">
        <f t="shared" si="29"/>
        <v>583.5</v>
      </c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1026" ht="25.5" customHeight="1">
      <c r="A148" s="177"/>
      <c r="B148" s="357" t="s">
        <v>471</v>
      </c>
      <c r="C148" s="27" t="s">
        <v>28</v>
      </c>
      <c r="D148" s="76">
        <v>96619</v>
      </c>
      <c r="E148" s="461" t="s">
        <v>227</v>
      </c>
      <c r="F148" s="461"/>
      <c r="G148" s="461"/>
      <c r="H148" s="16" t="s">
        <v>62</v>
      </c>
      <c r="I148" s="27">
        <v>685.40099999999995</v>
      </c>
      <c r="J148" s="78">
        <v>1</v>
      </c>
      <c r="K148" s="313">
        <f t="shared" si="29"/>
        <v>685.4</v>
      </c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1026" ht="25.5" customHeight="1">
      <c r="A149" s="177"/>
      <c r="B149" s="327" t="s">
        <v>472</v>
      </c>
      <c r="C149" s="32" t="s">
        <v>36</v>
      </c>
      <c r="D149" s="47">
        <v>5914479</v>
      </c>
      <c r="E149" s="461" t="s">
        <v>192</v>
      </c>
      <c r="F149" s="461"/>
      <c r="G149" s="461"/>
      <c r="H149" s="89" t="s">
        <v>193</v>
      </c>
      <c r="I149" s="32">
        <v>3588.13</v>
      </c>
      <c r="J149" s="78">
        <v>1</v>
      </c>
      <c r="K149" s="313">
        <f t="shared" si="29"/>
        <v>3588.13</v>
      </c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1026">
      <c r="A150" s="177"/>
      <c r="B150" s="349" t="s">
        <v>42</v>
      </c>
      <c r="C150" s="24"/>
      <c r="D150" s="24" t="s">
        <v>42</v>
      </c>
      <c r="E150" s="500" t="s">
        <v>229</v>
      </c>
      <c r="F150" s="500"/>
      <c r="G150" s="500"/>
      <c r="H150" s="24" t="s">
        <v>195</v>
      </c>
      <c r="I150" s="60">
        <f>35.874*100</f>
        <v>3587.4</v>
      </c>
      <c r="J150" s="60"/>
      <c r="K150" s="359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1026">
      <c r="A151" s="177"/>
      <c r="B151" s="360" t="s">
        <v>44</v>
      </c>
      <c r="C151" s="35"/>
      <c r="D151" s="35" t="s">
        <v>44</v>
      </c>
      <c r="E151" s="503" t="s">
        <v>230</v>
      </c>
      <c r="F151" s="503"/>
      <c r="G151" s="503"/>
      <c r="H151" s="35" t="s">
        <v>195</v>
      </c>
      <c r="I151" s="361">
        <f>0.00729*100</f>
        <v>0.72899999999999998</v>
      </c>
      <c r="J151" s="361"/>
      <c r="K151" s="362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1026">
      <c r="A152" s="177"/>
      <c r="B152" s="329" t="s">
        <v>86</v>
      </c>
      <c r="C152" s="26"/>
      <c r="D152" s="26" t="s">
        <v>86</v>
      </c>
      <c r="E152" s="504" t="s">
        <v>231</v>
      </c>
      <c r="F152" s="504"/>
      <c r="G152" s="504"/>
      <c r="H152" s="26"/>
      <c r="I152" s="61">
        <f>SUM(I150:I151)</f>
        <v>3588.1289999999999</v>
      </c>
      <c r="J152" s="61"/>
      <c r="K152" s="363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1026" s="90" customFormat="1" ht="15">
      <c r="A153" s="177"/>
      <c r="B153" s="188"/>
      <c r="C153" s="2"/>
      <c r="D153" s="1"/>
      <c r="E153" s="2"/>
      <c r="F153" s="2"/>
      <c r="G153" s="2"/>
      <c r="H153" s="2"/>
      <c r="I153" s="505"/>
      <c r="J153" s="505"/>
      <c r="K153" s="506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</row>
    <row r="154" spans="1:1026" s="90" customFormat="1" ht="15">
      <c r="A154" s="177"/>
      <c r="B154" s="307">
        <v>6</v>
      </c>
      <c r="C154" s="405"/>
      <c r="D154" s="405"/>
      <c r="E154" s="486" t="s">
        <v>14</v>
      </c>
      <c r="F154" s="486"/>
      <c r="G154" s="486"/>
      <c r="H154" s="420"/>
      <c r="I154" s="420"/>
      <c r="J154" s="420"/>
      <c r="K154" s="404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</row>
    <row r="155" spans="1:1026" s="90" customFormat="1" ht="25.5" customHeight="1">
      <c r="A155" s="177"/>
      <c r="B155" s="310" t="s">
        <v>196</v>
      </c>
      <c r="C155" s="18" t="s">
        <v>36</v>
      </c>
      <c r="D155" s="29">
        <v>2003830</v>
      </c>
      <c r="E155" s="489" t="s">
        <v>233</v>
      </c>
      <c r="F155" s="489"/>
      <c r="G155" s="489"/>
      <c r="H155" s="29" t="s">
        <v>48</v>
      </c>
      <c r="I155" s="29">
        <v>28.5</v>
      </c>
      <c r="J155" s="93">
        <v>1</v>
      </c>
      <c r="K155" s="313">
        <f t="shared" ref="K155" si="30">ROUND(I155*J155,2)</f>
        <v>28.5</v>
      </c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</row>
    <row r="156" spans="1:1026" s="90" customFormat="1">
      <c r="A156" s="177"/>
      <c r="B156" s="333" t="s">
        <v>42</v>
      </c>
      <c r="C156" s="42"/>
      <c r="D156" s="42" t="s">
        <v>42</v>
      </c>
      <c r="E156" s="493" t="s">
        <v>234</v>
      </c>
      <c r="F156" s="493"/>
      <c r="G156" s="493"/>
      <c r="H156" s="42" t="s">
        <v>48</v>
      </c>
      <c r="I156" s="43">
        <v>25</v>
      </c>
      <c r="J156" s="43"/>
      <c r="K156" s="334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</row>
    <row r="157" spans="1:1026" s="90" customFormat="1">
      <c r="A157" s="177"/>
      <c r="B157" s="339" t="s">
        <v>44</v>
      </c>
      <c r="C157" s="45"/>
      <c r="D157" s="45" t="s">
        <v>44</v>
      </c>
      <c r="E157" s="495" t="s">
        <v>235</v>
      </c>
      <c r="F157" s="495"/>
      <c r="G157" s="495"/>
      <c r="H157" s="45" t="s">
        <v>48</v>
      </c>
      <c r="I157" s="46">
        <v>3.5</v>
      </c>
      <c r="J157" s="46"/>
      <c r="K157" s="348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</row>
    <row r="158" spans="1:1026" s="1" customFormat="1" ht="28.5" customHeight="1">
      <c r="A158" s="177"/>
      <c r="B158" s="327" t="s">
        <v>198</v>
      </c>
      <c r="C158" s="32" t="s">
        <v>36</v>
      </c>
      <c r="D158" s="91">
        <v>2003822</v>
      </c>
      <c r="E158" s="489" t="s">
        <v>237</v>
      </c>
      <c r="F158" s="489"/>
      <c r="G158" s="489"/>
      <c r="H158" s="50" t="s">
        <v>48</v>
      </c>
      <c r="I158" s="17">
        <v>3.47</v>
      </c>
      <c r="J158" s="91">
        <v>1</v>
      </c>
      <c r="K158" s="313">
        <f t="shared" ref="K158" si="31">ROUND(I158*J158,2)</f>
        <v>3.47</v>
      </c>
    </row>
    <row r="159" spans="1:1026" s="1" customFormat="1" ht="17.25" customHeight="1">
      <c r="A159" s="177"/>
      <c r="B159" s="344" t="s">
        <v>42</v>
      </c>
      <c r="C159" s="51"/>
      <c r="D159" s="51" t="s">
        <v>42</v>
      </c>
      <c r="E159" s="507" t="s">
        <v>238</v>
      </c>
      <c r="F159" s="507"/>
      <c r="G159" s="507"/>
      <c r="H159" s="51" t="s">
        <v>48</v>
      </c>
      <c r="I159" s="63">
        <v>3.47</v>
      </c>
      <c r="J159" s="63"/>
      <c r="K159" s="330"/>
    </row>
    <row r="160" spans="1:1026" s="1" customFormat="1" ht="14.25" customHeight="1">
      <c r="A160" s="177"/>
      <c r="B160" s="318" t="s">
        <v>200</v>
      </c>
      <c r="C160" s="32" t="s">
        <v>36</v>
      </c>
      <c r="D160" s="91">
        <v>2003411</v>
      </c>
      <c r="E160" s="489" t="s">
        <v>326</v>
      </c>
      <c r="F160" s="489"/>
      <c r="G160" s="489"/>
      <c r="H160" s="50" t="s">
        <v>48</v>
      </c>
      <c r="I160" s="17">
        <v>53.368400000000001</v>
      </c>
      <c r="J160" s="91">
        <v>1</v>
      </c>
      <c r="K160" s="313">
        <f t="shared" ref="K160" si="32">ROUND(I160*J160,2)</f>
        <v>53.37</v>
      </c>
    </row>
    <row r="161" spans="1:1026" s="1" customFormat="1">
      <c r="A161" s="177"/>
      <c r="B161" s="344" t="s">
        <v>42</v>
      </c>
      <c r="C161" s="51"/>
      <c r="D161" s="51" t="s">
        <v>42</v>
      </c>
      <c r="E161" s="507" t="s">
        <v>241</v>
      </c>
      <c r="F161" s="507"/>
      <c r="G161" s="507"/>
      <c r="H161" s="51" t="s">
        <v>48</v>
      </c>
      <c r="I161" s="63">
        <v>53.36</v>
      </c>
      <c r="J161" s="63"/>
      <c r="K161" s="330"/>
    </row>
    <row r="162" spans="1:1026" s="90" customFormat="1">
      <c r="A162" s="177"/>
      <c r="B162" s="312" t="s">
        <v>202</v>
      </c>
      <c r="C162" s="21" t="s">
        <v>36</v>
      </c>
      <c r="D162" s="31">
        <v>2003415</v>
      </c>
      <c r="E162" s="508" t="s">
        <v>242</v>
      </c>
      <c r="F162" s="508"/>
      <c r="G162" s="508"/>
      <c r="H162" s="40" t="s">
        <v>48</v>
      </c>
      <c r="I162" s="20">
        <v>375.92</v>
      </c>
      <c r="J162" s="19">
        <v>1</v>
      </c>
      <c r="K162" s="313">
        <f t="shared" ref="K162" si="33">ROUND(I162*J162,2)</f>
        <v>375.92</v>
      </c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</row>
    <row r="163" spans="1:1026" s="90" customFormat="1">
      <c r="A163" s="177"/>
      <c r="B163" s="344" t="s">
        <v>42</v>
      </c>
      <c r="C163" s="51"/>
      <c r="D163" s="51" t="s">
        <v>42</v>
      </c>
      <c r="E163" s="507" t="s">
        <v>243</v>
      </c>
      <c r="F163" s="507"/>
      <c r="G163" s="507"/>
      <c r="H163" s="51" t="s">
        <v>48</v>
      </c>
      <c r="I163" s="63">
        <v>375.82</v>
      </c>
      <c r="J163" s="63"/>
      <c r="K163" s="330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</row>
    <row r="164" spans="1:1026" s="1" customFormat="1" ht="25.5" customHeight="1">
      <c r="A164" s="177"/>
      <c r="B164" s="318" t="s">
        <v>204</v>
      </c>
      <c r="C164" s="32" t="s">
        <v>36</v>
      </c>
      <c r="D164" s="91">
        <v>2003419</v>
      </c>
      <c r="E164" s="489" t="s">
        <v>244</v>
      </c>
      <c r="F164" s="489"/>
      <c r="G164" s="489"/>
      <c r="H164" s="95" t="s">
        <v>48</v>
      </c>
      <c r="I164" s="48">
        <v>136.41999999999999</v>
      </c>
      <c r="J164" s="254">
        <v>1</v>
      </c>
      <c r="K164" s="313">
        <f t="shared" ref="K164" si="34">ROUND(I164*J164,2)</f>
        <v>136.41999999999999</v>
      </c>
    </row>
    <row r="165" spans="1:1026" s="35" customFormat="1">
      <c r="A165" s="184"/>
      <c r="B165" s="350" t="s">
        <v>42</v>
      </c>
      <c r="C165" s="34"/>
      <c r="D165" s="34" t="s">
        <v>42</v>
      </c>
      <c r="E165" s="492" t="s">
        <v>245</v>
      </c>
      <c r="F165" s="492"/>
      <c r="G165" s="492"/>
      <c r="H165" s="51" t="s">
        <v>48</v>
      </c>
      <c r="I165" s="63">
        <v>136.41999999999999</v>
      </c>
      <c r="J165" s="63"/>
      <c r="K165" s="326"/>
    </row>
    <row r="166" spans="1:1026" s="90" customFormat="1" ht="38.25" customHeight="1">
      <c r="A166" s="177"/>
      <c r="B166" s="318" t="s">
        <v>207</v>
      </c>
      <c r="C166" s="32" t="s">
        <v>36</v>
      </c>
      <c r="D166" s="17">
        <v>6817881</v>
      </c>
      <c r="E166" s="489" t="s">
        <v>246</v>
      </c>
      <c r="F166" s="489"/>
      <c r="G166" s="489"/>
      <c r="H166" s="17" t="s">
        <v>48</v>
      </c>
      <c r="I166" s="17">
        <v>16</v>
      </c>
      <c r="J166" s="91">
        <v>1</v>
      </c>
      <c r="K166" s="313">
        <f t="shared" ref="K166" si="35">ROUND(I166*J166,2)</f>
        <v>16</v>
      </c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</row>
    <row r="167" spans="1:1026" s="90" customFormat="1">
      <c r="A167" s="177"/>
      <c r="B167" s="350" t="s">
        <v>42</v>
      </c>
      <c r="C167" s="34"/>
      <c r="D167" s="34" t="s">
        <v>42</v>
      </c>
      <c r="E167" s="507" t="s">
        <v>247</v>
      </c>
      <c r="F167" s="507"/>
      <c r="G167" s="507"/>
      <c r="H167" s="34" t="s">
        <v>48</v>
      </c>
      <c r="I167" s="34">
        <v>116.7</v>
      </c>
      <c r="J167" s="34"/>
      <c r="K167" s="326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</row>
    <row r="168" spans="1:1026" s="90" customFormat="1" ht="25.5" customHeight="1">
      <c r="A168" s="177"/>
      <c r="B168" s="318" t="s">
        <v>209</v>
      </c>
      <c r="C168" s="32" t="s">
        <v>28</v>
      </c>
      <c r="D168" s="91">
        <v>102991</v>
      </c>
      <c r="E168" s="489" t="s">
        <v>327</v>
      </c>
      <c r="F168" s="489"/>
      <c r="G168" s="489"/>
      <c r="H168" s="50" t="s">
        <v>48</v>
      </c>
      <c r="I168" s="17">
        <v>111.8</v>
      </c>
      <c r="J168" s="255">
        <v>1</v>
      </c>
      <c r="K168" s="313">
        <f t="shared" ref="K168:K174" si="36">ROUND(I168*J168,2)</f>
        <v>111.8</v>
      </c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</row>
    <row r="169" spans="1:1026" s="90" customFormat="1" ht="25.5" customHeight="1">
      <c r="A169" s="177"/>
      <c r="B169" s="310" t="s">
        <v>211</v>
      </c>
      <c r="C169" s="21" t="s">
        <v>28</v>
      </c>
      <c r="D169" s="93">
        <v>102993</v>
      </c>
      <c r="E169" s="489" t="s">
        <v>328</v>
      </c>
      <c r="F169" s="489"/>
      <c r="G169" s="489"/>
      <c r="H169" s="77" t="s">
        <v>48</v>
      </c>
      <c r="I169" s="29">
        <v>99.42</v>
      </c>
      <c r="J169" s="255">
        <v>1</v>
      </c>
      <c r="K169" s="313">
        <f t="shared" si="36"/>
        <v>99.42</v>
      </c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</row>
    <row r="170" spans="1:1026" s="90" customFormat="1" ht="25.5" customHeight="1">
      <c r="A170" s="177"/>
      <c r="B170" s="310" t="s">
        <v>212</v>
      </c>
      <c r="C170" s="18" t="s">
        <v>28</v>
      </c>
      <c r="D170" s="93">
        <v>102994</v>
      </c>
      <c r="E170" s="489" t="s">
        <v>329</v>
      </c>
      <c r="F170" s="489"/>
      <c r="G170" s="489"/>
      <c r="H170" s="77" t="s">
        <v>48</v>
      </c>
      <c r="I170" s="29">
        <v>1298.873</v>
      </c>
      <c r="J170" s="255">
        <v>1</v>
      </c>
      <c r="K170" s="313">
        <f t="shared" si="36"/>
        <v>1298.8699999999999</v>
      </c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</row>
    <row r="171" spans="1:1026" s="90" customFormat="1" ht="25.5" customHeight="1">
      <c r="A171" s="177"/>
      <c r="B171" s="310" t="s">
        <v>214</v>
      </c>
      <c r="C171" s="27" t="s">
        <v>36</v>
      </c>
      <c r="D171" s="91">
        <v>2003652</v>
      </c>
      <c r="E171" s="489" t="s">
        <v>330</v>
      </c>
      <c r="F171" s="489"/>
      <c r="G171" s="489"/>
      <c r="H171" s="67" t="s">
        <v>37</v>
      </c>
      <c r="I171" s="20">
        <v>14</v>
      </c>
      <c r="J171" s="255">
        <v>1</v>
      </c>
      <c r="K171" s="313">
        <f t="shared" si="36"/>
        <v>14</v>
      </c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</row>
    <row r="172" spans="1:1026" s="2" customFormat="1" ht="25.5" customHeight="1">
      <c r="A172" s="177"/>
      <c r="B172" s="310" t="s">
        <v>215</v>
      </c>
      <c r="C172" s="21" t="s">
        <v>36</v>
      </c>
      <c r="D172" s="19">
        <v>2003369</v>
      </c>
      <c r="E172" s="489" t="s">
        <v>252</v>
      </c>
      <c r="F172" s="489"/>
      <c r="G172" s="489"/>
      <c r="H172" s="67" t="s">
        <v>48</v>
      </c>
      <c r="I172" s="20">
        <v>325.70999999999998</v>
      </c>
      <c r="J172" s="255">
        <v>1</v>
      </c>
      <c r="K172" s="313">
        <f t="shared" si="36"/>
        <v>325.70999999999998</v>
      </c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1026" s="64" customFormat="1">
      <c r="A173" s="184"/>
      <c r="B173" s="350" t="s">
        <v>42</v>
      </c>
      <c r="C173" s="34"/>
      <c r="D173" s="34" t="s">
        <v>42</v>
      </c>
      <c r="E173" s="507" t="s">
        <v>253</v>
      </c>
      <c r="F173" s="507"/>
      <c r="G173" s="507"/>
      <c r="H173" s="34" t="s">
        <v>48</v>
      </c>
      <c r="I173" s="34">
        <v>325.70999999999998</v>
      </c>
      <c r="J173" s="34"/>
      <c r="K173" s="326"/>
      <c r="L173" s="35"/>
      <c r="M173" s="35"/>
      <c r="N173" s="35"/>
      <c r="O173" s="35"/>
      <c r="P173" s="35"/>
      <c r="Q173" s="35"/>
      <c r="R173" s="35"/>
      <c r="S173" s="35"/>
      <c r="T173" s="35"/>
      <c r="U173" s="35"/>
    </row>
    <row r="174" spans="1:1026" s="90" customFormat="1" ht="25.5" customHeight="1">
      <c r="A174" s="177"/>
      <c r="B174" s="310" t="s">
        <v>217</v>
      </c>
      <c r="C174" s="18" t="s">
        <v>36</v>
      </c>
      <c r="D174" s="29">
        <v>1505879</v>
      </c>
      <c r="E174" s="489" t="s">
        <v>254</v>
      </c>
      <c r="F174" s="489"/>
      <c r="G174" s="489"/>
      <c r="H174" s="29" t="s">
        <v>331</v>
      </c>
      <c r="I174" s="29">
        <v>1093.3</v>
      </c>
      <c r="J174" s="91">
        <v>1</v>
      </c>
      <c r="K174" s="313">
        <f t="shared" si="36"/>
        <v>1093.3</v>
      </c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</row>
    <row r="175" spans="1:1026" s="90" customFormat="1">
      <c r="A175" s="177"/>
      <c r="B175" s="349" t="s">
        <v>42</v>
      </c>
      <c r="C175" s="24"/>
      <c r="D175" s="24" t="s">
        <v>42</v>
      </c>
      <c r="E175" s="509" t="s">
        <v>255</v>
      </c>
      <c r="F175" s="509"/>
      <c r="G175" s="509"/>
      <c r="H175" s="24" t="s">
        <v>117</v>
      </c>
      <c r="I175" s="23">
        <v>293.3</v>
      </c>
      <c r="J175" s="23"/>
      <c r="K175" s="364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</row>
    <row r="176" spans="1:1026" s="90" customFormat="1">
      <c r="A176" s="177"/>
      <c r="B176" s="360" t="s">
        <v>44</v>
      </c>
      <c r="C176" s="35"/>
      <c r="D176" s="35" t="s">
        <v>44</v>
      </c>
      <c r="E176" s="510" t="s">
        <v>256</v>
      </c>
      <c r="F176" s="510"/>
      <c r="G176" s="510"/>
      <c r="H176" s="35" t="s">
        <v>117</v>
      </c>
      <c r="I176" s="35">
        <v>800</v>
      </c>
      <c r="J176" s="35"/>
      <c r="K176" s="186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</row>
    <row r="177" spans="1:1026" s="90" customFormat="1">
      <c r="A177" s="177"/>
      <c r="B177" s="329" t="s">
        <v>86</v>
      </c>
      <c r="C177" s="39"/>
      <c r="D177" s="26" t="s">
        <v>86</v>
      </c>
      <c r="E177" s="496" t="s">
        <v>257</v>
      </c>
      <c r="F177" s="496"/>
      <c r="G177" s="496"/>
      <c r="H177" s="26" t="s">
        <v>117</v>
      </c>
      <c r="I177" s="26">
        <f>I175+I176</f>
        <v>1093.3</v>
      </c>
      <c r="J177" s="26"/>
      <c r="K177" s="365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</row>
    <row r="178" spans="1:1026" s="90" customFormat="1" ht="25.5" customHeight="1">
      <c r="A178" s="177"/>
      <c r="B178" s="324" t="s">
        <v>220</v>
      </c>
      <c r="C178" s="21" t="s">
        <v>36</v>
      </c>
      <c r="D178" s="21">
        <v>3205876</v>
      </c>
      <c r="E178" s="489" t="s">
        <v>258</v>
      </c>
      <c r="F178" s="489"/>
      <c r="G178" s="489"/>
      <c r="H178" s="21" t="s">
        <v>225</v>
      </c>
      <c r="I178" s="21">
        <v>7344.92</v>
      </c>
      <c r="J178" s="91">
        <v>1</v>
      </c>
      <c r="K178" s="313">
        <f t="shared" ref="K178" si="37">ROUND(I178*J178,2)</f>
        <v>7344.92</v>
      </c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</row>
    <row r="179" spans="1:1026" s="37" customFormat="1">
      <c r="A179" s="184"/>
      <c r="B179" s="349" t="s">
        <v>42</v>
      </c>
      <c r="C179" s="24"/>
      <c r="D179" s="24" t="s">
        <v>42</v>
      </c>
      <c r="E179" s="509" t="s">
        <v>259</v>
      </c>
      <c r="F179" s="509"/>
      <c r="G179" s="509"/>
      <c r="H179" s="24" t="s">
        <v>62</v>
      </c>
      <c r="I179" s="23">
        <v>4276.3999999999996</v>
      </c>
      <c r="J179" s="23"/>
      <c r="K179" s="364"/>
      <c r="L179" s="35"/>
      <c r="M179" s="35"/>
      <c r="N179" s="35"/>
      <c r="O179" s="35"/>
      <c r="P179" s="35"/>
      <c r="Q179" s="35"/>
      <c r="R179" s="35"/>
      <c r="S179" s="35"/>
      <c r="T179" s="35"/>
      <c r="U179" s="35"/>
    </row>
    <row r="180" spans="1:1026" s="37" customFormat="1">
      <c r="A180" s="184"/>
      <c r="B180" s="360" t="s">
        <v>44</v>
      </c>
      <c r="C180" s="35"/>
      <c r="D180" s="35" t="s">
        <v>44</v>
      </c>
      <c r="E180" s="510" t="s">
        <v>260</v>
      </c>
      <c r="F180" s="510"/>
      <c r="G180" s="510"/>
      <c r="H180" s="35" t="s">
        <v>62</v>
      </c>
      <c r="I180" s="35">
        <v>1643.52</v>
      </c>
      <c r="J180" s="35"/>
      <c r="K180" s="186"/>
      <c r="L180" s="35"/>
      <c r="M180" s="35"/>
      <c r="N180" s="35"/>
      <c r="O180" s="35"/>
      <c r="P180" s="35"/>
      <c r="Q180" s="35"/>
      <c r="R180" s="35"/>
      <c r="S180" s="35"/>
      <c r="T180" s="35"/>
      <c r="U180" s="35"/>
    </row>
    <row r="181" spans="1:1026" s="37" customFormat="1">
      <c r="A181" s="184"/>
      <c r="B181" s="360" t="s">
        <v>86</v>
      </c>
      <c r="C181" s="35"/>
      <c r="D181" s="35" t="s">
        <v>86</v>
      </c>
      <c r="E181" s="510" t="s">
        <v>261</v>
      </c>
      <c r="F181" s="510"/>
      <c r="G181" s="510"/>
      <c r="H181" s="35" t="s">
        <v>62</v>
      </c>
      <c r="I181" s="35">
        <v>1425</v>
      </c>
      <c r="J181" s="35"/>
      <c r="K181" s="186"/>
      <c r="L181" s="35"/>
      <c r="M181" s="35"/>
      <c r="N181" s="35"/>
      <c r="O181" s="35"/>
      <c r="P181" s="35"/>
      <c r="Q181" s="35"/>
      <c r="R181" s="35"/>
      <c r="S181" s="35"/>
      <c r="T181" s="35"/>
      <c r="U181" s="35"/>
    </row>
    <row r="182" spans="1:1026" s="37" customFormat="1">
      <c r="A182" s="184"/>
      <c r="B182" s="329" t="s">
        <v>88</v>
      </c>
      <c r="C182" s="39"/>
      <c r="D182" s="26" t="s">
        <v>88</v>
      </c>
      <c r="E182" s="496" t="s">
        <v>257</v>
      </c>
      <c r="F182" s="496"/>
      <c r="G182" s="496"/>
      <c r="H182" s="26" t="s">
        <v>62</v>
      </c>
      <c r="I182" s="26">
        <f>I179+I181+I180</f>
        <v>7344.92</v>
      </c>
      <c r="J182" s="26"/>
      <c r="K182" s="365"/>
      <c r="L182" s="35"/>
      <c r="M182" s="35"/>
      <c r="N182" s="35"/>
      <c r="O182" s="35"/>
      <c r="P182" s="35"/>
      <c r="Q182" s="35"/>
      <c r="R182" s="35"/>
      <c r="S182" s="35"/>
      <c r="T182" s="35"/>
      <c r="U182" s="35"/>
    </row>
    <row r="183" spans="1:1026" s="37" customFormat="1">
      <c r="A183" s="184"/>
      <c r="B183" s="191" t="s">
        <v>222</v>
      </c>
      <c r="C183" s="21" t="s">
        <v>36</v>
      </c>
      <c r="D183" s="21" t="s">
        <v>223</v>
      </c>
      <c r="E183" s="489" t="s">
        <v>224</v>
      </c>
      <c r="F183" s="489"/>
      <c r="G183" s="489"/>
      <c r="H183" s="21" t="s">
        <v>225</v>
      </c>
      <c r="I183" s="21">
        <v>8344.92</v>
      </c>
      <c r="J183" s="91">
        <v>1</v>
      </c>
      <c r="K183" s="313">
        <f t="shared" ref="K183" si="38">ROUND(I183*J183,2)</f>
        <v>8344.92</v>
      </c>
      <c r="L183" s="35"/>
      <c r="M183" s="35"/>
      <c r="N183" s="35"/>
      <c r="O183" s="35"/>
      <c r="P183" s="35"/>
      <c r="Q183" s="35"/>
      <c r="R183" s="35"/>
      <c r="S183" s="35"/>
      <c r="T183" s="35"/>
      <c r="U183" s="35"/>
    </row>
    <row r="184" spans="1:1026" s="37" customFormat="1">
      <c r="A184" s="184"/>
      <c r="B184" s="349" t="s">
        <v>42</v>
      </c>
      <c r="C184" s="24"/>
      <c r="D184" s="24" t="s">
        <v>42</v>
      </c>
      <c r="E184" s="509" t="s">
        <v>262</v>
      </c>
      <c r="F184" s="509"/>
      <c r="G184" s="509"/>
      <c r="H184" s="24" t="s">
        <v>62</v>
      </c>
      <c r="I184" s="23">
        <v>7344.92</v>
      </c>
      <c r="J184" s="23"/>
      <c r="K184" s="366"/>
      <c r="L184" s="35"/>
      <c r="M184" s="35"/>
      <c r="N184" s="35"/>
      <c r="O184" s="35"/>
      <c r="P184" s="35"/>
      <c r="Q184" s="35"/>
      <c r="R184" s="35"/>
      <c r="S184" s="35"/>
      <c r="T184" s="35"/>
      <c r="U184" s="35"/>
    </row>
    <row r="185" spans="1:1026" s="37" customFormat="1">
      <c r="A185" s="184"/>
      <c r="B185" s="360" t="s">
        <v>44</v>
      </c>
      <c r="C185" s="35"/>
      <c r="D185" s="35" t="s">
        <v>44</v>
      </c>
      <c r="E185" s="510" t="s">
        <v>263</v>
      </c>
      <c r="F185" s="510"/>
      <c r="G185" s="510"/>
      <c r="H185" s="35" t="s">
        <v>62</v>
      </c>
      <c r="I185" s="38">
        <v>1000</v>
      </c>
      <c r="J185" s="38"/>
      <c r="K185" s="185"/>
      <c r="L185" s="35"/>
      <c r="M185" s="35"/>
      <c r="N185" s="35"/>
      <c r="O185" s="35"/>
      <c r="P185" s="35"/>
      <c r="Q185" s="35"/>
      <c r="R185" s="35"/>
      <c r="S185" s="35"/>
      <c r="T185" s="35"/>
      <c r="U185" s="35"/>
    </row>
    <row r="186" spans="1:1026" s="37" customFormat="1">
      <c r="A186" s="184"/>
      <c r="B186" s="329" t="s">
        <v>86</v>
      </c>
      <c r="C186" s="26"/>
      <c r="D186" s="26" t="s">
        <v>86</v>
      </c>
      <c r="E186" s="496" t="s">
        <v>264</v>
      </c>
      <c r="F186" s="496"/>
      <c r="G186" s="496"/>
      <c r="H186" s="26" t="s">
        <v>62</v>
      </c>
      <c r="I186" s="26">
        <f>I184+I185</f>
        <v>8344.92</v>
      </c>
      <c r="J186" s="26"/>
      <c r="K186" s="367"/>
      <c r="L186" s="35"/>
      <c r="M186" s="35"/>
      <c r="N186" s="35"/>
      <c r="O186" s="35"/>
      <c r="P186" s="35"/>
      <c r="Q186" s="35"/>
      <c r="R186" s="35"/>
      <c r="S186" s="35"/>
      <c r="T186" s="35"/>
      <c r="U186" s="35"/>
    </row>
    <row r="187" spans="1:1026" s="90" customFormat="1" ht="25.5" customHeight="1">
      <c r="A187" s="177"/>
      <c r="B187" s="191" t="s">
        <v>226</v>
      </c>
      <c r="C187" s="21" t="s">
        <v>36</v>
      </c>
      <c r="D187" s="20">
        <v>5914374</v>
      </c>
      <c r="E187" s="489" t="s">
        <v>265</v>
      </c>
      <c r="F187" s="489"/>
      <c r="G187" s="489"/>
      <c r="H187" s="20" t="s">
        <v>195</v>
      </c>
      <c r="I187" s="20">
        <v>130552.49</v>
      </c>
      <c r="J187" s="91">
        <v>1</v>
      </c>
      <c r="K187" s="313">
        <f t="shared" ref="K187" si="39">ROUND(I187*J187,2)</f>
        <v>130552.49</v>
      </c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</row>
    <row r="188" spans="1:1026" s="37" customFormat="1" ht="25.5" customHeight="1">
      <c r="A188" s="184"/>
      <c r="B188" s="349" t="s">
        <v>42</v>
      </c>
      <c r="C188" s="24"/>
      <c r="D188" s="24" t="s">
        <v>42</v>
      </c>
      <c r="E188" s="493" t="s">
        <v>266</v>
      </c>
      <c r="F188" s="493"/>
      <c r="G188" s="493"/>
      <c r="H188" s="24" t="s">
        <v>195</v>
      </c>
      <c r="I188" s="24">
        <f>1093.3*1.8*22</f>
        <v>43294.68</v>
      </c>
      <c r="J188" s="24"/>
      <c r="K188" s="322"/>
      <c r="L188" s="35"/>
      <c r="M188" s="35"/>
      <c r="N188" s="35"/>
      <c r="O188" s="35"/>
      <c r="P188" s="35"/>
      <c r="Q188" s="35"/>
      <c r="R188" s="35"/>
      <c r="S188" s="35"/>
      <c r="T188" s="35"/>
      <c r="U188" s="35"/>
    </row>
    <row r="189" spans="1:1026" s="37" customFormat="1" ht="25.5" customHeight="1">
      <c r="A189" s="184"/>
      <c r="B189" s="360" t="s">
        <v>44</v>
      </c>
      <c r="C189" s="35"/>
      <c r="D189" s="35" t="s">
        <v>44</v>
      </c>
      <c r="E189" s="494" t="s">
        <v>267</v>
      </c>
      <c r="F189" s="494"/>
      <c r="G189" s="494"/>
      <c r="H189" s="35" t="s">
        <v>195</v>
      </c>
      <c r="I189" s="35">
        <f>2203.48*1.8*22</f>
        <v>87257.808000000005</v>
      </c>
      <c r="J189" s="35"/>
      <c r="K189" s="184"/>
      <c r="L189" s="35"/>
      <c r="M189" s="35"/>
      <c r="N189" s="35"/>
      <c r="O189" s="35"/>
      <c r="P189" s="35"/>
      <c r="Q189" s="35"/>
      <c r="R189" s="35"/>
      <c r="S189" s="35"/>
      <c r="T189" s="35"/>
      <c r="U189" s="35"/>
    </row>
    <row r="190" spans="1:1026" s="37" customFormat="1">
      <c r="A190" s="184"/>
      <c r="B190" s="329" t="s">
        <v>86</v>
      </c>
      <c r="C190" s="26"/>
      <c r="D190" s="26" t="s">
        <v>86</v>
      </c>
      <c r="E190" s="495" t="s">
        <v>268</v>
      </c>
      <c r="F190" s="495"/>
      <c r="G190" s="495"/>
      <c r="H190" s="26" t="s">
        <v>195</v>
      </c>
      <c r="I190" s="66">
        <f>SUM(I188+I189)</f>
        <v>130552.48800000001</v>
      </c>
      <c r="J190" s="66"/>
      <c r="K190" s="363"/>
      <c r="L190" s="35"/>
      <c r="M190" s="35"/>
      <c r="N190" s="35"/>
      <c r="O190" s="35"/>
      <c r="P190" s="35"/>
      <c r="Q190" s="35"/>
      <c r="R190" s="35"/>
      <c r="S190" s="35"/>
      <c r="T190" s="35"/>
      <c r="U190" s="35"/>
    </row>
    <row r="191" spans="1:1026" s="90" customFormat="1" ht="25.5" customHeight="1">
      <c r="A191" s="177"/>
      <c r="B191" s="318" t="s">
        <v>228</v>
      </c>
      <c r="C191" s="32" t="s">
        <v>36</v>
      </c>
      <c r="D191" s="91">
        <v>5914614</v>
      </c>
      <c r="E191" s="489" t="s">
        <v>332</v>
      </c>
      <c r="F191" s="489"/>
      <c r="G191" s="489"/>
      <c r="H191" s="50" t="s">
        <v>193</v>
      </c>
      <c r="I191" s="17">
        <v>520.26</v>
      </c>
      <c r="J191" s="91">
        <v>1</v>
      </c>
      <c r="K191" s="313">
        <f t="shared" ref="K191" si="40">ROUND(I191*J191,2)</f>
        <v>520.26</v>
      </c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</row>
    <row r="192" spans="1:1026" s="37" customFormat="1">
      <c r="A192" s="184"/>
      <c r="B192" s="349" t="s">
        <v>42</v>
      </c>
      <c r="C192" s="24"/>
      <c r="D192" s="24" t="s">
        <v>42</v>
      </c>
      <c r="E192" s="509" t="s">
        <v>270</v>
      </c>
      <c r="F192" s="509"/>
      <c r="G192" s="509"/>
      <c r="H192" s="24" t="s">
        <v>195</v>
      </c>
      <c r="I192" s="24">
        <f>3.47*0.354*22</f>
        <v>27.024360000000001</v>
      </c>
      <c r="J192" s="24"/>
      <c r="K192" s="322"/>
      <c r="L192" s="35"/>
      <c r="M192" s="35"/>
      <c r="N192" s="35"/>
      <c r="O192" s="35"/>
      <c r="P192" s="35"/>
      <c r="Q192" s="35"/>
      <c r="R192" s="35"/>
      <c r="S192" s="35"/>
      <c r="T192" s="35"/>
      <c r="U192" s="35"/>
    </row>
    <row r="193" spans="1:1026" s="37" customFormat="1">
      <c r="A193" s="184"/>
      <c r="B193" s="360" t="s">
        <v>44</v>
      </c>
      <c r="C193" s="35"/>
      <c r="D193" s="35" t="s">
        <v>44</v>
      </c>
      <c r="E193" s="510" t="s">
        <v>271</v>
      </c>
      <c r="F193" s="510"/>
      <c r="G193" s="510"/>
      <c r="H193" s="35" t="s">
        <v>195</v>
      </c>
      <c r="I193" s="35">
        <f>28.5*0.78667*22</f>
        <v>493.24209000000002</v>
      </c>
      <c r="J193" s="35"/>
      <c r="K193" s="184"/>
      <c r="L193" s="35"/>
      <c r="M193" s="35"/>
      <c r="N193" s="35"/>
      <c r="O193" s="35"/>
      <c r="P193" s="35"/>
      <c r="Q193" s="35"/>
      <c r="R193" s="35"/>
      <c r="S193" s="35"/>
      <c r="T193" s="35"/>
      <c r="U193" s="35"/>
    </row>
    <row r="194" spans="1:1026" s="37" customFormat="1">
      <c r="A194" s="184"/>
      <c r="B194" s="329" t="s">
        <v>86</v>
      </c>
      <c r="C194" s="26"/>
      <c r="D194" s="26" t="s">
        <v>86</v>
      </c>
      <c r="E194" s="496" t="s">
        <v>272</v>
      </c>
      <c r="F194" s="496"/>
      <c r="G194" s="496"/>
      <c r="H194" s="26" t="s">
        <v>195</v>
      </c>
      <c r="I194" s="26">
        <f>SUM(I192+I193)</f>
        <v>520.26645000000008</v>
      </c>
      <c r="J194" s="26"/>
      <c r="K194" s="323"/>
      <c r="L194" s="35"/>
      <c r="M194" s="35"/>
      <c r="N194" s="35"/>
      <c r="O194" s="35"/>
      <c r="P194" s="35"/>
      <c r="Q194" s="35"/>
      <c r="R194" s="35"/>
      <c r="S194" s="35"/>
      <c r="T194" s="35"/>
      <c r="U194" s="35"/>
    </row>
    <row r="195" spans="1:1026" s="90" customFormat="1" ht="25.5" customHeight="1">
      <c r="A195" s="177"/>
      <c r="B195" s="312" t="s">
        <v>473</v>
      </c>
      <c r="C195" s="21" t="s">
        <v>36</v>
      </c>
      <c r="D195" s="20">
        <v>5914637</v>
      </c>
      <c r="E195" s="489" t="s">
        <v>333</v>
      </c>
      <c r="F195" s="489"/>
      <c r="G195" s="489"/>
      <c r="H195" s="20" t="s">
        <v>193</v>
      </c>
      <c r="I195" s="67">
        <v>3868.48</v>
      </c>
      <c r="J195" s="91">
        <v>1</v>
      </c>
      <c r="K195" s="313">
        <f t="shared" ref="K195" si="41">ROUND(I195*J195,2)</f>
        <v>3868.48</v>
      </c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</row>
    <row r="196" spans="1:1026" s="90" customFormat="1">
      <c r="A196" s="177"/>
      <c r="B196" s="350" t="s">
        <v>42</v>
      </c>
      <c r="C196" s="34"/>
      <c r="D196" s="34" t="s">
        <v>42</v>
      </c>
      <c r="E196" s="507" t="s">
        <v>274</v>
      </c>
      <c r="F196" s="507"/>
      <c r="G196" s="507"/>
      <c r="H196" s="34" t="s">
        <v>195</v>
      </c>
      <c r="I196" s="34">
        <f>(16*10.99*22)</f>
        <v>3868.48</v>
      </c>
      <c r="J196" s="34"/>
      <c r="K196" s="330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</row>
    <row r="197" spans="1:1026" s="41" customFormat="1" ht="25.5" customHeight="1">
      <c r="A197" s="185"/>
      <c r="B197" s="327" t="s">
        <v>474</v>
      </c>
      <c r="C197" s="32" t="s">
        <v>36</v>
      </c>
      <c r="D197" s="32">
        <v>5914479</v>
      </c>
      <c r="E197" s="489" t="s">
        <v>192</v>
      </c>
      <c r="F197" s="489"/>
      <c r="G197" s="489"/>
      <c r="H197" s="32" t="s">
        <v>193</v>
      </c>
      <c r="I197" s="32">
        <v>23091.51</v>
      </c>
      <c r="J197" s="91">
        <v>1</v>
      </c>
      <c r="K197" s="313">
        <f t="shared" ref="K197" si="42">ROUND(I197*J197,2)</f>
        <v>23091.51</v>
      </c>
    </row>
    <row r="198" spans="1:1026" s="68" customFormat="1">
      <c r="A198" s="186"/>
      <c r="B198" s="349" t="s">
        <v>42</v>
      </c>
      <c r="C198" s="24"/>
      <c r="D198" s="24" t="s">
        <v>42</v>
      </c>
      <c r="E198" s="509" t="s">
        <v>275</v>
      </c>
      <c r="F198" s="509"/>
      <c r="G198" s="509"/>
      <c r="H198" s="24" t="s">
        <v>195</v>
      </c>
      <c r="I198" s="60">
        <f>5919.92*0.00382*1000</f>
        <v>22614.094399999998</v>
      </c>
      <c r="J198" s="60"/>
      <c r="K198" s="359"/>
      <c r="L198" s="38"/>
      <c r="M198" s="38"/>
      <c r="N198" s="38"/>
      <c r="O198" s="38"/>
      <c r="P198" s="38"/>
      <c r="Q198" s="38"/>
      <c r="R198" s="38"/>
      <c r="S198" s="38"/>
      <c r="T198" s="38"/>
      <c r="U198" s="38"/>
    </row>
    <row r="199" spans="1:1026" s="68" customFormat="1" ht="25.5" customHeight="1">
      <c r="A199" s="186"/>
      <c r="B199" s="360" t="s">
        <v>44</v>
      </c>
      <c r="C199" s="35"/>
      <c r="D199" s="35" t="s">
        <v>44</v>
      </c>
      <c r="E199" s="494" t="s">
        <v>276</v>
      </c>
      <c r="F199" s="494"/>
      <c r="G199" s="494"/>
      <c r="H199" s="35" t="s">
        <v>195</v>
      </c>
      <c r="I199" s="368">
        <f>7344.92*0.00065*100</f>
        <v>477.41980000000001</v>
      </c>
      <c r="J199" s="368"/>
      <c r="K199" s="343"/>
      <c r="L199" s="38"/>
      <c r="M199" s="38"/>
      <c r="N199" s="38"/>
      <c r="O199" s="38"/>
      <c r="P199" s="38"/>
      <c r="Q199" s="38"/>
      <c r="R199" s="38"/>
      <c r="S199" s="38"/>
      <c r="T199" s="38"/>
      <c r="U199" s="38"/>
    </row>
    <row r="200" spans="1:1026" s="90" customFormat="1">
      <c r="A200" s="177"/>
      <c r="B200" s="369" t="s">
        <v>86</v>
      </c>
      <c r="C200" s="69"/>
      <c r="D200" s="69" t="s">
        <v>86</v>
      </c>
      <c r="E200" s="495" t="s">
        <v>231</v>
      </c>
      <c r="F200" s="495"/>
      <c r="G200" s="495"/>
      <c r="H200" s="26" t="s">
        <v>195</v>
      </c>
      <c r="I200" s="70">
        <f>I198+I199</f>
        <v>23091.514199999998</v>
      </c>
      <c r="J200" s="70"/>
      <c r="K200" s="348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</row>
    <row r="201" spans="1:1026" s="90" customFormat="1">
      <c r="A201" s="177"/>
      <c r="B201" s="188"/>
      <c r="C201" s="2"/>
      <c r="D201" s="1"/>
      <c r="E201" s="2"/>
      <c r="F201" s="2"/>
      <c r="G201" s="2"/>
      <c r="H201" s="2"/>
      <c r="I201" s="320"/>
      <c r="J201" s="320"/>
      <c r="K201" s="189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</row>
    <row r="202" spans="1:1026" s="90" customFormat="1" ht="15">
      <c r="A202" s="177"/>
      <c r="B202" s="190">
        <v>7</v>
      </c>
      <c r="C202" s="405"/>
      <c r="D202" s="405"/>
      <c r="E202" s="486" t="s">
        <v>15</v>
      </c>
      <c r="F202" s="486"/>
      <c r="G202" s="486"/>
      <c r="H202" s="420"/>
      <c r="I202" s="420"/>
      <c r="J202" s="420"/>
      <c r="K202" s="404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</row>
    <row r="203" spans="1:1026" s="90" customFormat="1" ht="25.5" customHeight="1">
      <c r="A203" s="177"/>
      <c r="B203" s="310" t="s">
        <v>232</v>
      </c>
      <c r="C203" s="18" t="s">
        <v>36</v>
      </c>
      <c r="D203" s="93">
        <v>4415673</v>
      </c>
      <c r="E203" s="489" t="s">
        <v>278</v>
      </c>
      <c r="F203" s="489"/>
      <c r="G203" s="489"/>
      <c r="H203" s="77" t="s">
        <v>225</v>
      </c>
      <c r="I203" s="29">
        <v>18927.72</v>
      </c>
      <c r="J203" s="93">
        <v>1</v>
      </c>
      <c r="K203" s="313">
        <f t="shared" ref="K203:K205" si="43">ROUND(I203*J203,2)</f>
        <v>18927.72</v>
      </c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</row>
    <row r="204" spans="1:1026" s="90" customFormat="1" ht="25.5" customHeight="1">
      <c r="A204" s="177"/>
      <c r="B204" s="312" t="s">
        <v>236</v>
      </c>
      <c r="C204" s="27" t="s">
        <v>36</v>
      </c>
      <c r="D204" s="92">
        <v>4413989</v>
      </c>
      <c r="E204" s="489" t="s">
        <v>280</v>
      </c>
      <c r="F204" s="489"/>
      <c r="G204" s="489"/>
      <c r="H204" s="65" t="s">
        <v>51</v>
      </c>
      <c r="I204" s="28">
        <v>100</v>
      </c>
      <c r="J204" s="92">
        <v>1</v>
      </c>
      <c r="K204" s="313">
        <f t="shared" si="43"/>
        <v>100</v>
      </c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</row>
    <row r="205" spans="1:1026" s="90" customFormat="1" ht="25.5" customHeight="1">
      <c r="A205" s="177"/>
      <c r="B205" s="312" t="s">
        <v>239</v>
      </c>
      <c r="C205" s="21" t="s">
        <v>36</v>
      </c>
      <c r="D205" s="31">
        <v>5914479</v>
      </c>
      <c r="E205" s="489" t="s">
        <v>192</v>
      </c>
      <c r="F205" s="489"/>
      <c r="G205" s="489"/>
      <c r="H205" s="40" t="s">
        <v>193</v>
      </c>
      <c r="I205" s="71">
        <f>I216</f>
        <v>9710.7708800000019</v>
      </c>
      <c r="J205" s="92">
        <v>1</v>
      </c>
      <c r="K205" s="313">
        <f t="shared" si="43"/>
        <v>9710.77</v>
      </c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</row>
    <row r="206" spans="1:1026" s="37" customFormat="1">
      <c r="A206" s="184"/>
      <c r="B206" s="349" t="s">
        <v>42</v>
      </c>
      <c r="C206" s="24"/>
      <c r="D206" s="24" t="s">
        <v>42</v>
      </c>
      <c r="E206" s="509" t="s">
        <v>281</v>
      </c>
      <c r="F206" s="509"/>
      <c r="G206" s="509"/>
      <c r="H206" s="23" t="s">
        <v>193</v>
      </c>
      <c r="I206" s="72">
        <f>I203*0.0046*100</f>
        <v>8706.7512000000006</v>
      </c>
      <c r="J206" s="72"/>
      <c r="K206" s="322"/>
      <c r="L206" s="35"/>
      <c r="M206" s="35"/>
      <c r="N206" s="35"/>
      <c r="O206" s="35"/>
      <c r="P206" s="35"/>
      <c r="Q206" s="35"/>
      <c r="R206" s="35"/>
      <c r="S206" s="35"/>
      <c r="T206" s="35"/>
      <c r="U206" s="35"/>
    </row>
    <row r="207" spans="1:1026" s="68" customFormat="1" ht="25.5" customHeight="1">
      <c r="A207" s="186"/>
      <c r="B207" s="328" t="s">
        <v>44</v>
      </c>
      <c r="C207" s="38"/>
      <c r="D207" s="38" t="s">
        <v>44</v>
      </c>
      <c r="E207" s="494" t="s">
        <v>282</v>
      </c>
      <c r="F207" s="494"/>
      <c r="G207" s="494"/>
      <c r="H207" s="38" t="s">
        <v>193</v>
      </c>
      <c r="I207" s="370">
        <f>I203*0.00006*100</f>
        <v>113.56632000000002</v>
      </c>
      <c r="J207" s="370"/>
      <c r="K207" s="186"/>
      <c r="L207" s="38"/>
      <c r="M207" s="38"/>
      <c r="N207" s="38"/>
      <c r="O207" s="38"/>
      <c r="P207" s="38"/>
      <c r="Q207" s="38"/>
      <c r="R207" s="38"/>
      <c r="S207" s="38"/>
      <c r="T207" s="38"/>
      <c r="U207" s="38"/>
    </row>
    <row r="208" spans="1:1026" s="37" customFormat="1" ht="25.5" customHeight="1">
      <c r="A208" s="184"/>
      <c r="B208" s="328" t="s">
        <v>86</v>
      </c>
      <c r="C208" s="38"/>
      <c r="D208" s="38" t="s">
        <v>86</v>
      </c>
      <c r="E208" s="494" t="s">
        <v>283</v>
      </c>
      <c r="F208" s="494"/>
      <c r="G208" s="494"/>
      <c r="H208" s="38" t="s">
        <v>193</v>
      </c>
      <c r="I208" s="371">
        <f>I203*0.0002*100</f>
        <v>378.55440000000004</v>
      </c>
      <c r="J208" s="371"/>
      <c r="K208" s="184"/>
      <c r="L208" s="35"/>
      <c r="M208" s="35"/>
      <c r="N208" s="35"/>
      <c r="O208" s="35"/>
      <c r="P208" s="35"/>
      <c r="Q208" s="35"/>
      <c r="R208" s="35"/>
      <c r="S208" s="35"/>
      <c r="T208" s="35"/>
      <c r="U208" s="35"/>
    </row>
    <row r="209" spans="1:1026" s="68" customFormat="1" ht="25.5" customHeight="1">
      <c r="A209" s="186"/>
      <c r="B209" s="360" t="s">
        <v>88</v>
      </c>
      <c r="C209" s="35"/>
      <c r="D209" s="35" t="s">
        <v>88</v>
      </c>
      <c r="E209" s="494" t="s">
        <v>284</v>
      </c>
      <c r="F209" s="494"/>
      <c r="G209" s="494"/>
      <c r="H209" s="38" t="s">
        <v>193</v>
      </c>
      <c r="I209" s="370">
        <f>I203*0.00018*100</f>
        <v>340.69896000000006</v>
      </c>
      <c r="J209" s="370"/>
      <c r="K209" s="186"/>
      <c r="L209" s="38"/>
      <c r="M209" s="38"/>
      <c r="N209" s="38"/>
      <c r="O209" s="38"/>
      <c r="P209" s="38"/>
      <c r="Q209" s="38"/>
      <c r="R209" s="38"/>
      <c r="S209" s="38"/>
      <c r="T209" s="38"/>
      <c r="U209" s="38"/>
    </row>
    <row r="210" spans="1:1026" s="37" customFormat="1" ht="25.5" customHeight="1">
      <c r="A210" s="184"/>
      <c r="B210" s="360" t="s">
        <v>95</v>
      </c>
      <c r="C210" s="35"/>
      <c r="D210" s="35" t="s">
        <v>95</v>
      </c>
      <c r="E210" s="494" t="s">
        <v>285</v>
      </c>
      <c r="F210" s="494"/>
      <c r="G210" s="494"/>
      <c r="H210" s="38" t="s">
        <v>193</v>
      </c>
      <c r="I210" s="371">
        <f>I204*0.012*100</f>
        <v>120</v>
      </c>
      <c r="J210" s="371"/>
      <c r="K210" s="184"/>
      <c r="L210" s="35"/>
      <c r="M210" s="35"/>
      <c r="N210" s="35"/>
      <c r="O210" s="35"/>
      <c r="P210" s="35"/>
      <c r="Q210" s="35"/>
      <c r="R210" s="35"/>
      <c r="S210" s="35"/>
      <c r="T210" s="35"/>
      <c r="U210" s="35"/>
    </row>
    <row r="211" spans="1:1026" s="37" customFormat="1" ht="25.5" customHeight="1">
      <c r="A211" s="184"/>
      <c r="B211" s="360" t="s">
        <v>96</v>
      </c>
      <c r="C211" s="35"/>
      <c r="D211" s="35" t="s">
        <v>96</v>
      </c>
      <c r="E211" s="494" t="s">
        <v>286</v>
      </c>
      <c r="F211" s="494"/>
      <c r="G211" s="494"/>
      <c r="H211" s="38" t="s">
        <v>193</v>
      </c>
      <c r="I211" s="371">
        <f>I204*0.00027*100</f>
        <v>2.7</v>
      </c>
      <c r="J211" s="371"/>
      <c r="K211" s="184"/>
      <c r="L211" s="35"/>
      <c r="M211" s="35"/>
      <c r="N211" s="35"/>
      <c r="O211" s="35"/>
      <c r="P211" s="35"/>
      <c r="Q211" s="35"/>
      <c r="R211" s="35"/>
      <c r="S211" s="35"/>
      <c r="T211" s="35"/>
      <c r="U211" s="35"/>
    </row>
    <row r="212" spans="1:1026" s="37" customFormat="1" ht="25.5" customHeight="1">
      <c r="A212" s="184"/>
      <c r="B212" s="360" t="s">
        <v>134</v>
      </c>
      <c r="C212" s="35"/>
      <c r="D212" s="35" t="s">
        <v>134</v>
      </c>
      <c r="E212" s="494" t="s">
        <v>287</v>
      </c>
      <c r="F212" s="494"/>
      <c r="G212" s="494"/>
      <c r="H212" s="38" t="s">
        <v>193</v>
      </c>
      <c r="I212" s="371">
        <f>I204*0.0025*100</f>
        <v>25</v>
      </c>
      <c r="J212" s="371"/>
      <c r="K212" s="184"/>
      <c r="L212" s="35"/>
      <c r="M212" s="35"/>
      <c r="N212" s="35"/>
      <c r="O212" s="35"/>
      <c r="P212" s="35"/>
      <c r="Q212" s="35"/>
      <c r="R212" s="35"/>
      <c r="S212" s="35"/>
      <c r="T212" s="35"/>
      <c r="U212" s="35"/>
    </row>
    <row r="213" spans="1:1026" s="37" customFormat="1" ht="25.5" customHeight="1">
      <c r="A213" s="184"/>
      <c r="B213" s="360" t="s">
        <v>288</v>
      </c>
      <c r="C213" s="35"/>
      <c r="D213" s="35" t="s">
        <v>288</v>
      </c>
      <c r="E213" s="494" t="s">
        <v>289</v>
      </c>
      <c r="F213" s="494"/>
      <c r="G213" s="494"/>
      <c r="H213" s="38" t="s">
        <v>193</v>
      </c>
      <c r="I213" s="371">
        <f>I204*0.00001*100</f>
        <v>0.1</v>
      </c>
      <c r="J213" s="371"/>
      <c r="K213" s="184"/>
      <c r="L213" s="35"/>
      <c r="M213" s="35"/>
      <c r="N213" s="35"/>
      <c r="O213" s="35"/>
      <c r="P213" s="35"/>
      <c r="Q213" s="35"/>
      <c r="R213" s="35"/>
      <c r="S213" s="35"/>
      <c r="T213" s="35"/>
      <c r="U213" s="35"/>
    </row>
    <row r="214" spans="1:1026" s="37" customFormat="1" ht="25.5" customHeight="1">
      <c r="A214" s="184"/>
      <c r="B214" s="360" t="s">
        <v>290</v>
      </c>
      <c r="C214" s="35"/>
      <c r="D214" s="35" t="s">
        <v>290</v>
      </c>
      <c r="E214" s="494" t="s">
        <v>291</v>
      </c>
      <c r="F214" s="494"/>
      <c r="G214" s="494"/>
      <c r="H214" s="38" t="s">
        <v>193</v>
      </c>
      <c r="I214" s="371">
        <f>I204*0.00034*100</f>
        <v>3.4000000000000004</v>
      </c>
      <c r="J214" s="371"/>
      <c r="K214" s="184"/>
      <c r="L214" s="35"/>
      <c r="M214" s="35"/>
      <c r="N214" s="35"/>
      <c r="O214" s="35"/>
      <c r="P214" s="35"/>
      <c r="Q214" s="35"/>
      <c r="R214" s="35"/>
      <c r="S214" s="35"/>
      <c r="T214" s="35"/>
      <c r="U214" s="35"/>
    </row>
    <row r="215" spans="1:1026" s="37" customFormat="1" ht="25.5" customHeight="1">
      <c r="A215" s="184"/>
      <c r="B215" s="360" t="s">
        <v>292</v>
      </c>
      <c r="C215" s="35"/>
      <c r="D215" s="35" t="s">
        <v>292</v>
      </c>
      <c r="E215" s="494" t="s">
        <v>293</v>
      </c>
      <c r="F215" s="494"/>
      <c r="G215" s="494"/>
      <c r="H215" s="38" t="s">
        <v>193</v>
      </c>
      <c r="I215" s="371">
        <f>I204*0.002*100</f>
        <v>20</v>
      </c>
      <c r="J215" s="371"/>
      <c r="K215" s="184"/>
      <c r="L215" s="35"/>
      <c r="M215" s="35"/>
      <c r="N215" s="35"/>
      <c r="O215" s="35"/>
      <c r="P215" s="35"/>
      <c r="Q215" s="35"/>
      <c r="R215" s="35"/>
      <c r="S215" s="35"/>
      <c r="T215" s="35"/>
      <c r="U215" s="35"/>
    </row>
    <row r="216" spans="1:1026" s="68" customFormat="1">
      <c r="A216" s="187"/>
      <c r="B216" s="372" t="s">
        <v>294</v>
      </c>
      <c r="C216" s="100"/>
      <c r="D216" s="100" t="s">
        <v>294</v>
      </c>
      <c r="E216" s="495" t="s">
        <v>295</v>
      </c>
      <c r="F216" s="495"/>
      <c r="G216" s="495"/>
      <c r="H216" s="25" t="s">
        <v>193</v>
      </c>
      <c r="I216" s="101">
        <f>SUM(I206:I215)</f>
        <v>9710.7708800000019</v>
      </c>
      <c r="J216" s="101"/>
      <c r="K216" s="365"/>
      <c r="L216" s="38"/>
      <c r="M216" s="38"/>
      <c r="N216" s="38"/>
      <c r="O216" s="38"/>
      <c r="P216" s="38"/>
      <c r="Q216" s="38"/>
      <c r="R216" s="38"/>
      <c r="S216" s="38"/>
      <c r="T216" s="38"/>
      <c r="U216" s="38"/>
    </row>
    <row r="217" spans="1:1026" s="90" customFormat="1">
      <c r="A217" s="177"/>
      <c r="B217" s="188"/>
      <c r="C217" s="2"/>
      <c r="D217" s="1"/>
      <c r="E217" s="2"/>
      <c r="F217" s="2"/>
      <c r="G217" s="2"/>
      <c r="H217" s="2"/>
      <c r="I217" s="320"/>
      <c r="J217" s="320"/>
      <c r="K217" s="189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</row>
    <row r="218" spans="1:1026" s="90" customFormat="1" ht="15">
      <c r="A218" s="177"/>
      <c r="B218" s="307">
        <v>8</v>
      </c>
      <c r="C218" s="405"/>
      <c r="D218" s="405"/>
      <c r="E218" s="486" t="s">
        <v>16</v>
      </c>
      <c r="F218" s="486"/>
      <c r="G218" s="486"/>
      <c r="H218" s="420"/>
      <c r="I218" s="420"/>
      <c r="J218" s="420"/>
      <c r="K218" s="404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</row>
    <row r="219" spans="1:1026" s="90" customFormat="1">
      <c r="A219" s="177"/>
      <c r="B219" s="310" t="s">
        <v>277</v>
      </c>
      <c r="C219" s="21" t="s">
        <v>36</v>
      </c>
      <c r="D219" s="93">
        <v>4915730</v>
      </c>
      <c r="E219" s="508" t="s">
        <v>296</v>
      </c>
      <c r="F219" s="508"/>
      <c r="G219" s="508"/>
      <c r="H219" s="77" t="s">
        <v>48</v>
      </c>
      <c r="I219" s="29">
        <v>1380</v>
      </c>
      <c r="J219" s="93">
        <v>2</v>
      </c>
      <c r="K219" s="313">
        <f t="shared" ref="K219" si="44">ROUND(I219*J219,2)</f>
        <v>2760</v>
      </c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</row>
    <row r="220" spans="1:1026" s="90" customFormat="1">
      <c r="A220" s="177"/>
      <c r="B220" s="349" t="s">
        <v>42</v>
      </c>
      <c r="C220" s="24"/>
      <c r="D220" s="24" t="s">
        <v>42</v>
      </c>
      <c r="E220" s="492" t="s">
        <v>297</v>
      </c>
      <c r="F220" s="492"/>
      <c r="G220" s="492"/>
      <c r="H220" s="23" t="s">
        <v>48</v>
      </c>
      <c r="I220" s="72">
        <v>1380</v>
      </c>
      <c r="J220" s="72"/>
      <c r="K220" s="373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</row>
    <row r="221" spans="1:1026" s="90" customFormat="1" ht="25.5" customHeight="1">
      <c r="A221" s="177"/>
      <c r="B221" s="312" t="s">
        <v>279</v>
      </c>
      <c r="C221" s="21" t="s">
        <v>36</v>
      </c>
      <c r="D221" s="19">
        <v>5915324</v>
      </c>
      <c r="E221" s="489" t="s">
        <v>298</v>
      </c>
      <c r="F221" s="489"/>
      <c r="G221" s="489"/>
      <c r="H221" s="67" t="s">
        <v>193</v>
      </c>
      <c r="I221" s="20">
        <v>256.54000000000002</v>
      </c>
      <c r="J221" s="19">
        <v>1</v>
      </c>
      <c r="K221" s="313">
        <f t="shared" ref="K221" si="45">ROUND(I221*J221,2)</f>
        <v>256.54000000000002</v>
      </c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</row>
    <row r="222" spans="1:1026" s="90" customFormat="1">
      <c r="A222" s="177"/>
      <c r="B222" s="350" t="s">
        <v>42</v>
      </c>
      <c r="C222" s="34"/>
      <c r="D222" s="34" t="s">
        <v>42</v>
      </c>
      <c r="E222" s="492" t="s">
        <v>299</v>
      </c>
      <c r="F222" s="492"/>
      <c r="G222" s="492"/>
      <c r="H222" s="33" t="s">
        <v>193</v>
      </c>
      <c r="I222" s="73">
        <f>1380*0.00845*22</f>
        <v>256.54199999999997</v>
      </c>
      <c r="J222" s="73"/>
      <c r="K222" s="330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</row>
    <row r="223" spans="1:1026" s="90" customFormat="1">
      <c r="A223" s="177"/>
      <c r="B223" s="188"/>
      <c r="C223" s="2"/>
      <c r="D223" s="1"/>
      <c r="E223" s="2"/>
      <c r="F223" s="2"/>
      <c r="G223" s="2"/>
      <c r="H223" s="2"/>
      <c r="I223" s="320"/>
      <c r="J223" s="320"/>
      <c r="K223" s="189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</row>
    <row r="224" spans="1:1026" ht="3.75" customHeight="1" thickBot="1">
      <c r="A224" s="177"/>
      <c r="B224" s="374"/>
      <c r="C224" s="375"/>
      <c r="D224" s="376"/>
      <c r="E224" s="511"/>
      <c r="F224" s="512"/>
      <c r="G224" s="513"/>
      <c r="H224" s="377"/>
      <c r="I224" s="378"/>
      <c r="J224" s="376"/>
      <c r="K224" s="379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>
      <c r="A225" s="1"/>
      <c r="B225" s="1"/>
      <c r="C225" s="1"/>
      <c r="F225" s="1"/>
      <c r="G225" s="1"/>
      <c r="H225" s="1"/>
      <c r="I225" s="102"/>
      <c r="J225" s="102"/>
      <c r="K225" s="103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>
      <c r="A226" s="1"/>
      <c r="B226" s="1"/>
      <c r="C226" s="1"/>
      <c r="F226" s="1"/>
      <c r="G226" s="1"/>
      <c r="H226" s="1"/>
      <c r="I226" s="3"/>
      <c r="J226" s="3"/>
      <c r="K226" s="4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>
      <c r="A227" s="1"/>
      <c r="B227" s="1"/>
      <c r="C227" s="1"/>
      <c r="F227" s="1"/>
      <c r="G227" s="1"/>
      <c r="H227" s="1"/>
      <c r="I227" s="3"/>
      <c r="J227" s="3"/>
      <c r="K227" s="4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>
      <c r="A228" s="1"/>
      <c r="B228" s="1"/>
      <c r="C228" s="1"/>
      <c r="F228" s="1"/>
      <c r="G228" s="1"/>
      <c r="H228" s="1"/>
      <c r="I228" s="3"/>
      <c r="J228" s="3"/>
      <c r="K228" s="4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>
      <c r="A229" s="1"/>
      <c r="B229" s="1"/>
      <c r="C229" s="1"/>
      <c r="F229" s="1"/>
      <c r="G229" s="1"/>
      <c r="H229" s="1"/>
      <c r="I229" s="3"/>
      <c r="J229" s="3"/>
      <c r="K229" s="4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>
      <c r="A230" s="1"/>
      <c r="B230" s="1"/>
      <c r="C230" s="1"/>
      <c r="F230" s="1"/>
      <c r="G230" s="1"/>
      <c r="H230" s="1"/>
      <c r="I230" s="3"/>
      <c r="J230" s="3"/>
      <c r="K230" s="4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>
      <c r="A231" s="1"/>
      <c r="B231" s="1"/>
      <c r="C231" s="1"/>
      <c r="F231" s="1"/>
      <c r="G231" s="1"/>
      <c r="H231" s="1"/>
      <c r="I231" s="3"/>
      <c r="J231" s="3"/>
      <c r="K231" s="4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>
      <c r="A232" s="1"/>
      <c r="B232" s="1"/>
      <c r="C232" s="1"/>
      <c r="F232" s="1"/>
      <c r="G232" s="1"/>
      <c r="H232" s="1"/>
      <c r="I232" s="3"/>
      <c r="J232" s="3"/>
      <c r="K232" s="4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>
      <c r="A233" s="1"/>
      <c r="B233" s="1"/>
      <c r="C233" s="1"/>
      <c r="F233" s="1"/>
      <c r="G233" s="1"/>
      <c r="H233" s="1"/>
      <c r="I233" s="3"/>
      <c r="J233" s="3"/>
      <c r="K233" s="4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>
      <c r="A234" s="1"/>
      <c r="B234" s="1"/>
      <c r="C234" s="1"/>
      <c r="F234" s="1"/>
      <c r="G234" s="1"/>
      <c r="H234" s="1"/>
      <c r="I234" s="3"/>
      <c r="J234" s="3"/>
      <c r="K234" s="4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>
      <c r="A235" s="1"/>
      <c r="B235" s="1"/>
      <c r="C235" s="1"/>
      <c r="F235" s="1"/>
      <c r="G235" s="1"/>
      <c r="H235" s="1"/>
      <c r="I235" s="3"/>
      <c r="J235" s="3"/>
      <c r="K235" s="4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>
      <c r="A236" s="1"/>
      <c r="B236" s="1"/>
      <c r="C236" s="1"/>
      <c r="F236" s="1"/>
      <c r="G236" s="1"/>
      <c r="H236" s="1"/>
      <c r="I236" s="3"/>
      <c r="J236" s="3"/>
      <c r="K236" s="4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>
      <c r="A237" s="1"/>
      <c r="B237" s="1"/>
      <c r="C237" s="1"/>
      <c r="F237" s="1"/>
      <c r="G237" s="1"/>
      <c r="H237" s="1"/>
      <c r="I237" s="3"/>
      <c r="J237" s="3"/>
      <c r="K237" s="4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>
      <c r="A238" s="1"/>
      <c r="B238" s="1"/>
      <c r="C238" s="1"/>
      <c r="F238" s="1"/>
      <c r="G238" s="1"/>
      <c r="H238" s="1"/>
      <c r="I238" s="3"/>
      <c r="J238" s="3"/>
      <c r="K238" s="4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>
      <c r="A239" s="1"/>
      <c r="B239" s="1"/>
      <c r="C239" s="1"/>
      <c r="F239" s="1"/>
      <c r="G239" s="1"/>
      <c r="H239" s="1"/>
      <c r="I239" s="3"/>
      <c r="J239" s="3"/>
      <c r="K239" s="4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>
      <c r="A240" s="1"/>
      <c r="B240" s="1"/>
      <c r="C240" s="1"/>
      <c r="F240" s="1"/>
      <c r="G240" s="1"/>
      <c r="H240" s="1"/>
      <c r="I240" s="3"/>
      <c r="J240" s="3"/>
      <c r="K240" s="4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>
      <c r="A241" s="1"/>
      <c r="B241" s="1"/>
      <c r="C241" s="1"/>
      <c r="F241" s="1"/>
      <c r="G241" s="1"/>
      <c r="H241" s="1"/>
      <c r="I241" s="3"/>
      <c r="J241" s="3"/>
      <c r="K241" s="4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>
      <c r="A242" s="1"/>
      <c r="B242" s="1"/>
      <c r="C242" s="1"/>
      <c r="F242" s="1"/>
      <c r="G242" s="1"/>
      <c r="H242" s="1"/>
      <c r="I242" s="3"/>
      <c r="J242" s="3"/>
      <c r="K242" s="4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>
      <c r="A243" s="1"/>
      <c r="B243" s="1"/>
      <c r="C243" s="1"/>
      <c r="F243" s="1"/>
      <c r="G243" s="1"/>
      <c r="H243" s="1"/>
      <c r="I243" s="3"/>
      <c r="J243" s="3"/>
      <c r="K243" s="4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>
      <c r="A244" s="1"/>
      <c r="B244" s="1"/>
      <c r="C244" s="1"/>
      <c r="F244" s="1"/>
      <c r="G244" s="1"/>
      <c r="H244" s="1"/>
      <c r="I244" s="3"/>
      <c r="J244" s="3"/>
      <c r="K244" s="4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>
      <c r="A245" s="1"/>
      <c r="B245" s="1"/>
      <c r="C245" s="1"/>
      <c r="F245" s="1"/>
      <c r="G245" s="1"/>
      <c r="H245" s="1"/>
      <c r="I245" s="3"/>
      <c r="J245" s="3"/>
      <c r="K245" s="4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>
      <c r="A246" s="1"/>
      <c r="B246" s="1"/>
      <c r="C246" s="1"/>
      <c r="F246" s="1"/>
      <c r="G246" s="1"/>
      <c r="H246" s="1"/>
      <c r="I246" s="3"/>
      <c r="J246" s="3"/>
      <c r="K246" s="4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>
      <c r="A247" s="1"/>
      <c r="B247" s="1"/>
      <c r="C247" s="1"/>
      <c r="F247" s="1"/>
      <c r="G247" s="1"/>
      <c r="H247" s="1"/>
      <c r="I247" s="3"/>
      <c r="J247" s="3"/>
      <c r="K247" s="4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>
      <c r="A248" s="1"/>
      <c r="B248" s="1"/>
      <c r="C248" s="1"/>
      <c r="F248" s="1"/>
      <c r="G248" s="1"/>
      <c r="H248" s="1"/>
      <c r="I248" s="3"/>
      <c r="J248" s="3"/>
      <c r="K248" s="4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>
      <c r="A249" s="1"/>
      <c r="B249" s="1"/>
      <c r="C249" s="1"/>
      <c r="F249" s="1"/>
      <c r="G249" s="1"/>
      <c r="H249" s="1"/>
      <c r="I249" s="3"/>
      <c r="J249" s="3"/>
      <c r="K249" s="4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>
      <c r="A250" s="1"/>
      <c r="B250" s="1"/>
      <c r="C250" s="1"/>
      <c r="F250" s="1"/>
      <c r="G250" s="1"/>
      <c r="H250" s="1"/>
      <c r="I250" s="3"/>
      <c r="J250" s="3"/>
      <c r="K250" s="4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>
      <c r="A251" s="1"/>
      <c r="B251" s="1"/>
      <c r="C251" s="1"/>
      <c r="F251" s="1"/>
      <c r="G251" s="1"/>
      <c r="H251" s="1"/>
      <c r="I251" s="3"/>
      <c r="J251" s="3"/>
      <c r="K251" s="4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>
      <c r="A252" s="1"/>
      <c r="B252" s="1"/>
      <c r="C252" s="1"/>
      <c r="F252" s="1"/>
      <c r="G252" s="1"/>
      <c r="H252" s="1"/>
      <c r="I252" s="3"/>
      <c r="J252" s="3"/>
      <c r="K252" s="4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>
      <c r="A253" s="1"/>
      <c r="B253" s="1"/>
      <c r="C253" s="1"/>
      <c r="F253" s="1"/>
      <c r="G253" s="1"/>
      <c r="H253" s="1"/>
      <c r="I253" s="3"/>
      <c r="J253" s="3"/>
      <c r="K253" s="4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>
      <c r="A254" s="1"/>
      <c r="B254" s="1"/>
      <c r="C254" s="1"/>
      <c r="F254" s="1"/>
      <c r="G254" s="1"/>
      <c r="H254" s="1"/>
      <c r="I254" s="3"/>
      <c r="J254" s="3"/>
      <c r="K254" s="4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>
      <c r="A255" s="1"/>
      <c r="B255" s="1"/>
      <c r="C255" s="1"/>
      <c r="F255" s="1"/>
      <c r="G255" s="1"/>
      <c r="H255" s="1"/>
      <c r="I255" s="3"/>
      <c r="J255" s="3"/>
      <c r="K255" s="4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>
      <c r="A256" s="1"/>
      <c r="B256" s="1"/>
      <c r="C256" s="1"/>
      <c r="F256" s="1"/>
      <c r="G256" s="1"/>
      <c r="H256" s="1"/>
      <c r="I256" s="3"/>
      <c r="J256" s="3"/>
      <c r="K256" s="4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>
      <c r="A257" s="1"/>
      <c r="B257" s="1"/>
      <c r="C257" s="1"/>
      <c r="F257" s="1"/>
      <c r="G257" s="1"/>
      <c r="H257" s="1"/>
      <c r="I257" s="3"/>
      <c r="J257" s="3"/>
      <c r="K257" s="4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>
      <c r="A258" s="1"/>
      <c r="B258" s="1"/>
      <c r="C258" s="1"/>
      <c r="F258" s="1"/>
      <c r="G258" s="1"/>
      <c r="H258" s="1"/>
      <c r="I258" s="3"/>
      <c r="J258" s="3"/>
      <c r="K258" s="4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>
      <c r="A259" s="1"/>
      <c r="B259" s="1"/>
      <c r="C259" s="1"/>
      <c r="F259" s="1"/>
      <c r="G259" s="1"/>
      <c r="H259" s="1"/>
      <c r="I259" s="3"/>
      <c r="J259" s="3"/>
      <c r="K259" s="4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>
      <c r="A260" s="1"/>
      <c r="B260" s="1"/>
      <c r="C260" s="1"/>
      <c r="F260" s="1"/>
      <c r="G260" s="1"/>
      <c r="H260" s="1"/>
      <c r="I260" s="3"/>
      <c r="J260" s="3"/>
      <c r="K260" s="4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>
      <c r="A261" s="1"/>
      <c r="B261" s="1"/>
      <c r="C261" s="1"/>
      <c r="F261" s="1"/>
      <c r="G261" s="1"/>
      <c r="H261" s="1"/>
      <c r="I261" s="3"/>
      <c r="J261" s="3"/>
      <c r="K261" s="4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>
      <c r="A262" s="1"/>
      <c r="B262" s="1"/>
      <c r="C262" s="1"/>
      <c r="F262" s="1"/>
      <c r="G262" s="1"/>
      <c r="H262" s="1"/>
      <c r="I262" s="3"/>
      <c r="J262" s="3"/>
      <c r="K262" s="4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>
      <c r="A263" s="1"/>
      <c r="B263" s="1"/>
      <c r="C263" s="1"/>
      <c r="F263" s="1"/>
      <c r="G263" s="1"/>
      <c r="H263" s="1"/>
      <c r="I263" s="3"/>
      <c r="J263" s="3"/>
      <c r="K263" s="4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>
      <c r="A264" s="1"/>
      <c r="B264" s="1"/>
      <c r="C264" s="1"/>
      <c r="F264" s="1"/>
      <c r="G264" s="1"/>
      <c r="H264" s="1"/>
      <c r="I264" s="3"/>
      <c r="J264" s="3"/>
      <c r="K264" s="4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>
      <c r="A265" s="1"/>
      <c r="B265" s="1"/>
      <c r="C265" s="1"/>
      <c r="F265" s="1"/>
      <c r="G265" s="1"/>
      <c r="H265" s="1"/>
      <c r="I265" s="3"/>
      <c r="J265" s="3"/>
      <c r="K265" s="4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>
      <c r="A266" s="1"/>
      <c r="B266" s="1"/>
      <c r="C266" s="1"/>
      <c r="F266" s="1"/>
      <c r="G266" s="1"/>
      <c r="H266" s="1"/>
      <c r="I266" s="3"/>
      <c r="J266" s="3"/>
      <c r="K266" s="4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>
      <c r="A267" s="1"/>
      <c r="B267" s="1"/>
      <c r="C267" s="1"/>
      <c r="F267" s="1"/>
      <c r="G267" s="1"/>
      <c r="H267" s="1"/>
      <c r="I267" s="3"/>
      <c r="J267" s="3"/>
      <c r="K267" s="4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>
      <c r="A268" s="1"/>
      <c r="B268" s="1"/>
      <c r="C268" s="1"/>
      <c r="F268" s="1"/>
      <c r="G268" s="1"/>
      <c r="H268" s="1"/>
      <c r="I268" s="3"/>
      <c r="J268" s="3"/>
      <c r="K268" s="4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>
      <c r="A269" s="1"/>
      <c r="B269" s="1"/>
      <c r="C269" s="1"/>
      <c r="F269" s="1"/>
      <c r="G269" s="1"/>
      <c r="H269" s="1"/>
      <c r="I269" s="3"/>
      <c r="J269" s="3"/>
      <c r="K269" s="4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>
      <c r="A270" s="1"/>
      <c r="B270" s="1"/>
      <c r="C270" s="1"/>
      <c r="F270" s="1"/>
      <c r="G270" s="1"/>
      <c r="H270" s="1"/>
      <c r="I270" s="3"/>
      <c r="J270" s="3"/>
      <c r="K270" s="4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>
      <c r="A271" s="1"/>
      <c r="B271" s="1"/>
      <c r="C271" s="1"/>
      <c r="F271" s="1"/>
      <c r="G271" s="1"/>
      <c r="H271" s="1"/>
      <c r="I271" s="3"/>
      <c r="J271" s="3"/>
      <c r="K271" s="4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>
      <c r="A272" s="1"/>
      <c r="B272" s="1"/>
      <c r="C272" s="1"/>
      <c r="F272" s="1"/>
      <c r="G272" s="1"/>
      <c r="H272" s="1"/>
      <c r="I272" s="3"/>
      <c r="J272" s="3"/>
      <c r="K272" s="4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>
      <c r="A273" s="1"/>
      <c r="B273" s="1"/>
      <c r="C273" s="1"/>
      <c r="F273" s="1"/>
      <c r="G273" s="1"/>
      <c r="H273" s="1"/>
      <c r="I273" s="3"/>
      <c r="J273" s="3"/>
      <c r="K273" s="4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>
      <c r="A274" s="1"/>
      <c r="B274" s="1"/>
      <c r="C274" s="1"/>
      <c r="F274" s="1"/>
      <c r="G274" s="1"/>
      <c r="H274" s="1"/>
      <c r="I274" s="3"/>
      <c r="J274" s="3"/>
      <c r="K274" s="4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>
      <c r="A275" s="1"/>
      <c r="B275" s="1"/>
      <c r="C275" s="1"/>
      <c r="F275" s="1"/>
      <c r="G275" s="1"/>
      <c r="H275" s="1"/>
      <c r="I275" s="3"/>
      <c r="J275" s="3"/>
      <c r="K275" s="4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>
      <c r="A276" s="1"/>
      <c r="B276" s="1"/>
      <c r="C276" s="1"/>
      <c r="F276" s="1"/>
      <c r="G276" s="1"/>
      <c r="H276" s="1"/>
      <c r="I276" s="3"/>
      <c r="J276" s="3"/>
      <c r="K276" s="4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>
      <c r="A277" s="1"/>
      <c r="B277" s="1"/>
      <c r="C277" s="1"/>
      <c r="F277" s="1"/>
      <c r="G277" s="1"/>
      <c r="H277" s="1"/>
      <c r="I277" s="3"/>
      <c r="J277" s="3"/>
      <c r="K277" s="4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>
      <c r="A278" s="1"/>
      <c r="B278" s="1"/>
      <c r="C278" s="1"/>
      <c r="F278" s="1"/>
      <c r="G278" s="1"/>
      <c r="H278" s="1"/>
      <c r="I278" s="3"/>
      <c r="J278" s="3"/>
      <c r="K278" s="4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>
      <c r="A279" s="1"/>
      <c r="B279" s="1"/>
      <c r="C279" s="1"/>
      <c r="F279" s="1"/>
      <c r="G279" s="1"/>
      <c r="H279" s="1"/>
      <c r="I279" s="3"/>
      <c r="J279" s="3"/>
      <c r="K279" s="4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>
      <c r="A280" s="1"/>
      <c r="B280" s="1"/>
      <c r="C280" s="1"/>
      <c r="F280" s="1"/>
      <c r="G280" s="1"/>
      <c r="H280" s="1"/>
      <c r="I280" s="3"/>
      <c r="J280" s="3"/>
      <c r="K280" s="4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>
      <c r="A281" s="1"/>
      <c r="B281" s="1"/>
      <c r="C281" s="1"/>
      <c r="F281" s="1"/>
      <c r="G281" s="1"/>
      <c r="H281" s="1"/>
      <c r="I281" s="3"/>
      <c r="J281" s="3"/>
      <c r="K281" s="4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>
      <c r="A282" s="1"/>
      <c r="B282" s="1"/>
      <c r="C282" s="1"/>
      <c r="F282" s="1"/>
      <c r="G282" s="1"/>
      <c r="H282" s="1"/>
      <c r="I282" s="3"/>
      <c r="J282" s="3"/>
      <c r="K282" s="4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>
      <c r="A283" s="1"/>
      <c r="B283" s="1"/>
      <c r="C283" s="1"/>
      <c r="F283" s="1"/>
      <c r="G283" s="1"/>
      <c r="H283" s="1"/>
      <c r="I283" s="3"/>
      <c r="J283" s="3"/>
      <c r="K283" s="4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>
      <c r="A284" s="1"/>
      <c r="B284" s="1"/>
      <c r="C284" s="1"/>
      <c r="F284" s="1"/>
      <c r="G284" s="1"/>
      <c r="H284" s="1"/>
      <c r="I284" s="3"/>
      <c r="J284" s="3"/>
      <c r="K284" s="4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>
      <c r="A285" s="1"/>
      <c r="B285" s="1"/>
      <c r="C285" s="1"/>
      <c r="F285" s="1"/>
      <c r="G285" s="1"/>
      <c r="H285" s="1"/>
      <c r="I285" s="3"/>
      <c r="J285" s="3"/>
      <c r="K285" s="4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>
      <c r="A286" s="1"/>
      <c r="B286" s="1"/>
      <c r="C286" s="1"/>
      <c r="F286" s="1"/>
      <c r="G286" s="1"/>
      <c r="H286" s="1"/>
      <c r="I286" s="3"/>
      <c r="J286" s="3"/>
      <c r="K286" s="4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>
      <c r="A287" s="1"/>
      <c r="B287" s="1"/>
      <c r="C287" s="1"/>
      <c r="F287" s="1"/>
      <c r="G287" s="1"/>
      <c r="H287" s="1"/>
      <c r="I287" s="3"/>
      <c r="J287" s="3"/>
      <c r="K287" s="4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>
      <c r="A288" s="1"/>
      <c r="B288" s="1"/>
      <c r="C288" s="1"/>
      <c r="F288" s="1"/>
      <c r="G288" s="1"/>
      <c r="H288" s="1"/>
      <c r="I288" s="3"/>
      <c r="J288" s="3"/>
      <c r="K288" s="4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>
      <c r="A289" s="1"/>
      <c r="B289" s="1"/>
      <c r="C289" s="1"/>
      <c r="F289" s="1"/>
      <c r="G289" s="1"/>
      <c r="H289" s="1"/>
      <c r="I289" s="3"/>
      <c r="J289" s="3"/>
      <c r="K289" s="4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>
      <c r="A290" s="1"/>
      <c r="B290" s="1"/>
      <c r="C290" s="1"/>
      <c r="F290" s="1"/>
      <c r="G290" s="1"/>
      <c r="H290" s="1"/>
      <c r="I290" s="3"/>
      <c r="J290" s="3"/>
      <c r="K290" s="4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>
      <c r="A291" s="1"/>
      <c r="B291" s="1"/>
      <c r="C291" s="1"/>
      <c r="F291" s="1"/>
      <c r="G291" s="1"/>
      <c r="H291" s="1"/>
      <c r="I291" s="3"/>
      <c r="J291" s="3"/>
      <c r="K291" s="4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>
      <c r="A292" s="1"/>
      <c r="B292" s="1"/>
      <c r="C292" s="1"/>
      <c r="F292" s="1"/>
      <c r="G292" s="1"/>
      <c r="H292" s="1"/>
      <c r="I292" s="3"/>
      <c r="J292" s="3"/>
      <c r="K292" s="4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>
      <c r="A293" s="1"/>
      <c r="B293" s="1"/>
      <c r="C293" s="1"/>
      <c r="F293" s="1"/>
      <c r="G293" s="1"/>
      <c r="H293" s="1"/>
      <c r="I293" s="3"/>
      <c r="J293" s="3"/>
      <c r="K293" s="4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>
      <c r="A294" s="1"/>
      <c r="B294" s="1"/>
      <c r="C294" s="1"/>
      <c r="F294" s="1"/>
      <c r="G294" s="1"/>
      <c r="H294" s="1"/>
      <c r="I294" s="3"/>
      <c r="J294" s="3"/>
      <c r="K294" s="4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>
      <c r="A295" s="1"/>
      <c r="B295" s="1"/>
      <c r="C295" s="1"/>
      <c r="F295" s="1"/>
      <c r="G295" s="1"/>
      <c r="H295" s="1"/>
      <c r="I295" s="3"/>
      <c r="J295" s="3"/>
      <c r="K295" s="4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>
      <c r="A296" s="1"/>
      <c r="B296" s="1"/>
      <c r="C296" s="1"/>
      <c r="F296" s="1"/>
      <c r="G296" s="1"/>
      <c r="H296" s="1"/>
      <c r="I296" s="3"/>
      <c r="J296" s="3"/>
      <c r="K296" s="4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>
      <c r="A297" s="1"/>
      <c r="B297" s="1"/>
      <c r="C297" s="1"/>
      <c r="F297" s="1"/>
      <c r="G297" s="1"/>
      <c r="H297" s="1"/>
      <c r="I297" s="3"/>
      <c r="J297" s="3"/>
      <c r="K297" s="4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>
      <c r="A298" s="1"/>
      <c r="B298" s="1"/>
      <c r="C298" s="1"/>
      <c r="F298" s="1"/>
      <c r="G298" s="1"/>
      <c r="H298" s="1"/>
      <c r="I298" s="3"/>
      <c r="J298" s="3"/>
      <c r="K298" s="4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>
      <c r="A299" s="1"/>
      <c r="B299" s="1"/>
      <c r="C299" s="1"/>
      <c r="F299" s="1"/>
      <c r="G299" s="1"/>
      <c r="H299" s="1"/>
      <c r="I299" s="3"/>
      <c r="J299" s="3"/>
      <c r="K299" s="4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>
      <c r="A300" s="1"/>
      <c r="B300" s="1"/>
      <c r="C300" s="1"/>
      <c r="F300" s="1"/>
      <c r="G300" s="1"/>
      <c r="H300" s="1"/>
      <c r="I300" s="3"/>
      <c r="J300" s="3"/>
      <c r="K300" s="4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>
      <c r="A301" s="1"/>
      <c r="B301" s="1"/>
      <c r="C301" s="1"/>
      <c r="F301" s="1"/>
      <c r="G301" s="1"/>
      <c r="H301" s="1"/>
      <c r="I301" s="3"/>
      <c r="J301" s="3"/>
      <c r="K301" s="4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>
      <c r="A302" s="1"/>
      <c r="B302" s="1"/>
      <c r="C302" s="1"/>
      <c r="F302" s="1"/>
      <c r="G302" s="1"/>
      <c r="H302" s="1"/>
      <c r="I302" s="3"/>
      <c r="J302" s="3"/>
      <c r="K302" s="4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>
      <c r="A303" s="1"/>
      <c r="B303" s="1"/>
      <c r="C303" s="1"/>
      <c r="F303" s="1"/>
      <c r="G303" s="1"/>
      <c r="H303" s="1"/>
      <c r="I303" s="3"/>
      <c r="J303" s="3"/>
      <c r="K303" s="4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>
      <c r="A304" s="1"/>
      <c r="B304" s="1"/>
      <c r="C304" s="1"/>
      <c r="F304" s="1"/>
      <c r="G304" s="1"/>
      <c r="H304" s="1"/>
      <c r="I304" s="3"/>
      <c r="J304" s="3"/>
      <c r="K304" s="4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>
      <c r="A305" s="1"/>
      <c r="B305" s="1"/>
      <c r="C305" s="1"/>
      <c r="F305" s="1"/>
      <c r="G305" s="1"/>
      <c r="H305" s="1"/>
      <c r="I305" s="3"/>
      <c r="J305" s="3"/>
      <c r="K305" s="4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>
      <c r="A306" s="1"/>
      <c r="B306" s="1"/>
      <c r="C306" s="1"/>
      <c r="F306" s="1"/>
      <c r="G306" s="1"/>
      <c r="H306" s="1"/>
      <c r="I306" s="3"/>
      <c r="J306" s="3"/>
      <c r="K306" s="4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>
      <c r="A307" s="1"/>
      <c r="B307" s="1"/>
      <c r="C307" s="1"/>
      <c r="F307" s="1"/>
      <c r="G307" s="1"/>
      <c r="H307" s="1"/>
      <c r="I307" s="3"/>
      <c r="J307" s="3"/>
      <c r="K307" s="4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>
      <c r="A308" s="1"/>
      <c r="B308" s="1"/>
      <c r="C308" s="1"/>
      <c r="F308" s="1"/>
      <c r="G308" s="1"/>
      <c r="H308" s="1"/>
      <c r="I308" s="3"/>
      <c r="J308" s="3"/>
      <c r="K308" s="4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>
      <c r="A309" s="1"/>
      <c r="B309" s="1"/>
      <c r="C309" s="1"/>
      <c r="F309" s="1"/>
      <c r="G309" s="1"/>
      <c r="H309" s="1"/>
      <c r="I309" s="3"/>
      <c r="J309" s="3"/>
      <c r="K309" s="4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>
      <c r="A310" s="1"/>
      <c r="B310" s="1"/>
      <c r="C310" s="1"/>
      <c r="F310" s="1"/>
      <c r="G310" s="1"/>
      <c r="H310" s="1"/>
      <c r="I310" s="3"/>
      <c r="J310" s="3"/>
      <c r="K310" s="4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>
      <c r="A311" s="1"/>
      <c r="B311" s="1"/>
      <c r="C311" s="1"/>
      <c r="F311" s="1"/>
      <c r="G311" s="1"/>
      <c r="H311" s="1"/>
      <c r="I311" s="3"/>
      <c r="J311" s="3"/>
      <c r="K311" s="4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>
      <c r="A312" s="1"/>
      <c r="B312" s="1"/>
      <c r="C312" s="1"/>
      <c r="F312" s="1"/>
      <c r="G312" s="1"/>
      <c r="H312" s="1"/>
      <c r="I312" s="3"/>
      <c r="J312" s="3"/>
      <c r="K312" s="4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>
      <c r="A313" s="1"/>
      <c r="B313" s="1"/>
      <c r="C313" s="1"/>
      <c r="F313" s="1"/>
      <c r="G313" s="1"/>
      <c r="H313" s="1"/>
      <c r="I313" s="3"/>
      <c r="J313" s="3"/>
      <c r="K313" s="4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>
      <c r="A314" s="1"/>
      <c r="B314" s="1"/>
      <c r="C314" s="1"/>
      <c r="F314" s="1"/>
      <c r="G314" s="1"/>
      <c r="H314" s="1"/>
      <c r="I314" s="3"/>
      <c r="J314" s="3"/>
      <c r="K314" s="4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>
      <c r="A315" s="1"/>
      <c r="B315" s="1"/>
      <c r="C315" s="1"/>
      <c r="F315" s="1"/>
      <c r="G315" s="1"/>
      <c r="H315" s="1"/>
      <c r="I315" s="3"/>
      <c r="J315" s="3"/>
      <c r="K315" s="4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>
      <c r="A316" s="1"/>
      <c r="B316" s="1"/>
      <c r="C316" s="1"/>
      <c r="F316" s="1"/>
      <c r="G316" s="1"/>
      <c r="H316" s="1"/>
      <c r="I316" s="3"/>
      <c r="J316" s="3"/>
      <c r="K316" s="4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>
      <c r="A317" s="1"/>
      <c r="B317" s="1"/>
      <c r="C317" s="1"/>
      <c r="F317" s="1"/>
      <c r="G317" s="1"/>
      <c r="H317" s="1"/>
      <c r="I317" s="3"/>
      <c r="J317" s="3"/>
      <c r="K317" s="4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>
      <c r="A318" s="1"/>
      <c r="B318" s="1"/>
      <c r="C318" s="1"/>
      <c r="F318" s="1"/>
      <c r="G318" s="1"/>
      <c r="H318" s="1"/>
      <c r="I318" s="3"/>
      <c r="J318" s="3"/>
      <c r="K318" s="4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>
      <c r="A319" s="1"/>
      <c r="B319" s="1"/>
      <c r="C319" s="1"/>
      <c r="F319" s="1"/>
      <c r="G319" s="1"/>
      <c r="H319" s="1"/>
      <c r="I319" s="3"/>
      <c r="J319" s="3"/>
      <c r="K319" s="4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>
      <c r="A320" s="1"/>
      <c r="B320" s="1"/>
      <c r="C320" s="1"/>
      <c r="F320" s="1"/>
      <c r="G320" s="1"/>
      <c r="H320" s="1"/>
      <c r="I320" s="3"/>
      <c r="J320" s="3"/>
      <c r="K320" s="4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>
      <c r="A321" s="1"/>
      <c r="B321" s="1"/>
      <c r="C321" s="1"/>
      <c r="F321" s="1"/>
      <c r="G321" s="1"/>
      <c r="H321" s="1"/>
      <c r="I321" s="3"/>
      <c r="J321" s="3"/>
      <c r="K321" s="4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>
      <c r="A322" s="1"/>
      <c r="B322" s="1"/>
      <c r="C322" s="1"/>
      <c r="F322" s="1"/>
      <c r="G322" s="1"/>
      <c r="H322" s="1"/>
      <c r="I322" s="3"/>
      <c r="J322" s="3"/>
      <c r="K322" s="4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>
      <c r="A323" s="1"/>
      <c r="B323" s="1"/>
      <c r="C323" s="1"/>
      <c r="F323" s="1"/>
      <c r="G323" s="1"/>
      <c r="H323" s="1"/>
      <c r="I323" s="3"/>
      <c r="J323" s="3"/>
      <c r="K323" s="4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>
      <c r="A324" s="1"/>
      <c r="B324" s="1"/>
      <c r="C324" s="1"/>
      <c r="F324" s="1"/>
      <c r="G324" s="1"/>
      <c r="H324" s="1"/>
      <c r="I324" s="3"/>
      <c r="J324" s="3"/>
      <c r="K324" s="4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>
      <c r="A325" s="1"/>
      <c r="B325" s="1"/>
      <c r="C325" s="1"/>
      <c r="F325" s="1"/>
      <c r="G325" s="1"/>
      <c r="H325" s="1"/>
      <c r="I325" s="3"/>
      <c r="J325" s="3"/>
      <c r="K325" s="4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>
      <c r="A326" s="1"/>
      <c r="B326" s="1"/>
      <c r="C326" s="1"/>
      <c r="F326" s="1"/>
      <c r="G326" s="1"/>
      <c r="H326" s="1"/>
      <c r="I326" s="3"/>
      <c r="J326" s="3"/>
      <c r="K326" s="4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>
      <c r="A327" s="1"/>
      <c r="B327" s="1"/>
      <c r="C327" s="1"/>
      <c r="F327" s="1"/>
      <c r="G327" s="1"/>
      <c r="H327" s="1"/>
      <c r="I327" s="3"/>
      <c r="J327" s="3"/>
      <c r="K327" s="4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>
      <c r="A328" s="1"/>
      <c r="B328" s="1"/>
      <c r="C328" s="1"/>
      <c r="F328" s="1"/>
      <c r="G328" s="1"/>
      <c r="H328" s="1"/>
      <c r="I328" s="3"/>
      <c r="J328" s="3"/>
      <c r="K328" s="4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>
      <c r="A329" s="1"/>
      <c r="B329" s="1"/>
      <c r="C329" s="1"/>
      <c r="F329" s="1"/>
      <c r="G329" s="1"/>
      <c r="H329" s="1"/>
      <c r="I329" s="3"/>
      <c r="J329" s="3"/>
      <c r="K329" s="4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>
      <c r="A330" s="1"/>
      <c r="B330" s="1"/>
      <c r="C330" s="1"/>
      <c r="F330" s="1"/>
      <c r="G330" s="1"/>
      <c r="H330" s="1"/>
      <c r="I330" s="3"/>
      <c r="J330" s="3"/>
      <c r="K330" s="4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>
      <c r="A331" s="1"/>
      <c r="B331" s="1"/>
      <c r="C331" s="1"/>
      <c r="F331" s="1"/>
      <c r="G331" s="1"/>
      <c r="H331" s="1"/>
      <c r="I331" s="3"/>
      <c r="J331" s="3"/>
      <c r="K331" s="4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>
      <c r="A332" s="1"/>
      <c r="B332" s="1"/>
      <c r="C332" s="1"/>
      <c r="F332" s="1"/>
      <c r="G332" s="1"/>
      <c r="H332" s="1"/>
      <c r="I332" s="3"/>
      <c r="J332" s="3"/>
      <c r="K332" s="4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>
      <c r="A333" s="1"/>
      <c r="B333" s="1"/>
      <c r="C333" s="1"/>
      <c r="F333" s="1"/>
      <c r="G333" s="1"/>
      <c r="H333" s="1"/>
      <c r="I333" s="3"/>
      <c r="J333" s="3"/>
      <c r="K333" s="4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>
      <c r="A334" s="1"/>
      <c r="B334" s="1"/>
      <c r="C334" s="1"/>
      <c r="F334" s="1"/>
      <c r="G334" s="1"/>
      <c r="H334" s="1"/>
      <c r="I334" s="3"/>
      <c r="J334" s="3"/>
      <c r="K334" s="4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>
      <c r="A335" s="1"/>
      <c r="B335" s="1"/>
      <c r="C335" s="1"/>
      <c r="F335" s="1"/>
      <c r="G335" s="1"/>
      <c r="H335" s="1"/>
      <c r="I335" s="3"/>
      <c r="J335" s="3"/>
      <c r="K335" s="4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>
      <c r="A336" s="1"/>
      <c r="B336" s="1"/>
      <c r="C336" s="1"/>
      <c r="F336" s="1"/>
      <c r="G336" s="1"/>
      <c r="H336" s="1"/>
      <c r="I336" s="3"/>
      <c r="J336" s="3"/>
      <c r="K336" s="4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>
      <c r="A337" s="1"/>
      <c r="B337" s="1"/>
      <c r="C337" s="1"/>
      <c r="F337" s="1"/>
      <c r="G337" s="1"/>
      <c r="H337" s="1"/>
      <c r="I337" s="3"/>
      <c r="J337" s="3"/>
      <c r="K337" s="4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>
      <c r="A338" s="1"/>
      <c r="B338" s="1"/>
      <c r="C338" s="1"/>
      <c r="F338" s="1"/>
      <c r="G338" s="1"/>
      <c r="H338" s="1"/>
      <c r="I338" s="3"/>
      <c r="J338" s="3"/>
      <c r="K338" s="4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>
      <c r="A339" s="1"/>
      <c r="B339" s="1"/>
      <c r="C339" s="1"/>
      <c r="F339" s="1"/>
      <c r="G339" s="1"/>
      <c r="H339" s="1"/>
      <c r="I339" s="3"/>
      <c r="J339" s="3"/>
      <c r="K339" s="4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>
      <c r="A340" s="1"/>
      <c r="B340" s="1"/>
      <c r="C340" s="1"/>
      <c r="F340" s="1"/>
      <c r="G340" s="1"/>
      <c r="H340" s="1"/>
      <c r="I340" s="3"/>
      <c r="J340" s="3"/>
      <c r="K340" s="4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>
      <c r="A341" s="1"/>
      <c r="B341" s="1"/>
      <c r="C341" s="1"/>
      <c r="F341" s="1"/>
      <c r="G341" s="1"/>
      <c r="H341" s="1"/>
      <c r="I341" s="3"/>
      <c r="J341" s="3"/>
      <c r="K341" s="4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>
      <c r="A342" s="1"/>
      <c r="B342" s="1"/>
      <c r="C342" s="1"/>
      <c r="F342" s="1"/>
      <c r="G342" s="1"/>
      <c r="H342" s="1"/>
      <c r="I342" s="3"/>
      <c r="J342" s="3"/>
      <c r="K342" s="4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>
      <c r="A343" s="1"/>
      <c r="B343" s="1"/>
      <c r="C343" s="1"/>
      <c r="F343" s="1"/>
      <c r="G343" s="1"/>
      <c r="H343" s="1"/>
      <c r="I343" s="3"/>
      <c r="J343" s="3"/>
      <c r="K343" s="4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>
      <c r="A344" s="1"/>
      <c r="B344" s="1"/>
      <c r="C344" s="1"/>
      <c r="F344" s="1"/>
      <c r="G344" s="1"/>
      <c r="H344" s="1"/>
      <c r="I344" s="3"/>
      <c r="J344" s="3"/>
      <c r="K344" s="4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>
      <c r="A345" s="1"/>
      <c r="B345" s="1"/>
      <c r="C345" s="1"/>
      <c r="F345" s="1"/>
      <c r="G345" s="1"/>
      <c r="H345" s="1"/>
      <c r="I345" s="3"/>
      <c r="J345" s="3"/>
      <c r="K345" s="4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>
      <c r="A346" s="1"/>
      <c r="B346" s="1"/>
      <c r="C346" s="1"/>
      <c r="F346" s="1"/>
      <c r="G346" s="1"/>
      <c r="H346" s="1"/>
      <c r="I346" s="3"/>
      <c r="J346" s="3"/>
      <c r="K346" s="4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>
      <c r="A347" s="1"/>
      <c r="B347" s="1"/>
      <c r="C347" s="1"/>
      <c r="F347" s="1"/>
      <c r="G347" s="1"/>
      <c r="H347" s="1"/>
      <c r="I347" s="3"/>
      <c r="J347" s="3"/>
      <c r="K347" s="4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>
      <c r="A348" s="1"/>
      <c r="B348" s="1"/>
      <c r="C348" s="1"/>
      <c r="F348" s="1"/>
      <c r="G348" s="1"/>
      <c r="H348" s="1"/>
      <c r="I348" s="3"/>
      <c r="J348" s="3"/>
      <c r="K348" s="4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>
      <c r="A349" s="1"/>
      <c r="B349" s="1"/>
      <c r="C349" s="1"/>
      <c r="F349" s="1"/>
      <c r="G349" s="1"/>
      <c r="H349" s="1"/>
      <c r="I349" s="3"/>
      <c r="J349" s="3"/>
      <c r="K349" s="4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>
      <c r="A350" s="1"/>
      <c r="B350" s="1"/>
      <c r="C350" s="1"/>
      <c r="F350" s="1"/>
      <c r="G350" s="1"/>
      <c r="H350" s="1"/>
      <c r="I350" s="3"/>
      <c r="J350" s="3"/>
      <c r="K350" s="4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>
      <c r="A351" s="1"/>
      <c r="B351" s="1"/>
      <c r="C351" s="1"/>
      <c r="F351" s="1"/>
      <c r="G351" s="1"/>
      <c r="H351" s="1"/>
      <c r="I351" s="3"/>
      <c r="J351" s="3"/>
      <c r="K351" s="4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>
      <c r="A352" s="1"/>
      <c r="B352" s="1"/>
      <c r="C352" s="1"/>
      <c r="F352" s="1"/>
      <c r="G352" s="1"/>
      <c r="H352" s="1"/>
      <c r="I352" s="3"/>
      <c r="J352" s="3"/>
      <c r="K352" s="4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>
      <c r="A353" s="1"/>
      <c r="B353" s="1"/>
      <c r="C353" s="1"/>
      <c r="F353" s="1"/>
      <c r="G353" s="1"/>
      <c r="H353" s="1"/>
      <c r="I353" s="3"/>
      <c r="J353" s="3"/>
      <c r="K353" s="4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>
      <c r="A354" s="1"/>
      <c r="B354" s="1"/>
      <c r="C354" s="1"/>
      <c r="F354" s="1"/>
      <c r="G354" s="1"/>
      <c r="H354" s="1"/>
      <c r="I354" s="3"/>
      <c r="J354" s="3"/>
      <c r="K354" s="4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>
      <c r="A355" s="1"/>
      <c r="B355" s="1"/>
      <c r="C355" s="1"/>
      <c r="F355" s="1"/>
      <c r="G355" s="1"/>
      <c r="H355" s="1"/>
      <c r="I355" s="3"/>
      <c r="J355" s="3"/>
      <c r="K355" s="4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>
      <c r="A356" s="1"/>
      <c r="B356" s="1"/>
      <c r="C356" s="1"/>
      <c r="F356" s="1"/>
      <c r="G356" s="1"/>
      <c r="H356" s="1"/>
      <c r="I356" s="3"/>
      <c r="J356" s="3"/>
      <c r="K356" s="4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>
      <c r="A357" s="1"/>
      <c r="B357" s="1"/>
      <c r="C357" s="1"/>
      <c r="F357" s="1"/>
      <c r="G357" s="1"/>
      <c r="H357" s="1"/>
      <c r="I357" s="3"/>
      <c r="J357" s="3"/>
      <c r="K357" s="4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>
      <c r="A358" s="1"/>
      <c r="B358" s="1"/>
      <c r="C358" s="1"/>
      <c r="F358" s="1"/>
      <c r="G358" s="1"/>
      <c r="H358" s="1"/>
      <c r="I358" s="3"/>
      <c r="J358" s="3"/>
      <c r="K358" s="4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>
      <c r="A359" s="1"/>
      <c r="B359" s="1"/>
      <c r="C359" s="1"/>
      <c r="F359" s="1"/>
      <c r="G359" s="1"/>
      <c r="H359" s="1"/>
      <c r="I359" s="3"/>
      <c r="J359" s="3"/>
      <c r="K359" s="4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>
      <c r="A360" s="1"/>
      <c r="B360" s="1"/>
      <c r="C360" s="1"/>
      <c r="F360" s="1"/>
      <c r="G360" s="1"/>
      <c r="H360" s="1"/>
      <c r="I360" s="3"/>
      <c r="J360" s="3"/>
      <c r="K360" s="4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>
      <c r="A361" s="1"/>
      <c r="B361" s="1"/>
      <c r="C361" s="1"/>
      <c r="F361" s="1"/>
      <c r="G361" s="1"/>
      <c r="H361" s="1"/>
      <c r="I361" s="3"/>
      <c r="J361" s="3"/>
      <c r="K361" s="4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>
      <c r="A362" s="1"/>
      <c r="B362" s="1"/>
      <c r="C362" s="1"/>
      <c r="F362" s="1"/>
      <c r="G362" s="1"/>
      <c r="H362" s="1"/>
      <c r="I362" s="3"/>
      <c r="J362" s="3"/>
      <c r="K362" s="4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>
      <c r="A363" s="1"/>
      <c r="B363" s="1"/>
      <c r="C363" s="1"/>
      <c r="F363" s="1"/>
      <c r="G363" s="1"/>
      <c r="H363" s="1"/>
      <c r="I363" s="3"/>
      <c r="J363" s="3"/>
      <c r="K363" s="4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>
      <c r="A364" s="1"/>
      <c r="B364" s="1"/>
      <c r="C364" s="1"/>
      <c r="F364" s="1"/>
      <c r="G364" s="1"/>
      <c r="H364" s="1"/>
      <c r="I364" s="3"/>
      <c r="J364" s="3"/>
      <c r="K364" s="4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>
      <c r="A365" s="1"/>
      <c r="B365" s="1"/>
      <c r="C365" s="1"/>
      <c r="F365" s="1"/>
      <c r="G365" s="1"/>
      <c r="H365" s="1"/>
      <c r="I365" s="3"/>
      <c r="J365" s="3"/>
      <c r="K365" s="4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>
      <c r="A366" s="1"/>
      <c r="B366" s="1"/>
      <c r="C366" s="1"/>
      <c r="F366" s="1"/>
      <c r="G366" s="1"/>
      <c r="H366" s="1"/>
      <c r="I366" s="3"/>
      <c r="J366" s="3"/>
      <c r="K366" s="4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>
      <c r="A367" s="1"/>
      <c r="B367" s="1"/>
      <c r="C367" s="1"/>
      <c r="F367" s="1"/>
      <c r="G367" s="1"/>
      <c r="H367" s="1"/>
      <c r="I367" s="3"/>
      <c r="J367" s="3"/>
      <c r="K367" s="4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>
      <c r="A368" s="1"/>
      <c r="B368" s="1"/>
      <c r="C368" s="1"/>
      <c r="F368" s="1"/>
      <c r="G368" s="1"/>
      <c r="H368" s="1"/>
      <c r="I368" s="3"/>
      <c r="J368" s="3"/>
      <c r="K368" s="4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>
      <c r="A369" s="1"/>
      <c r="B369" s="1"/>
      <c r="C369" s="1"/>
      <c r="F369" s="1"/>
      <c r="G369" s="1"/>
      <c r="H369" s="1"/>
      <c r="I369" s="3"/>
      <c r="J369" s="3"/>
      <c r="K369" s="4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>
      <c r="A370" s="1"/>
      <c r="B370" s="1"/>
      <c r="C370" s="1"/>
      <c r="F370" s="1"/>
      <c r="G370" s="1"/>
      <c r="H370" s="1"/>
      <c r="I370" s="3"/>
      <c r="J370" s="3"/>
      <c r="K370" s="4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>
      <c r="A371" s="1"/>
      <c r="B371" s="1"/>
      <c r="C371" s="1"/>
      <c r="F371" s="1"/>
      <c r="G371" s="1"/>
      <c r="H371" s="1"/>
      <c r="I371" s="3"/>
      <c r="J371" s="3"/>
      <c r="K371" s="4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>
      <c r="A372" s="1"/>
      <c r="B372" s="1"/>
      <c r="C372" s="1"/>
      <c r="F372" s="1"/>
      <c r="G372" s="1"/>
      <c r="H372" s="1"/>
      <c r="I372" s="3"/>
      <c r="J372" s="3"/>
      <c r="K372" s="4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>
      <c r="A373" s="1"/>
      <c r="B373" s="1"/>
      <c r="C373" s="1"/>
      <c r="F373" s="1"/>
      <c r="G373" s="1"/>
      <c r="H373" s="1"/>
      <c r="I373" s="3"/>
      <c r="J373" s="3"/>
      <c r="K373" s="4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>
      <c r="A374" s="1"/>
      <c r="B374" s="1"/>
      <c r="C374" s="1"/>
      <c r="F374" s="1"/>
      <c r="G374" s="1"/>
      <c r="H374" s="1"/>
      <c r="I374" s="3"/>
      <c r="J374" s="3"/>
      <c r="K374" s="4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>
      <c r="A375" s="1"/>
      <c r="B375" s="1"/>
      <c r="C375" s="1"/>
      <c r="F375" s="1"/>
      <c r="G375" s="1"/>
      <c r="H375" s="1"/>
      <c r="I375" s="3"/>
      <c r="J375" s="3"/>
      <c r="K375" s="4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>
      <c r="A376" s="1"/>
      <c r="B376" s="1"/>
      <c r="C376" s="1"/>
      <c r="F376" s="1"/>
      <c r="G376" s="1"/>
      <c r="H376" s="1"/>
      <c r="I376" s="3"/>
      <c r="J376" s="3"/>
      <c r="K376" s="4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>
      <c r="A377" s="1"/>
      <c r="B377" s="1"/>
      <c r="C377" s="1"/>
      <c r="F377" s="1"/>
      <c r="G377" s="1"/>
      <c r="H377" s="1"/>
      <c r="I377" s="3"/>
      <c r="J377" s="3"/>
      <c r="K377" s="4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>
      <c r="A378" s="1"/>
      <c r="B378" s="1"/>
      <c r="C378" s="1"/>
      <c r="F378" s="1"/>
      <c r="G378" s="1"/>
      <c r="H378" s="1"/>
      <c r="I378" s="3"/>
      <c r="J378" s="3"/>
      <c r="K378" s="4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>
      <c r="A379" s="1"/>
      <c r="B379" s="1"/>
      <c r="C379" s="1"/>
      <c r="F379" s="1"/>
      <c r="G379" s="1"/>
      <c r="H379" s="1"/>
      <c r="I379" s="3"/>
      <c r="J379" s="3"/>
      <c r="K379" s="4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>
      <c r="A380" s="1"/>
      <c r="B380" s="1"/>
      <c r="C380" s="1"/>
      <c r="F380" s="1"/>
      <c r="G380" s="1"/>
      <c r="H380" s="1"/>
      <c r="I380" s="3"/>
      <c r="J380" s="3"/>
      <c r="K380" s="4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>
      <c r="A381" s="1"/>
      <c r="B381" s="1"/>
      <c r="C381" s="1"/>
      <c r="F381" s="1"/>
      <c r="G381" s="1"/>
      <c r="H381" s="1"/>
      <c r="I381" s="3"/>
      <c r="J381" s="3"/>
      <c r="K381" s="4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>
      <c r="A382" s="1"/>
      <c r="B382" s="1"/>
      <c r="C382" s="1"/>
      <c r="F382" s="1"/>
      <c r="G382" s="1"/>
      <c r="H382" s="1"/>
      <c r="I382" s="3"/>
      <c r="J382" s="3"/>
      <c r="K382" s="4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>
      <c r="A383" s="1"/>
      <c r="B383" s="1"/>
      <c r="C383" s="1"/>
      <c r="F383" s="1"/>
      <c r="G383" s="1"/>
      <c r="H383" s="1"/>
      <c r="I383" s="3"/>
      <c r="J383" s="3"/>
      <c r="K383" s="4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>
      <c r="A384" s="1"/>
      <c r="B384" s="1"/>
      <c r="C384" s="1"/>
      <c r="F384" s="1"/>
      <c r="G384" s="1"/>
      <c r="H384" s="1"/>
      <c r="I384" s="3"/>
      <c r="J384" s="3"/>
      <c r="K384" s="4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>
      <c r="A385" s="1"/>
      <c r="B385" s="1"/>
      <c r="C385" s="1"/>
      <c r="F385" s="1"/>
      <c r="G385" s="1"/>
      <c r="H385" s="1"/>
      <c r="I385" s="3"/>
      <c r="J385" s="3"/>
      <c r="K385" s="4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>
      <c r="A386" s="1"/>
      <c r="B386" s="1"/>
      <c r="C386" s="1"/>
      <c r="F386" s="1"/>
      <c r="G386" s="1"/>
      <c r="H386" s="1"/>
      <c r="I386" s="3"/>
      <c r="J386" s="3"/>
      <c r="K386" s="4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>
      <c r="A387" s="1"/>
      <c r="B387" s="1"/>
      <c r="C387" s="1"/>
      <c r="F387" s="1"/>
      <c r="G387" s="1"/>
      <c r="H387" s="1"/>
      <c r="I387" s="3"/>
      <c r="J387" s="3"/>
      <c r="K387" s="4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>
      <c r="A388" s="1"/>
      <c r="B388" s="1"/>
      <c r="C388" s="1"/>
      <c r="F388" s="1"/>
      <c r="G388" s="1"/>
      <c r="H388" s="1"/>
      <c r="I388" s="3"/>
      <c r="J388" s="3"/>
      <c r="K388" s="4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>
      <c r="A389" s="1"/>
      <c r="B389" s="1"/>
      <c r="C389" s="1"/>
      <c r="F389" s="1"/>
      <c r="G389" s="1"/>
      <c r="H389" s="1"/>
      <c r="I389" s="3"/>
      <c r="J389" s="3"/>
      <c r="K389" s="4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>
      <c r="A390" s="1"/>
      <c r="B390" s="1"/>
      <c r="C390" s="1"/>
      <c r="F390" s="1"/>
      <c r="G390" s="1"/>
      <c r="H390" s="1"/>
      <c r="I390" s="3"/>
      <c r="J390" s="3"/>
      <c r="K390" s="4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>
      <c r="A391" s="1"/>
      <c r="B391" s="1"/>
      <c r="C391" s="1"/>
      <c r="F391" s="1"/>
      <c r="G391" s="1"/>
      <c r="H391" s="1"/>
      <c r="I391" s="3"/>
      <c r="J391" s="3"/>
      <c r="K391" s="4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>
      <c r="A392" s="1"/>
      <c r="B392" s="1"/>
      <c r="C392" s="1"/>
      <c r="F392" s="1"/>
      <c r="G392" s="1"/>
      <c r="H392" s="1"/>
      <c r="I392" s="3"/>
      <c r="J392" s="3"/>
      <c r="K392" s="4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>
      <c r="A393" s="1"/>
      <c r="B393" s="1"/>
      <c r="C393" s="1"/>
      <c r="F393" s="1"/>
      <c r="G393" s="1"/>
      <c r="H393" s="1"/>
      <c r="I393" s="3"/>
      <c r="J393" s="3"/>
      <c r="K393" s="4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>
      <c r="A394" s="1"/>
      <c r="B394" s="1"/>
      <c r="C394" s="1"/>
      <c r="F394" s="1"/>
      <c r="G394" s="1"/>
      <c r="H394" s="1"/>
      <c r="I394" s="3"/>
      <c r="J394" s="3"/>
      <c r="K394" s="4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>
      <c r="A395" s="1"/>
      <c r="B395" s="1"/>
      <c r="C395" s="1"/>
      <c r="F395" s="1"/>
      <c r="G395" s="1"/>
      <c r="H395" s="1"/>
      <c r="I395" s="3"/>
      <c r="J395" s="3"/>
      <c r="K395" s="4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>
      <c r="A396" s="1"/>
      <c r="B396" s="1"/>
      <c r="C396" s="1"/>
      <c r="F396" s="1"/>
      <c r="G396" s="1"/>
      <c r="H396" s="1"/>
      <c r="I396" s="3"/>
      <c r="J396" s="3"/>
      <c r="K396" s="4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>
      <c r="A397" s="1"/>
      <c r="B397" s="1"/>
      <c r="C397" s="1"/>
      <c r="F397" s="1"/>
      <c r="G397" s="1"/>
      <c r="H397" s="1"/>
      <c r="I397" s="3"/>
      <c r="J397" s="3"/>
      <c r="K397" s="4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>
      <c r="A398" s="1"/>
      <c r="B398" s="1"/>
      <c r="C398" s="1"/>
      <c r="F398" s="1"/>
      <c r="G398" s="1"/>
      <c r="H398" s="1"/>
      <c r="I398" s="3"/>
      <c r="J398" s="3"/>
      <c r="K398" s="4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>
      <c r="A399" s="1"/>
      <c r="B399" s="1"/>
      <c r="C399" s="1"/>
      <c r="F399" s="1"/>
      <c r="G399" s="1"/>
      <c r="H399" s="1"/>
      <c r="I399" s="3"/>
      <c r="J399" s="3"/>
      <c r="K399" s="4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>
      <c r="A400" s="1"/>
      <c r="B400" s="1"/>
      <c r="C400" s="1"/>
      <c r="F400" s="1"/>
      <c r="G400" s="1"/>
      <c r="H400" s="1"/>
      <c r="I400" s="3"/>
      <c r="J400" s="3"/>
      <c r="K400" s="4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>
      <c r="A401" s="1"/>
      <c r="B401" s="1"/>
      <c r="C401" s="1"/>
      <c r="F401" s="1"/>
      <c r="G401" s="1"/>
      <c r="H401" s="1"/>
      <c r="I401" s="3"/>
      <c r="J401" s="3"/>
      <c r="K401" s="4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>
      <c r="A402" s="1"/>
      <c r="B402" s="1"/>
      <c r="C402" s="1"/>
      <c r="F402" s="1"/>
      <c r="G402" s="1"/>
      <c r="H402" s="1"/>
      <c r="I402" s="3"/>
      <c r="J402" s="3"/>
      <c r="K402" s="4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>
      <c r="A403" s="1"/>
      <c r="B403" s="1"/>
      <c r="C403" s="1"/>
      <c r="F403" s="1"/>
      <c r="G403" s="1"/>
      <c r="H403" s="1"/>
      <c r="I403" s="3"/>
      <c r="J403" s="3"/>
      <c r="K403" s="4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>
      <c r="A404" s="1"/>
      <c r="B404" s="1"/>
      <c r="C404" s="1"/>
      <c r="F404" s="1"/>
      <c r="G404" s="1"/>
      <c r="H404" s="1"/>
      <c r="I404" s="3"/>
      <c r="J404" s="3"/>
      <c r="K404" s="4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>
      <c r="A405" s="1"/>
      <c r="B405" s="1"/>
      <c r="C405" s="1"/>
      <c r="F405" s="1"/>
      <c r="G405" s="1"/>
      <c r="H405" s="1"/>
      <c r="I405" s="3"/>
      <c r="J405" s="3"/>
      <c r="K405" s="4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>
      <c r="A406" s="1"/>
      <c r="B406" s="1"/>
      <c r="C406" s="1"/>
      <c r="F406" s="1"/>
      <c r="G406" s="1"/>
      <c r="H406" s="1"/>
      <c r="I406" s="3"/>
      <c r="J406" s="3"/>
      <c r="K406" s="4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>
      <c r="A407" s="1"/>
      <c r="B407" s="1"/>
      <c r="C407" s="1"/>
      <c r="F407" s="1"/>
      <c r="G407" s="1"/>
      <c r="H407" s="1"/>
      <c r="I407" s="3"/>
      <c r="J407" s="3"/>
      <c r="K407" s="4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>
      <c r="A408" s="1"/>
      <c r="B408" s="1"/>
      <c r="C408" s="1"/>
      <c r="F408" s="1"/>
      <c r="G408" s="1"/>
      <c r="H408" s="1"/>
      <c r="I408" s="3"/>
      <c r="J408" s="3"/>
      <c r="K408" s="4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>
      <c r="A409" s="1"/>
      <c r="B409" s="1"/>
      <c r="C409" s="1"/>
      <c r="F409" s="1"/>
      <c r="G409" s="1"/>
      <c r="H409" s="1"/>
      <c r="I409" s="3"/>
      <c r="J409" s="3"/>
      <c r="K409" s="4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>
      <c r="A410" s="1"/>
      <c r="B410" s="1"/>
      <c r="C410" s="1"/>
      <c r="F410" s="1"/>
      <c r="G410" s="1"/>
      <c r="H410" s="1"/>
      <c r="I410" s="3"/>
      <c r="J410" s="3"/>
      <c r="K410" s="4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>
      <c r="A411" s="1"/>
      <c r="B411" s="1"/>
      <c r="C411" s="1"/>
      <c r="F411" s="1"/>
      <c r="G411" s="1"/>
      <c r="H411" s="1"/>
      <c r="I411" s="3"/>
      <c r="J411" s="3"/>
      <c r="K411" s="4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>
      <c r="A412" s="1"/>
      <c r="B412" s="1"/>
      <c r="C412" s="1"/>
      <c r="F412" s="1"/>
      <c r="G412" s="1"/>
      <c r="H412" s="1"/>
      <c r="I412" s="3"/>
      <c r="J412" s="3"/>
      <c r="K412" s="4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>
      <c r="A413" s="1"/>
      <c r="B413" s="1"/>
      <c r="C413" s="1"/>
      <c r="F413" s="1"/>
      <c r="G413" s="1"/>
      <c r="H413" s="1"/>
      <c r="I413" s="3"/>
      <c r="J413" s="3"/>
      <c r="K413" s="4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>
      <c r="A414" s="1"/>
      <c r="B414" s="1"/>
      <c r="C414" s="1"/>
      <c r="F414" s="1"/>
      <c r="G414" s="1"/>
      <c r="H414" s="1"/>
      <c r="I414" s="3"/>
      <c r="J414" s="3"/>
      <c r="K414" s="4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>
      <c r="A415" s="1"/>
      <c r="B415" s="1"/>
      <c r="C415" s="1"/>
      <c r="F415" s="1"/>
      <c r="G415" s="1"/>
      <c r="H415" s="1"/>
      <c r="I415" s="3"/>
      <c r="J415" s="3"/>
      <c r="K415" s="4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>
      <c r="A416" s="1"/>
      <c r="B416" s="1"/>
      <c r="C416" s="1"/>
      <c r="F416" s="1"/>
      <c r="G416" s="1"/>
      <c r="H416" s="1"/>
      <c r="I416" s="3"/>
      <c r="J416" s="3"/>
      <c r="K416" s="4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>
      <c r="A417" s="1"/>
      <c r="B417" s="1"/>
      <c r="C417" s="1"/>
      <c r="F417" s="1"/>
      <c r="G417" s="1"/>
      <c r="H417" s="1"/>
      <c r="I417" s="3"/>
      <c r="J417" s="3"/>
      <c r="K417" s="4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>
      <c r="A418" s="1"/>
      <c r="B418" s="1"/>
      <c r="C418" s="1"/>
      <c r="F418" s="1"/>
      <c r="G418" s="1"/>
      <c r="H418" s="1"/>
      <c r="I418" s="3"/>
      <c r="J418" s="3"/>
      <c r="K418" s="4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>
      <c r="A419" s="1"/>
      <c r="B419" s="1"/>
      <c r="C419" s="1"/>
      <c r="F419" s="1"/>
      <c r="G419" s="1"/>
      <c r="H419" s="1"/>
      <c r="I419" s="3"/>
      <c r="J419" s="3"/>
      <c r="K419" s="4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>
      <c r="A420" s="1"/>
      <c r="B420" s="1"/>
      <c r="C420" s="1"/>
      <c r="F420" s="1"/>
      <c r="G420" s="1"/>
      <c r="H420" s="1"/>
      <c r="I420" s="3"/>
      <c r="J420" s="3"/>
      <c r="K420" s="4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>
      <c r="A421" s="1"/>
      <c r="B421" s="1"/>
      <c r="C421" s="1"/>
      <c r="F421" s="1"/>
      <c r="G421" s="1"/>
      <c r="H421" s="1"/>
      <c r="I421" s="3"/>
      <c r="J421" s="3"/>
      <c r="K421" s="4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>
      <c r="A422" s="1"/>
      <c r="B422" s="1"/>
      <c r="C422" s="1"/>
      <c r="F422" s="1"/>
      <c r="G422" s="1"/>
      <c r="H422" s="1"/>
      <c r="I422" s="3"/>
      <c r="J422" s="3"/>
      <c r="K422" s="4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>
      <c r="A423" s="1"/>
      <c r="B423" s="1"/>
      <c r="C423" s="1"/>
      <c r="F423" s="1"/>
      <c r="G423" s="1"/>
      <c r="H423" s="1"/>
      <c r="I423" s="3"/>
      <c r="J423" s="3"/>
      <c r="K423" s="4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>
      <c r="A424" s="1"/>
      <c r="B424" s="1"/>
      <c r="C424" s="1"/>
      <c r="F424" s="1"/>
      <c r="G424" s="1"/>
      <c r="H424" s="1"/>
      <c r="I424" s="3"/>
      <c r="J424" s="3"/>
      <c r="K424" s="4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>
      <c r="A425" s="1"/>
      <c r="B425" s="1"/>
      <c r="C425" s="1"/>
      <c r="F425" s="1"/>
      <c r="G425" s="1"/>
      <c r="H425" s="1"/>
      <c r="I425" s="3"/>
      <c r="J425" s="3"/>
      <c r="K425" s="4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>
      <c r="A426" s="1"/>
      <c r="B426" s="1"/>
      <c r="C426" s="1"/>
      <c r="F426" s="1"/>
      <c r="G426" s="1"/>
      <c r="H426" s="1"/>
      <c r="I426" s="3"/>
      <c r="J426" s="3"/>
      <c r="K426" s="4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>
      <c r="A427" s="1"/>
      <c r="B427" s="1"/>
      <c r="C427" s="1"/>
      <c r="F427" s="1"/>
      <c r="G427" s="1"/>
      <c r="H427" s="1"/>
      <c r="I427" s="3"/>
      <c r="J427" s="3"/>
      <c r="K427" s="4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>
      <c r="A428" s="1"/>
      <c r="B428" s="1"/>
      <c r="C428" s="1"/>
      <c r="F428" s="1"/>
      <c r="G428" s="1"/>
      <c r="H428" s="1"/>
      <c r="I428" s="3"/>
      <c r="J428" s="3"/>
      <c r="K428" s="4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>
      <c r="A429" s="1"/>
      <c r="B429" s="1"/>
      <c r="C429" s="1"/>
      <c r="F429" s="1"/>
      <c r="G429" s="1"/>
      <c r="H429" s="1"/>
      <c r="I429" s="3"/>
      <c r="J429" s="3"/>
      <c r="K429" s="4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>
      <c r="A430" s="1"/>
      <c r="B430" s="1"/>
      <c r="C430" s="1"/>
      <c r="F430" s="1"/>
      <c r="G430" s="1"/>
      <c r="H430" s="1"/>
      <c r="I430" s="3"/>
      <c r="J430" s="3"/>
      <c r="K430" s="4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>
      <c r="A431" s="1"/>
      <c r="B431" s="1"/>
      <c r="C431" s="1"/>
      <c r="F431" s="1"/>
      <c r="G431" s="1"/>
      <c r="H431" s="1"/>
      <c r="I431" s="3"/>
      <c r="J431" s="3"/>
      <c r="K431" s="4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>
      <c r="A432" s="1"/>
      <c r="B432" s="1"/>
      <c r="C432" s="1"/>
      <c r="F432" s="1"/>
      <c r="G432" s="1"/>
      <c r="H432" s="1"/>
      <c r="I432" s="3"/>
      <c r="J432" s="3"/>
      <c r="K432" s="4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>
      <c r="A433" s="1"/>
      <c r="B433" s="1"/>
      <c r="C433" s="1"/>
      <c r="F433" s="1"/>
      <c r="G433" s="1"/>
      <c r="H433" s="1"/>
      <c r="I433" s="3"/>
      <c r="J433" s="3"/>
      <c r="K433" s="4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>
      <c r="A434" s="1"/>
      <c r="B434" s="1"/>
      <c r="C434" s="1"/>
      <c r="F434" s="1"/>
      <c r="G434" s="1"/>
      <c r="H434" s="1"/>
      <c r="I434" s="3"/>
      <c r="J434" s="3"/>
      <c r="K434" s="4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>
      <c r="A435" s="1"/>
      <c r="B435" s="1"/>
      <c r="C435" s="1"/>
      <c r="F435" s="1"/>
      <c r="G435" s="1"/>
      <c r="H435" s="1"/>
      <c r="I435" s="3"/>
      <c r="J435" s="3"/>
      <c r="K435" s="4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>
      <c r="A436" s="1"/>
      <c r="B436" s="1"/>
      <c r="C436" s="1"/>
      <c r="F436" s="1"/>
      <c r="G436" s="1"/>
      <c r="H436" s="1"/>
      <c r="I436" s="3"/>
      <c r="J436" s="3"/>
      <c r="K436" s="4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>
      <c r="A437" s="1"/>
      <c r="B437" s="1"/>
      <c r="C437" s="1"/>
      <c r="F437" s="1"/>
      <c r="G437" s="1"/>
      <c r="H437" s="1"/>
      <c r="I437" s="3"/>
      <c r="J437" s="3"/>
      <c r="K437" s="4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>
      <c r="A438" s="1"/>
      <c r="B438" s="1"/>
      <c r="C438" s="1"/>
      <c r="F438" s="1"/>
      <c r="G438" s="1"/>
      <c r="H438" s="1"/>
      <c r="I438" s="3"/>
      <c r="J438" s="3"/>
      <c r="K438" s="4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>
      <c r="A439" s="1"/>
      <c r="B439" s="1"/>
      <c r="C439" s="1"/>
      <c r="F439" s="1"/>
      <c r="G439" s="1"/>
      <c r="H439" s="1"/>
      <c r="I439" s="3"/>
      <c r="J439" s="3"/>
      <c r="K439" s="4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>
      <c r="A440" s="1"/>
      <c r="B440" s="1"/>
      <c r="C440" s="1"/>
      <c r="F440" s="1"/>
      <c r="G440" s="1"/>
      <c r="H440" s="1"/>
      <c r="I440" s="3"/>
      <c r="J440" s="3"/>
      <c r="K440" s="4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>
      <c r="A441" s="1"/>
      <c r="B441" s="1"/>
      <c r="C441" s="1"/>
      <c r="F441" s="1"/>
      <c r="G441" s="1"/>
      <c r="H441" s="1"/>
      <c r="I441" s="3"/>
      <c r="J441" s="3"/>
      <c r="K441" s="4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>
      <c r="A442" s="1"/>
      <c r="B442" s="1"/>
      <c r="C442" s="1"/>
      <c r="F442" s="1"/>
      <c r="G442" s="1"/>
      <c r="H442" s="1"/>
      <c r="I442" s="3"/>
      <c r="J442" s="3"/>
      <c r="K442" s="4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>
      <c r="A443" s="1"/>
      <c r="B443" s="1"/>
      <c r="C443" s="1"/>
      <c r="F443" s="1"/>
      <c r="G443" s="1"/>
      <c r="H443" s="1"/>
      <c r="I443" s="3"/>
      <c r="J443" s="3"/>
      <c r="K443" s="4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>
      <c r="A444" s="1"/>
      <c r="B444" s="1"/>
      <c r="C444" s="1"/>
      <c r="F444" s="1"/>
      <c r="G444" s="1"/>
      <c r="H444" s="1"/>
      <c r="I444" s="3"/>
      <c r="J444" s="3"/>
      <c r="K444" s="4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>
      <c r="A445" s="1"/>
      <c r="B445" s="1"/>
      <c r="C445" s="1"/>
      <c r="F445" s="1"/>
      <c r="G445" s="1"/>
      <c r="H445" s="1"/>
      <c r="I445" s="3"/>
      <c r="J445" s="3"/>
      <c r="K445" s="4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>
      <c r="A446" s="1"/>
      <c r="B446" s="1"/>
      <c r="C446" s="1"/>
      <c r="F446" s="1"/>
      <c r="G446" s="1"/>
      <c r="H446" s="1"/>
      <c r="I446" s="3"/>
      <c r="J446" s="3"/>
      <c r="K446" s="4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>
      <c r="A447" s="1"/>
      <c r="B447" s="1"/>
      <c r="C447" s="1"/>
      <c r="F447" s="1"/>
      <c r="G447" s="1"/>
      <c r="H447" s="1"/>
      <c r="I447" s="3"/>
      <c r="J447" s="3"/>
      <c r="K447" s="4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>
      <c r="A448" s="1"/>
      <c r="B448" s="1"/>
      <c r="C448" s="1"/>
      <c r="F448" s="1"/>
      <c r="G448" s="1"/>
      <c r="H448" s="1"/>
      <c r="I448" s="3"/>
      <c r="J448" s="3"/>
      <c r="K448" s="4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>
      <c r="A449" s="1"/>
      <c r="B449" s="1"/>
      <c r="C449" s="1"/>
      <c r="F449" s="1"/>
      <c r="G449" s="1"/>
      <c r="H449" s="1"/>
      <c r="I449" s="3"/>
      <c r="J449" s="3"/>
      <c r="K449" s="4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>
      <c r="A450" s="1"/>
      <c r="B450" s="1"/>
      <c r="C450" s="1"/>
      <c r="F450" s="1"/>
      <c r="G450" s="1"/>
      <c r="H450" s="1"/>
      <c r="I450" s="3"/>
      <c r="J450" s="3"/>
      <c r="K450" s="4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>
      <c r="A451" s="1"/>
      <c r="B451" s="1"/>
      <c r="C451" s="1"/>
      <c r="F451" s="1"/>
      <c r="G451" s="1"/>
      <c r="H451" s="1"/>
      <c r="I451" s="3"/>
      <c r="J451" s="3"/>
      <c r="K451" s="4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>
      <c r="A452" s="1"/>
      <c r="B452" s="1"/>
      <c r="C452" s="1"/>
      <c r="F452" s="1"/>
      <c r="G452" s="1"/>
      <c r="H452" s="1"/>
      <c r="I452" s="3"/>
      <c r="J452" s="3"/>
      <c r="K452" s="4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>
      <c r="A453" s="1"/>
      <c r="B453" s="1"/>
      <c r="C453" s="1"/>
      <c r="F453" s="1"/>
      <c r="G453" s="1"/>
      <c r="H453" s="1"/>
      <c r="I453" s="3"/>
      <c r="J453" s="3"/>
      <c r="K453" s="4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>
      <c r="A454" s="1"/>
      <c r="B454" s="1"/>
      <c r="C454" s="1"/>
      <c r="F454" s="1"/>
      <c r="G454" s="1"/>
      <c r="H454" s="1"/>
      <c r="I454" s="3"/>
      <c r="J454" s="3"/>
      <c r="K454" s="4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>
      <c r="A455" s="1"/>
      <c r="B455" s="1"/>
      <c r="C455" s="1"/>
      <c r="F455" s="1"/>
      <c r="G455" s="1"/>
      <c r="H455" s="1"/>
      <c r="I455" s="3"/>
      <c r="J455" s="3"/>
      <c r="K455" s="4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>
      <c r="A456" s="1"/>
      <c r="B456" s="1"/>
      <c r="C456" s="1"/>
      <c r="F456" s="1"/>
      <c r="G456" s="1"/>
      <c r="H456" s="1"/>
      <c r="I456" s="3"/>
      <c r="J456" s="3"/>
      <c r="K456" s="4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>
      <c r="A457" s="1"/>
      <c r="B457" s="1"/>
      <c r="C457" s="1"/>
      <c r="F457" s="1"/>
      <c r="G457" s="1"/>
      <c r="H457" s="1"/>
      <c r="I457" s="3"/>
      <c r="J457" s="3"/>
      <c r="K457" s="4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>
      <c r="A458" s="1"/>
      <c r="B458" s="1"/>
      <c r="C458" s="1"/>
      <c r="F458" s="1"/>
      <c r="G458" s="1"/>
      <c r="H458" s="1"/>
      <c r="I458" s="3"/>
      <c r="J458" s="3"/>
      <c r="K458" s="4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>
      <c r="A459" s="1"/>
      <c r="B459" s="1"/>
      <c r="C459" s="1"/>
      <c r="F459" s="1"/>
      <c r="G459" s="1"/>
      <c r="H459" s="1"/>
      <c r="I459" s="3"/>
      <c r="J459" s="3"/>
      <c r="K459" s="4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>
      <c r="A460" s="1"/>
      <c r="B460" s="1"/>
      <c r="C460" s="1"/>
      <c r="F460" s="1"/>
      <c r="G460" s="1"/>
      <c r="H460" s="1"/>
      <c r="I460" s="3"/>
      <c r="J460" s="3"/>
      <c r="K460" s="4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>
      <c r="A461" s="1"/>
      <c r="B461" s="1"/>
      <c r="C461" s="1"/>
      <c r="F461" s="1"/>
      <c r="G461" s="1"/>
      <c r="H461" s="1"/>
      <c r="I461" s="3"/>
      <c r="J461" s="3"/>
      <c r="K461" s="4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>
      <c r="A462" s="1"/>
      <c r="B462" s="1"/>
      <c r="C462" s="1"/>
      <c r="F462" s="1"/>
      <c r="G462" s="1"/>
      <c r="H462" s="1"/>
      <c r="I462" s="3"/>
      <c r="J462" s="3"/>
      <c r="K462" s="4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>
      <c r="A463" s="1"/>
      <c r="B463" s="1"/>
      <c r="C463" s="1"/>
      <c r="F463" s="1"/>
      <c r="G463" s="1"/>
      <c r="H463" s="1"/>
      <c r="I463" s="3"/>
      <c r="J463" s="3"/>
      <c r="K463" s="4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>
      <c r="A464" s="1"/>
      <c r="B464" s="1"/>
      <c r="C464" s="1"/>
      <c r="F464" s="1"/>
      <c r="G464" s="1"/>
      <c r="H464" s="1"/>
      <c r="I464" s="3"/>
      <c r="J464" s="3"/>
      <c r="K464" s="4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>
      <c r="A465" s="1"/>
      <c r="B465" s="1"/>
      <c r="C465" s="1"/>
      <c r="F465" s="1"/>
      <c r="G465" s="1"/>
      <c r="H465" s="1"/>
      <c r="I465" s="3"/>
      <c r="J465" s="3"/>
      <c r="K465" s="4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>
      <c r="A466" s="1"/>
      <c r="B466" s="1"/>
      <c r="C466" s="1"/>
      <c r="F466" s="1"/>
      <c r="G466" s="1"/>
      <c r="H466" s="1"/>
      <c r="I466" s="3"/>
      <c r="J466" s="3"/>
      <c r="K466" s="4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>
      <c r="A467" s="1"/>
      <c r="B467" s="1"/>
      <c r="C467" s="1"/>
      <c r="F467" s="1"/>
      <c r="G467" s="1"/>
      <c r="H467" s="1"/>
      <c r="I467" s="3"/>
      <c r="J467" s="3"/>
      <c r="K467" s="4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>
      <c r="A468" s="1"/>
      <c r="B468" s="1"/>
      <c r="C468" s="1"/>
      <c r="F468" s="1"/>
      <c r="G468" s="1"/>
      <c r="H468" s="1"/>
      <c r="I468" s="3"/>
      <c r="J468" s="3"/>
      <c r="K468" s="4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>
      <c r="A469" s="1"/>
      <c r="B469" s="1"/>
      <c r="C469" s="1"/>
      <c r="F469" s="1"/>
      <c r="G469" s="1"/>
      <c r="H469" s="1"/>
      <c r="I469" s="3"/>
      <c r="J469" s="3"/>
      <c r="K469" s="4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>
      <c r="A470" s="1"/>
      <c r="B470" s="1"/>
      <c r="C470" s="1"/>
      <c r="F470" s="1"/>
      <c r="G470" s="1"/>
      <c r="H470" s="1"/>
      <c r="I470" s="3"/>
      <c r="J470" s="3"/>
      <c r="K470" s="4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>
      <c r="A471" s="1"/>
      <c r="B471" s="1"/>
      <c r="C471" s="1"/>
      <c r="F471" s="1"/>
      <c r="G471" s="1"/>
      <c r="H471" s="1"/>
      <c r="I471" s="3"/>
      <c r="J471" s="3"/>
      <c r="K471" s="4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>
      <c r="A472" s="1"/>
      <c r="B472" s="1"/>
      <c r="C472" s="1"/>
      <c r="F472" s="1"/>
      <c r="G472" s="1"/>
      <c r="H472" s="1"/>
      <c r="I472" s="3"/>
      <c r="J472" s="3"/>
      <c r="K472" s="4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>
      <c r="A473" s="1"/>
      <c r="B473" s="1"/>
      <c r="C473" s="1"/>
      <c r="F473" s="1"/>
      <c r="G473" s="1"/>
      <c r="H473" s="1"/>
      <c r="I473" s="3"/>
      <c r="J473" s="3"/>
      <c r="K473" s="4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>
      <c r="A474" s="1"/>
      <c r="B474" s="1"/>
      <c r="C474" s="1"/>
      <c r="F474" s="1"/>
      <c r="G474" s="1"/>
      <c r="H474" s="1"/>
      <c r="I474" s="3"/>
      <c r="J474" s="3"/>
      <c r="K474" s="4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>
      <c r="A475" s="1"/>
      <c r="B475" s="1"/>
      <c r="C475" s="1"/>
      <c r="F475" s="1"/>
      <c r="G475" s="1"/>
      <c r="H475" s="1"/>
      <c r="I475" s="3"/>
      <c r="J475" s="3"/>
      <c r="K475" s="4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>
      <c r="A476" s="1"/>
      <c r="B476" s="1"/>
      <c r="C476" s="1"/>
      <c r="F476" s="1"/>
      <c r="G476" s="1"/>
      <c r="H476" s="1"/>
      <c r="I476" s="3"/>
      <c r="J476" s="3"/>
      <c r="K476" s="4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>
      <c r="A477" s="1"/>
      <c r="B477" s="1"/>
      <c r="C477" s="1"/>
      <c r="F477" s="1"/>
      <c r="G477" s="1"/>
      <c r="H477" s="1"/>
      <c r="I477" s="3"/>
      <c r="J477" s="3"/>
      <c r="K477" s="4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>
      <c r="A478" s="1"/>
      <c r="B478" s="1"/>
      <c r="C478" s="1"/>
      <c r="F478" s="1"/>
      <c r="G478" s="1"/>
      <c r="H478" s="1"/>
      <c r="I478" s="3"/>
      <c r="J478" s="3"/>
      <c r="K478" s="4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>
      <c r="A479" s="1"/>
      <c r="B479" s="1"/>
      <c r="C479" s="1"/>
      <c r="F479" s="1"/>
      <c r="G479" s="1"/>
      <c r="H479" s="1"/>
      <c r="I479" s="3"/>
      <c r="J479" s="3"/>
      <c r="K479" s="4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>
      <c r="A480" s="1"/>
      <c r="B480" s="1"/>
      <c r="C480" s="1"/>
      <c r="F480" s="1"/>
      <c r="G480" s="1"/>
      <c r="H480" s="1"/>
      <c r="I480" s="3"/>
      <c r="J480" s="3"/>
      <c r="K480" s="4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>
      <c r="A481" s="1"/>
      <c r="B481" s="1"/>
      <c r="C481" s="1"/>
      <c r="F481" s="1"/>
      <c r="G481" s="1"/>
      <c r="H481" s="1"/>
      <c r="I481" s="3"/>
      <c r="J481" s="3"/>
      <c r="K481" s="4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>
      <c r="A482" s="1"/>
      <c r="B482" s="1"/>
      <c r="C482" s="1"/>
      <c r="F482" s="1"/>
      <c r="G482" s="1"/>
      <c r="H482" s="1"/>
      <c r="I482" s="3"/>
      <c r="J482" s="3"/>
      <c r="K482" s="4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>
      <c r="A483" s="1"/>
      <c r="B483" s="1"/>
      <c r="C483" s="1"/>
      <c r="F483" s="1"/>
      <c r="G483" s="1"/>
      <c r="H483" s="1"/>
      <c r="I483" s="3"/>
      <c r="J483" s="3"/>
      <c r="K483" s="4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>
      <c r="A484" s="1"/>
      <c r="B484" s="1"/>
      <c r="C484" s="1"/>
      <c r="F484" s="1"/>
      <c r="G484" s="1"/>
      <c r="H484" s="1"/>
      <c r="I484" s="3"/>
      <c r="J484" s="3"/>
      <c r="K484" s="4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>
      <c r="A485" s="1"/>
      <c r="B485" s="1"/>
      <c r="C485" s="1"/>
      <c r="F485" s="1"/>
      <c r="G485" s="1"/>
      <c r="H485" s="1"/>
      <c r="I485" s="3"/>
      <c r="J485" s="3"/>
      <c r="K485" s="4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>
      <c r="A486" s="1"/>
      <c r="B486" s="1"/>
      <c r="C486" s="1"/>
      <c r="F486" s="1"/>
      <c r="G486" s="1"/>
      <c r="H486" s="1"/>
      <c r="I486" s="3"/>
      <c r="J486" s="3"/>
      <c r="K486" s="4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>
      <c r="A487" s="1"/>
      <c r="B487" s="1"/>
      <c r="C487" s="1"/>
      <c r="F487" s="1"/>
      <c r="G487" s="1"/>
      <c r="H487" s="1"/>
      <c r="I487" s="3"/>
      <c r="J487" s="3"/>
      <c r="K487" s="4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>
      <c r="A488" s="1"/>
      <c r="B488" s="1"/>
      <c r="C488" s="1"/>
      <c r="F488" s="1"/>
      <c r="G488" s="1"/>
      <c r="H488" s="1"/>
      <c r="I488" s="3"/>
      <c r="J488" s="3"/>
      <c r="K488" s="4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>
      <c r="A489" s="1"/>
      <c r="B489" s="1"/>
      <c r="C489" s="1"/>
      <c r="F489" s="1"/>
      <c r="G489" s="1"/>
      <c r="H489" s="1"/>
      <c r="I489" s="3"/>
      <c r="J489" s="3"/>
      <c r="K489" s="4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>
      <c r="A490" s="1"/>
      <c r="B490" s="1"/>
      <c r="C490" s="1"/>
      <c r="F490" s="1"/>
      <c r="G490" s="1"/>
      <c r="H490" s="1"/>
      <c r="I490" s="3"/>
      <c r="J490" s="3"/>
      <c r="K490" s="4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>
      <c r="A491" s="1"/>
      <c r="B491" s="1"/>
      <c r="C491" s="1"/>
      <c r="F491" s="1"/>
      <c r="G491" s="1"/>
      <c r="H491" s="1"/>
      <c r="I491" s="3"/>
      <c r="J491" s="3"/>
      <c r="K491" s="4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>
      <c r="A492" s="1"/>
      <c r="B492" s="1"/>
      <c r="C492" s="1"/>
      <c r="F492" s="1"/>
      <c r="G492" s="1"/>
      <c r="H492" s="1"/>
      <c r="I492" s="3"/>
      <c r="J492" s="3"/>
      <c r="K492" s="4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>
      <c r="A493" s="1"/>
      <c r="B493" s="1"/>
      <c r="C493" s="1"/>
      <c r="F493" s="1"/>
      <c r="G493" s="1"/>
      <c r="H493" s="1"/>
      <c r="I493" s="3"/>
      <c r="J493" s="3"/>
      <c r="K493" s="4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>
      <c r="A494" s="1"/>
      <c r="B494" s="1"/>
      <c r="C494" s="1"/>
      <c r="F494" s="1"/>
      <c r="G494" s="1"/>
      <c r="H494" s="1"/>
      <c r="I494" s="3"/>
      <c r="J494" s="3"/>
      <c r="K494" s="4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>
      <c r="A495" s="1"/>
      <c r="B495" s="1"/>
      <c r="C495" s="1"/>
      <c r="F495" s="1"/>
      <c r="G495" s="1"/>
      <c r="H495" s="1"/>
      <c r="I495" s="3"/>
      <c r="J495" s="3"/>
      <c r="K495" s="4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>
      <c r="A496" s="1"/>
      <c r="B496" s="1"/>
      <c r="C496" s="1"/>
      <c r="F496" s="1"/>
      <c r="G496" s="1"/>
      <c r="H496" s="1"/>
      <c r="I496" s="3"/>
      <c r="J496" s="3"/>
      <c r="K496" s="4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>
      <c r="A497" s="1"/>
      <c r="B497" s="1"/>
      <c r="C497" s="1"/>
      <c r="F497" s="1"/>
      <c r="G497" s="1"/>
      <c r="H497" s="1"/>
      <c r="I497" s="3"/>
      <c r="J497" s="3"/>
      <c r="K497" s="4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>
      <c r="A498" s="1"/>
      <c r="B498" s="1"/>
      <c r="C498" s="1"/>
      <c r="F498" s="1"/>
      <c r="G498" s="1"/>
      <c r="H498" s="1"/>
      <c r="I498" s="3"/>
      <c r="J498" s="3"/>
      <c r="K498" s="4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>
      <c r="A499" s="1"/>
      <c r="B499" s="1"/>
      <c r="C499" s="1"/>
      <c r="F499" s="1"/>
      <c r="G499" s="1"/>
      <c r="H499" s="1"/>
      <c r="I499" s="3"/>
      <c r="J499" s="3"/>
      <c r="K499" s="4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>
      <c r="A500" s="1"/>
      <c r="B500" s="1"/>
      <c r="C500" s="1"/>
      <c r="F500" s="1"/>
      <c r="G500" s="1"/>
      <c r="H500" s="1"/>
      <c r="I500" s="3"/>
      <c r="J500" s="3"/>
      <c r="K500" s="4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>
      <c r="A501" s="1"/>
      <c r="B501" s="1"/>
      <c r="C501" s="1"/>
      <c r="F501" s="1"/>
      <c r="G501" s="1"/>
      <c r="H501" s="1"/>
      <c r="I501" s="3"/>
      <c r="J501" s="3"/>
      <c r="K501" s="4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>
      <c r="A502" s="1"/>
      <c r="B502" s="1"/>
      <c r="C502" s="1"/>
      <c r="F502" s="1"/>
      <c r="G502" s="1"/>
      <c r="H502" s="1"/>
      <c r="I502" s="3"/>
      <c r="J502" s="3"/>
      <c r="K502" s="4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>
      <c r="A503" s="1"/>
      <c r="B503" s="1"/>
      <c r="C503" s="1"/>
      <c r="F503" s="1"/>
      <c r="G503" s="1"/>
      <c r="H503" s="1"/>
      <c r="I503" s="3"/>
      <c r="J503" s="3"/>
      <c r="K503" s="4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>
      <c r="A504" s="1"/>
      <c r="B504" s="1"/>
      <c r="C504" s="1"/>
      <c r="F504" s="1"/>
      <c r="G504" s="1"/>
      <c r="H504" s="1"/>
      <c r="I504" s="3"/>
      <c r="J504" s="3"/>
      <c r="K504" s="4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>
      <c r="A505" s="1"/>
      <c r="B505" s="1"/>
      <c r="C505" s="1"/>
      <c r="F505" s="1"/>
      <c r="G505" s="1"/>
      <c r="H505" s="1"/>
      <c r="I505" s="3"/>
      <c r="J505" s="3"/>
      <c r="K505" s="4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>
      <c r="A506" s="1"/>
      <c r="B506" s="1"/>
      <c r="C506" s="1"/>
      <c r="F506" s="1"/>
      <c r="G506" s="1"/>
      <c r="H506" s="1"/>
      <c r="I506" s="3"/>
      <c r="J506" s="3"/>
      <c r="K506" s="4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>
      <c r="A507" s="1"/>
      <c r="B507" s="1"/>
      <c r="C507" s="1"/>
      <c r="F507" s="1"/>
      <c r="G507" s="1"/>
      <c r="H507" s="1"/>
      <c r="I507" s="3"/>
      <c r="J507" s="3"/>
      <c r="K507" s="4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>
      <c r="A508" s="1"/>
      <c r="B508" s="1"/>
      <c r="C508" s="1"/>
      <c r="F508" s="1"/>
      <c r="G508" s="1"/>
      <c r="H508" s="1"/>
      <c r="I508" s="3"/>
      <c r="J508" s="3"/>
      <c r="K508" s="4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>
      <c r="A509" s="1"/>
      <c r="B509" s="1"/>
      <c r="C509" s="1"/>
      <c r="F509" s="1"/>
      <c r="G509" s="1"/>
      <c r="H509" s="1"/>
      <c r="I509" s="3"/>
      <c r="J509" s="3"/>
      <c r="K509" s="4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>
      <c r="A510" s="1"/>
      <c r="B510" s="1"/>
      <c r="C510" s="1"/>
      <c r="F510" s="1"/>
      <c r="G510" s="1"/>
      <c r="H510" s="1"/>
      <c r="I510" s="3"/>
      <c r="J510" s="3"/>
      <c r="K510" s="4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>
      <c r="A511" s="1"/>
      <c r="B511" s="1"/>
      <c r="C511" s="1"/>
      <c r="F511" s="1"/>
      <c r="G511" s="1"/>
      <c r="H511" s="1"/>
      <c r="I511" s="3"/>
      <c r="J511" s="3"/>
      <c r="K511" s="4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>
      <c r="A512" s="1"/>
      <c r="B512" s="1"/>
      <c r="C512" s="1"/>
      <c r="F512" s="1"/>
      <c r="G512" s="1"/>
      <c r="H512" s="1"/>
      <c r="I512" s="3"/>
      <c r="J512" s="3"/>
      <c r="K512" s="4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>
      <c r="A513" s="1"/>
      <c r="B513" s="1"/>
      <c r="C513" s="1"/>
      <c r="F513" s="1"/>
      <c r="G513" s="1"/>
      <c r="H513" s="1"/>
      <c r="I513" s="3"/>
      <c r="J513" s="3"/>
      <c r="K513" s="4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>
      <c r="A514" s="1"/>
      <c r="B514" s="1"/>
      <c r="C514" s="1"/>
      <c r="F514" s="1"/>
      <c r="G514" s="1"/>
      <c r="H514" s="1"/>
      <c r="I514" s="3"/>
      <c r="J514" s="3"/>
      <c r="K514" s="4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>
      <c r="A515" s="1"/>
      <c r="B515" s="1"/>
      <c r="C515" s="1"/>
      <c r="F515" s="1"/>
      <c r="G515" s="1"/>
      <c r="H515" s="1"/>
      <c r="I515" s="3"/>
      <c r="J515" s="3"/>
      <c r="K515" s="4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>
      <c r="A516" s="1"/>
      <c r="B516" s="1"/>
      <c r="C516" s="1"/>
      <c r="F516" s="1"/>
      <c r="G516" s="1"/>
      <c r="H516" s="1"/>
      <c r="I516" s="3"/>
      <c r="J516" s="3"/>
      <c r="K516" s="4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>
      <c r="A517" s="1"/>
      <c r="B517" s="1"/>
      <c r="C517" s="1"/>
      <c r="F517" s="1"/>
      <c r="G517" s="1"/>
      <c r="H517" s="1"/>
      <c r="I517" s="3"/>
      <c r="J517" s="3"/>
      <c r="K517" s="4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>
      <c r="A518" s="1"/>
      <c r="B518" s="1"/>
      <c r="C518" s="1"/>
      <c r="F518" s="1"/>
      <c r="G518" s="1"/>
      <c r="H518" s="1"/>
      <c r="I518" s="3"/>
      <c r="J518" s="3"/>
      <c r="K518" s="4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>
      <c r="A519" s="1"/>
      <c r="B519" s="1"/>
      <c r="C519" s="1"/>
      <c r="F519" s="1"/>
      <c r="G519" s="1"/>
      <c r="H519" s="1"/>
      <c r="I519" s="3"/>
      <c r="J519" s="3"/>
      <c r="K519" s="4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>
      <c r="A520" s="1"/>
      <c r="B520" s="1"/>
      <c r="C520" s="1"/>
      <c r="F520" s="1"/>
      <c r="G520" s="1"/>
      <c r="H520" s="1"/>
      <c r="I520" s="3"/>
      <c r="J520" s="3"/>
      <c r="K520" s="4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>
      <c r="A521" s="1"/>
      <c r="B521" s="1"/>
      <c r="C521" s="1"/>
      <c r="F521" s="1"/>
      <c r="G521" s="1"/>
      <c r="H521" s="1"/>
      <c r="I521" s="3"/>
      <c r="J521" s="3"/>
      <c r="K521" s="4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>
      <c r="A522" s="1"/>
      <c r="B522" s="1"/>
      <c r="C522" s="1"/>
      <c r="F522" s="1"/>
      <c r="G522" s="1"/>
      <c r="H522" s="1"/>
      <c r="I522" s="3"/>
      <c r="J522" s="3"/>
      <c r="K522" s="4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>
      <c r="A523" s="1"/>
      <c r="B523" s="1"/>
      <c r="C523" s="1"/>
      <c r="F523" s="1"/>
      <c r="G523" s="1"/>
      <c r="H523" s="1"/>
      <c r="I523" s="3"/>
      <c r="J523" s="3"/>
      <c r="K523" s="4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>
      <c r="A524" s="1"/>
      <c r="B524" s="1"/>
      <c r="C524" s="1"/>
      <c r="F524" s="1"/>
      <c r="G524" s="1"/>
      <c r="H524" s="1"/>
      <c r="I524" s="3"/>
      <c r="J524" s="3"/>
      <c r="K524" s="4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>
      <c r="A525" s="1"/>
      <c r="B525" s="1"/>
      <c r="C525" s="1"/>
      <c r="F525" s="1"/>
      <c r="G525" s="1"/>
      <c r="H525" s="1"/>
      <c r="I525" s="3"/>
      <c r="J525" s="3"/>
      <c r="K525" s="4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>
      <c r="A526" s="1"/>
      <c r="B526" s="1"/>
      <c r="C526" s="1"/>
      <c r="F526" s="1"/>
      <c r="G526" s="1"/>
      <c r="H526" s="1"/>
      <c r="I526" s="3"/>
      <c r="J526" s="3"/>
      <c r="K526" s="4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>
      <c r="A527" s="1"/>
      <c r="B527" s="1"/>
      <c r="C527" s="1"/>
      <c r="F527" s="1"/>
      <c r="G527" s="1"/>
      <c r="H527" s="1"/>
      <c r="I527" s="3"/>
      <c r="J527" s="3"/>
      <c r="K527" s="4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>
      <c r="A528" s="1"/>
      <c r="B528" s="1"/>
      <c r="C528" s="1"/>
      <c r="F528" s="1"/>
      <c r="G528" s="1"/>
      <c r="H528" s="1"/>
      <c r="I528" s="3"/>
      <c r="J528" s="3"/>
      <c r="K528" s="4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>
      <c r="A529" s="1"/>
      <c r="B529" s="1"/>
      <c r="C529" s="1"/>
      <c r="F529" s="1"/>
      <c r="G529" s="1"/>
      <c r="H529" s="1"/>
      <c r="I529" s="3"/>
      <c r="J529" s="3"/>
      <c r="K529" s="4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>
      <c r="A530" s="1"/>
      <c r="B530" s="1"/>
      <c r="C530" s="1"/>
      <c r="F530" s="1"/>
      <c r="G530" s="1"/>
      <c r="H530" s="1"/>
      <c r="I530" s="3"/>
      <c r="J530" s="3"/>
      <c r="K530" s="4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>
      <c r="A531" s="1"/>
      <c r="B531" s="1"/>
      <c r="C531" s="1"/>
      <c r="F531" s="1"/>
      <c r="G531" s="1"/>
      <c r="H531" s="1"/>
      <c r="I531" s="3"/>
      <c r="J531" s="3"/>
      <c r="K531" s="4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>
      <c r="A532" s="1"/>
      <c r="B532" s="1"/>
      <c r="C532" s="1"/>
      <c r="F532" s="1"/>
      <c r="G532" s="1"/>
      <c r="H532" s="1"/>
      <c r="I532" s="3"/>
      <c r="J532" s="3"/>
      <c r="K532" s="4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>
      <c r="A533" s="1"/>
      <c r="B533" s="1"/>
      <c r="C533" s="1"/>
      <c r="F533" s="1"/>
      <c r="G533" s="1"/>
      <c r="H533" s="1"/>
      <c r="I533" s="3"/>
      <c r="J533" s="3"/>
      <c r="K533" s="4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>
      <c r="A534" s="1"/>
      <c r="B534" s="1"/>
      <c r="C534" s="1"/>
      <c r="F534" s="1"/>
      <c r="G534" s="1"/>
      <c r="H534" s="1"/>
      <c r="I534" s="3"/>
      <c r="J534" s="3"/>
      <c r="K534" s="4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>
      <c r="A535" s="1"/>
      <c r="B535" s="1"/>
      <c r="C535" s="1"/>
      <c r="F535" s="1"/>
      <c r="G535" s="1"/>
      <c r="H535" s="1"/>
      <c r="I535" s="3"/>
      <c r="J535" s="3"/>
      <c r="K535" s="4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>
      <c r="A536" s="1"/>
      <c r="B536" s="1"/>
      <c r="C536" s="1"/>
      <c r="F536" s="1"/>
      <c r="G536" s="1"/>
      <c r="H536" s="1"/>
      <c r="I536" s="3"/>
      <c r="J536" s="3"/>
      <c r="K536" s="4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>
      <c r="A537" s="1"/>
      <c r="B537" s="1"/>
      <c r="C537" s="1"/>
      <c r="F537" s="1"/>
      <c r="G537" s="1"/>
      <c r="H537" s="1"/>
      <c r="I537" s="3"/>
      <c r="J537" s="3"/>
      <c r="K537" s="4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>
      <c r="A538" s="1"/>
      <c r="B538" s="1"/>
      <c r="C538" s="1"/>
      <c r="F538" s="1"/>
      <c r="G538" s="1"/>
      <c r="H538" s="1"/>
      <c r="I538" s="3"/>
      <c r="J538" s="3"/>
      <c r="K538" s="4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>
      <c r="A539" s="1"/>
      <c r="B539" s="1"/>
      <c r="C539" s="1"/>
      <c r="F539" s="1"/>
      <c r="G539" s="1"/>
      <c r="H539" s="1"/>
      <c r="I539" s="3"/>
      <c r="J539" s="3"/>
      <c r="K539" s="4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>
      <c r="A540" s="1"/>
      <c r="B540" s="1"/>
      <c r="C540" s="1"/>
      <c r="F540" s="1"/>
      <c r="G540" s="1"/>
      <c r="H540" s="1"/>
      <c r="I540" s="3"/>
      <c r="J540" s="3"/>
      <c r="K540" s="4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>
      <c r="A541" s="1"/>
      <c r="B541" s="1"/>
      <c r="C541" s="1"/>
      <c r="F541" s="1"/>
      <c r="G541" s="1"/>
      <c r="H541" s="1"/>
      <c r="I541" s="3"/>
      <c r="J541" s="3"/>
      <c r="K541" s="4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>
      <c r="A542" s="1"/>
      <c r="B542" s="1"/>
      <c r="C542" s="1"/>
      <c r="F542" s="1"/>
      <c r="G542" s="1"/>
      <c r="H542" s="1"/>
      <c r="I542" s="3"/>
      <c r="J542" s="3"/>
      <c r="K542" s="4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>
      <c r="A543" s="1"/>
      <c r="B543" s="1"/>
      <c r="C543" s="1"/>
      <c r="F543" s="1"/>
      <c r="G543" s="1"/>
      <c r="H543" s="1"/>
      <c r="I543" s="3"/>
      <c r="J543" s="3"/>
      <c r="K543" s="4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>
      <c r="A544" s="1"/>
      <c r="B544" s="1"/>
      <c r="C544" s="1"/>
      <c r="F544" s="1"/>
      <c r="G544" s="1"/>
      <c r="H544" s="1"/>
      <c r="I544" s="3"/>
      <c r="J544" s="3"/>
      <c r="K544" s="4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>
      <c r="A545" s="1"/>
      <c r="B545" s="1"/>
      <c r="C545" s="1"/>
      <c r="F545" s="1"/>
      <c r="G545" s="1"/>
      <c r="H545" s="1"/>
      <c r="I545" s="3"/>
      <c r="J545" s="3"/>
      <c r="K545" s="4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>
      <c r="A546" s="1"/>
      <c r="B546" s="1"/>
      <c r="C546" s="1"/>
      <c r="F546" s="1"/>
      <c r="G546" s="1"/>
      <c r="H546" s="1"/>
      <c r="I546" s="3"/>
      <c r="J546" s="3"/>
      <c r="K546" s="4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>
      <c r="A547" s="1"/>
      <c r="B547" s="1"/>
      <c r="C547" s="1"/>
      <c r="F547" s="1"/>
      <c r="G547" s="1"/>
      <c r="H547" s="1"/>
      <c r="I547" s="3"/>
      <c r="J547" s="3"/>
      <c r="K547" s="4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>
      <c r="A548" s="1"/>
      <c r="B548" s="1"/>
      <c r="C548" s="1"/>
      <c r="F548" s="1"/>
      <c r="G548" s="1"/>
      <c r="H548" s="1"/>
      <c r="I548" s="3"/>
      <c r="J548" s="3"/>
      <c r="K548" s="4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>
      <c r="A549" s="1"/>
      <c r="B549" s="1"/>
      <c r="C549" s="1"/>
      <c r="F549" s="1"/>
      <c r="G549" s="1"/>
      <c r="H549" s="1"/>
      <c r="I549" s="3"/>
      <c r="J549" s="3"/>
      <c r="K549" s="4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>
      <c r="A550" s="1"/>
      <c r="B550" s="1"/>
      <c r="C550" s="1"/>
      <c r="F550" s="1"/>
      <c r="G550" s="1"/>
      <c r="H550" s="1"/>
      <c r="I550" s="3"/>
      <c r="J550" s="3"/>
      <c r="K550" s="4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>
      <c r="A551" s="1"/>
      <c r="B551" s="1"/>
      <c r="C551" s="1"/>
      <c r="F551" s="1"/>
      <c r="G551" s="1"/>
      <c r="H551" s="1"/>
      <c r="I551" s="3"/>
      <c r="J551" s="3"/>
      <c r="K551" s="4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>
      <c r="A552" s="1"/>
      <c r="B552" s="1"/>
      <c r="C552" s="1"/>
      <c r="F552" s="1"/>
      <c r="G552" s="1"/>
      <c r="H552" s="1"/>
      <c r="I552" s="3"/>
      <c r="J552" s="3"/>
      <c r="K552" s="4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>
      <c r="A553" s="1"/>
      <c r="B553" s="1"/>
      <c r="C553" s="1"/>
      <c r="F553" s="1"/>
      <c r="G553" s="1"/>
      <c r="H553" s="1"/>
      <c r="I553" s="3"/>
      <c r="J553" s="3"/>
      <c r="K553" s="4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>
      <c r="A554" s="1"/>
      <c r="B554" s="1"/>
      <c r="C554" s="1"/>
      <c r="F554" s="1"/>
      <c r="G554" s="1"/>
      <c r="H554" s="1"/>
      <c r="I554" s="3"/>
      <c r="J554" s="3"/>
      <c r="K554" s="4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>
      <c r="A555" s="1"/>
      <c r="B555" s="1"/>
      <c r="C555" s="1"/>
      <c r="F555" s="1"/>
      <c r="G555" s="1"/>
      <c r="H555" s="1"/>
      <c r="I555" s="3"/>
      <c r="J555" s="3"/>
      <c r="K555" s="4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>
      <c r="A556" s="1"/>
      <c r="B556" s="1"/>
      <c r="C556" s="1"/>
      <c r="F556" s="1"/>
      <c r="G556" s="1"/>
      <c r="H556" s="1"/>
      <c r="I556" s="3"/>
      <c r="J556" s="3"/>
      <c r="K556" s="4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>
      <c r="A557" s="1"/>
      <c r="B557" s="1"/>
      <c r="C557" s="1"/>
      <c r="F557" s="1"/>
      <c r="G557" s="1"/>
      <c r="H557" s="1"/>
      <c r="I557" s="3"/>
      <c r="J557" s="3"/>
      <c r="K557" s="4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>
      <c r="A558" s="1"/>
      <c r="B558" s="1"/>
      <c r="C558" s="1"/>
      <c r="F558" s="1"/>
      <c r="G558" s="1"/>
      <c r="H558" s="1"/>
      <c r="I558" s="3"/>
      <c r="J558" s="3"/>
      <c r="K558" s="4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>
      <c r="A559" s="1"/>
      <c r="B559" s="1"/>
      <c r="C559" s="1"/>
      <c r="F559" s="1"/>
      <c r="G559" s="1"/>
      <c r="H559" s="1"/>
      <c r="I559" s="3"/>
      <c r="J559" s="3"/>
      <c r="K559" s="4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>
      <c r="A560" s="1"/>
      <c r="B560" s="1"/>
      <c r="C560" s="1"/>
      <c r="F560" s="1"/>
      <c r="G560" s="1"/>
      <c r="H560" s="1"/>
      <c r="I560" s="3"/>
      <c r="J560" s="3"/>
      <c r="K560" s="4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>
      <c r="A561" s="1"/>
      <c r="B561" s="1"/>
      <c r="C561" s="1"/>
      <c r="F561" s="1"/>
      <c r="G561" s="1"/>
      <c r="H561" s="1"/>
      <c r="I561" s="3"/>
      <c r="J561" s="3"/>
      <c r="K561" s="4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>
      <c r="A562" s="1"/>
      <c r="B562" s="1"/>
      <c r="C562" s="1"/>
      <c r="F562" s="1"/>
      <c r="G562" s="1"/>
      <c r="H562" s="1"/>
      <c r="I562" s="3"/>
      <c r="J562" s="3"/>
      <c r="K562" s="4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>
      <c r="A563" s="1"/>
      <c r="B563" s="1"/>
      <c r="C563" s="1"/>
      <c r="F563" s="1"/>
      <c r="G563" s="1"/>
      <c r="H563" s="1"/>
      <c r="I563" s="3"/>
      <c r="J563" s="3"/>
      <c r="K563" s="4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>
      <c r="A564" s="1"/>
      <c r="B564" s="1"/>
      <c r="C564" s="1"/>
      <c r="F564" s="1"/>
      <c r="G564" s="1"/>
      <c r="H564" s="1"/>
      <c r="I564" s="3"/>
      <c r="J564" s="3"/>
      <c r="K564" s="4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>
      <c r="A565" s="1"/>
      <c r="B565" s="1"/>
      <c r="C565" s="1"/>
      <c r="F565" s="1"/>
      <c r="G565" s="1"/>
      <c r="H565" s="1"/>
      <c r="I565" s="3"/>
      <c r="J565" s="3"/>
      <c r="K565" s="4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>
      <c r="A566" s="1"/>
      <c r="B566" s="1"/>
      <c r="C566" s="1"/>
      <c r="F566" s="1"/>
      <c r="G566" s="1"/>
      <c r="H566" s="1"/>
      <c r="I566" s="3"/>
      <c r="J566" s="3"/>
      <c r="K566" s="4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>
      <c r="A567" s="1"/>
      <c r="B567" s="1"/>
      <c r="C567" s="1"/>
      <c r="F567" s="1"/>
      <c r="G567" s="1"/>
      <c r="H567" s="1"/>
      <c r="I567" s="3"/>
      <c r="J567" s="3"/>
      <c r="K567" s="4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>
      <c r="A568" s="1"/>
      <c r="B568" s="1"/>
      <c r="C568" s="1"/>
      <c r="F568" s="1"/>
      <c r="G568" s="1"/>
      <c r="H568" s="1"/>
      <c r="I568" s="3"/>
      <c r="J568" s="3"/>
      <c r="K568" s="4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>
      <c r="A569" s="1"/>
      <c r="B569" s="1"/>
      <c r="C569" s="1"/>
      <c r="F569" s="1"/>
      <c r="G569" s="1"/>
      <c r="H569" s="1"/>
      <c r="I569" s="3"/>
      <c r="J569" s="3"/>
      <c r="K569" s="4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>
      <c r="A570" s="1"/>
      <c r="B570" s="1"/>
      <c r="C570" s="1"/>
      <c r="F570" s="1"/>
      <c r="G570" s="1"/>
      <c r="H570" s="1"/>
      <c r="I570" s="3"/>
      <c r="J570" s="3"/>
      <c r="K570" s="4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>
      <c r="A571" s="1"/>
      <c r="B571" s="1"/>
      <c r="C571" s="1"/>
      <c r="F571" s="1"/>
      <c r="G571" s="1"/>
      <c r="H571" s="1"/>
      <c r="I571" s="3"/>
      <c r="J571" s="3"/>
      <c r="K571" s="4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>
      <c r="A572" s="1"/>
      <c r="B572" s="1"/>
      <c r="C572" s="1"/>
      <c r="F572" s="1"/>
      <c r="G572" s="1"/>
      <c r="H572" s="1"/>
      <c r="I572" s="3"/>
      <c r="J572" s="3"/>
      <c r="K572" s="4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>
      <c r="A573" s="1"/>
      <c r="B573" s="1"/>
      <c r="C573" s="1"/>
      <c r="F573" s="1"/>
      <c r="G573" s="1"/>
      <c r="H573" s="1"/>
      <c r="I573" s="3"/>
      <c r="J573" s="3"/>
      <c r="K573" s="4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>
      <c r="A574" s="1"/>
      <c r="B574" s="1"/>
      <c r="C574" s="1"/>
      <c r="F574" s="1"/>
      <c r="G574" s="1"/>
      <c r="H574" s="1"/>
      <c r="I574" s="3"/>
      <c r="J574" s="3"/>
      <c r="K574" s="4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>
      <c r="A575" s="1"/>
      <c r="B575" s="1"/>
      <c r="C575" s="1"/>
      <c r="F575" s="1"/>
      <c r="G575" s="1"/>
      <c r="H575" s="1"/>
      <c r="I575" s="3"/>
      <c r="J575" s="3"/>
      <c r="K575" s="4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>
      <c r="A576" s="1"/>
      <c r="B576" s="1"/>
      <c r="C576" s="1"/>
      <c r="F576" s="1"/>
      <c r="G576" s="1"/>
      <c r="H576" s="1"/>
      <c r="I576" s="3"/>
      <c r="J576" s="3"/>
      <c r="K576" s="4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>
      <c r="A577" s="1"/>
      <c r="B577" s="1"/>
      <c r="C577" s="1"/>
      <c r="F577" s="1"/>
      <c r="G577" s="1"/>
      <c r="H577" s="1"/>
      <c r="I577" s="3"/>
      <c r="J577" s="3"/>
      <c r="K577" s="4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>
      <c r="A578" s="1"/>
      <c r="B578" s="1"/>
      <c r="C578" s="1"/>
      <c r="F578" s="1"/>
      <c r="G578" s="1"/>
      <c r="H578" s="1"/>
      <c r="I578" s="3"/>
      <c r="J578" s="3"/>
      <c r="K578" s="4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>
      <c r="A579" s="1"/>
      <c r="B579" s="1"/>
      <c r="C579" s="1"/>
      <c r="F579" s="1"/>
      <c r="G579" s="1"/>
      <c r="H579" s="1"/>
      <c r="I579" s="3"/>
      <c r="J579" s="3"/>
      <c r="K579" s="4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>
      <c r="A580" s="1"/>
      <c r="B580" s="1"/>
      <c r="C580" s="1"/>
      <c r="F580" s="1"/>
      <c r="G580" s="1"/>
      <c r="H580" s="1"/>
      <c r="I580" s="3"/>
      <c r="J580" s="3"/>
      <c r="K580" s="4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>
      <c r="A581" s="1"/>
      <c r="B581" s="1"/>
      <c r="C581" s="1"/>
      <c r="F581" s="1"/>
      <c r="G581" s="1"/>
      <c r="H581" s="1"/>
      <c r="I581" s="3"/>
      <c r="J581" s="3"/>
      <c r="K581" s="4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>
      <c r="A582" s="1"/>
      <c r="B582" s="1"/>
      <c r="C582" s="1"/>
      <c r="F582" s="1"/>
      <c r="G582" s="1"/>
      <c r="H582" s="1"/>
      <c r="I582" s="3"/>
      <c r="J582" s="3"/>
      <c r="K582" s="4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>
      <c r="A583" s="1"/>
      <c r="B583" s="1"/>
      <c r="C583" s="1"/>
      <c r="F583" s="1"/>
      <c r="G583" s="1"/>
      <c r="H583" s="1"/>
      <c r="I583" s="3"/>
      <c r="J583" s="3"/>
      <c r="K583" s="4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>
      <c r="A584" s="1"/>
      <c r="B584" s="1"/>
      <c r="C584" s="1"/>
      <c r="F584" s="1"/>
      <c r="G584" s="1"/>
      <c r="H584" s="1"/>
      <c r="I584" s="3"/>
      <c r="J584" s="3"/>
      <c r="K584" s="4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>
      <c r="A585" s="1"/>
      <c r="B585" s="1"/>
      <c r="C585" s="1"/>
      <c r="F585" s="1"/>
      <c r="G585" s="1"/>
      <c r="H585" s="1"/>
      <c r="I585" s="3"/>
      <c r="J585" s="3"/>
      <c r="K585" s="4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>
      <c r="A586" s="1"/>
      <c r="B586" s="1"/>
      <c r="C586" s="1"/>
      <c r="F586" s="1"/>
      <c r="G586" s="1"/>
      <c r="H586" s="1"/>
      <c r="I586" s="3"/>
      <c r="J586" s="3"/>
      <c r="K586" s="4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>
      <c r="A587" s="1"/>
      <c r="B587" s="1"/>
      <c r="C587" s="1"/>
      <c r="F587" s="1"/>
      <c r="G587" s="1"/>
      <c r="H587" s="1"/>
      <c r="I587" s="3"/>
      <c r="J587" s="3"/>
      <c r="K587" s="4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>
      <c r="A588" s="1"/>
      <c r="B588" s="1"/>
      <c r="C588" s="1"/>
      <c r="F588" s="1"/>
      <c r="G588" s="1"/>
      <c r="H588" s="1"/>
      <c r="I588" s="3"/>
      <c r="J588" s="3"/>
      <c r="K588" s="4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>
      <c r="A589" s="1"/>
      <c r="B589" s="1"/>
      <c r="C589" s="1"/>
      <c r="F589" s="1"/>
      <c r="G589" s="1"/>
      <c r="H589" s="1"/>
      <c r="I589" s="3"/>
      <c r="J589" s="3"/>
      <c r="K589" s="4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>
      <c r="A590" s="1"/>
      <c r="B590" s="1"/>
      <c r="C590" s="1"/>
      <c r="F590" s="1"/>
      <c r="G590" s="1"/>
      <c r="H590" s="1"/>
      <c r="I590" s="3"/>
      <c r="J590" s="3"/>
      <c r="K590" s="4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>
      <c r="A591" s="1"/>
      <c r="B591" s="1"/>
      <c r="C591" s="1"/>
      <c r="F591" s="1"/>
      <c r="G591" s="1"/>
      <c r="H591" s="1"/>
      <c r="I591" s="3"/>
      <c r="J591" s="3"/>
      <c r="K591" s="4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>
      <c r="A592" s="1"/>
      <c r="B592" s="1"/>
      <c r="C592" s="1"/>
      <c r="F592" s="1"/>
      <c r="G592" s="1"/>
      <c r="H592" s="1"/>
      <c r="I592" s="3"/>
      <c r="J592" s="3"/>
      <c r="K592" s="4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>
      <c r="A593" s="1"/>
      <c r="B593" s="1"/>
      <c r="C593" s="1"/>
      <c r="F593" s="1"/>
      <c r="G593" s="1"/>
      <c r="H593" s="1"/>
      <c r="I593" s="3"/>
      <c r="J593" s="3"/>
      <c r="K593" s="4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>
      <c r="A594" s="1"/>
      <c r="B594" s="1"/>
      <c r="C594" s="1"/>
      <c r="F594" s="1"/>
      <c r="G594" s="1"/>
      <c r="H594" s="1"/>
      <c r="I594" s="3"/>
      <c r="J594" s="3"/>
      <c r="K594" s="4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>
      <c r="A595" s="1"/>
      <c r="B595" s="1"/>
      <c r="C595" s="1"/>
      <c r="F595" s="1"/>
      <c r="G595" s="1"/>
      <c r="H595" s="1"/>
      <c r="I595" s="3"/>
      <c r="J595" s="3"/>
      <c r="K595" s="4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>
      <c r="A596" s="1"/>
      <c r="B596" s="1"/>
      <c r="C596" s="1"/>
      <c r="F596" s="1"/>
      <c r="G596" s="1"/>
      <c r="H596" s="1"/>
      <c r="I596" s="3"/>
      <c r="J596" s="3"/>
      <c r="K596" s="4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>
      <c r="A597" s="1"/>
      <c r="B597" s="1"/>
      <c r="C597" s="1"/>
      <c r="F597" s="1"/>
      <c r="G597" s="1"/>
      <c r="H597" s="1"/>
      <c r="I597" s="3"/>
      <c r="J597" s="3"/>
      <c r="K597" s="4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>
      <c r="A598" s="1"/>
      <c r="B598" s="1"/>
      <c r="C598" s="1"/>
      <c r="F598" s="1"/>
      <c r="G598" s="1"/>
      <c r="H598" s="1"/>
      <c r="I598" s="3"/>
      <c r="J598" s="3"/>
      <c r="K598" s="4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>
      <c r="A599" s="1"/>
      <c r="B599" s="1"/>
      <c r="C599" s="1"/>
      <c r="F599" s="1"/>
      <c r="G599" s="1"/>
      <c r="H599" s="1"/>
      <c r="I599" s="3"/>
      <c r="J599" s="3"/>
      <c r="K599" s="4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>
      <c r="A600" s="1"/>
      <c r="B600" s="1"/>
      <c r="C600" s="1"/>
      <c r="F600" s="1"/>
      <c r="G600" s="1"/>
      <c r="H600" s="1"/>
      <c r="I600" s="3"/>
      <c r="J600" s="3"/>
      <c r="K600" s="4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>
      <c r="A601" s="1"/>
      <c r="B601" s="1"/>
      <c r="C601" s="1"/>
      <c r="F601" s="1"/>
      <c r="G601" s="1"/>
      <c r="H601" s="1"/>
      <c r="I601" s="3"/>
      <c r="J601" s="3"/>
      <c r="K601" s="4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>
      <c r="A602" s="1"/>
      <c r="B602" s="1"/>
      <c r="C602" s="1"/>
      <c r="F602" s="1"/>
      <c r="G602" s="1"/>
      <c r="H602" s="1"/>
      <c r="I602" s="3"/>
      <c r="J602" s="3"/>
      <c r="K602" s="4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>
      <c r="A603" s="1"/>
      <c r="B603" s="1"/>
      <c r="C603" s="1"/>
      <c r="F603" s="1"/>
      <c r="G603" s="1"/>
      <c r="H603" s="1"/>
      <c r="I603" s="3"/>
      <c r="J603" s="3"/>
      <c r="K603" s="4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>
      <c r="A604" s="1"/>
      <c r="B604" s="1"/>
      <c r="C604" s="1"/>
      <c r="F604" s="1"/>
      <c r="G604" s="1"/>
      <c r="H604" s="1"/>
      <c r="I604" s="3"/>
      <c r="J604" s="3"/>
      <c r="K604" s="4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>
      <c r="A605" s="1"/>
      <c r="B605" s="1"/>
      <c r="C605" s="1"/>
      <c r="F605" s="1"/>
      <c r="G605" s="1"/>
      <c r="H605" s="1"/>
      <c r="I605" s="3"/>
      <c r="J605" s="3"/>
      <c r="K605" s="4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>
      <c r="A606" s="1"/>
      <c r="B606" s="1"/>
      <c r="C606" s="1"/>
      <c r="F606" s="1"/>
      <c r="G606" s="1"/>
      <c r="H606" s="1"/>
      <c r="I606" s="3"/>
      <c r="J606" s="3"/>
      <c r="K606" s="4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>
      <c r="A607" s="1"/>
      <c r="B607" s="1"/>
      <c r="C607" s="1"/>
      <c r="F607" s="1"/>
      <c r="G607" s="1"/>
      <c r="H607" s="1"/>
      <c r="I607" s="3"/>
      <c r="J607" s="3"/>
      <c r="K607" s="4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>
      <c r="A608" s="1"/>
      <c r="B608" s="1"/>
      <c r="C608" s="1"/>
      <c r="F608" s="1"/>
      <c r="G608" s="1"/>
      <c r="H608" s="1"/>
      <c r="I608" s="3"/>
      <c r="J608" s="3"/>
      <c r="K608" s="4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>
      <c r="A609" s="1"/>
      <c r="B609" s="1"/>
      <c r="C609" s="1"/>
      <c r="F609" s="1"/>
      <c r="G609" s="1"/>
      <c r="H609" s="1"/>
      <c r="I609" s="3"/>
      <c r="J609" s="3"/>
      <c r="K609" s="4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>
      <c r="A610" s="1"/>
      <c r="B610" s="1"/>
      <c r="C610" s="1"/>
      <c r="F610" s="1"/>
      <c r="G610" s="1"/>
      <c r="H610" s="1"/>
      <c r="I610" s="3"/>
      <c r="J610" s="3"/>
      <c r="K610" s="4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>
      <c r="A611" s="1"/>
      <c r="B611" s="1"/>
      <c r="C611" s="1"/>
      <c r="F611" s="1"/>
      <c r="G611" s="1"/>
      <c r="H611" s="1"/>
      <c r="I611" s="3"/>
      <c r="J611" s="3"/>
      <c r="K611" s="4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>
      <c r="A612" s="1"/>
      <c r="B612" s="1"/>
      <c r="C612" s="1"/>
      <c r="F612" s="1"/>
      <c r="G612" s="1"/>
      <c r="H612" s="1"/>
      <c r="I612" s="3"/>
      <c r="J612" s="3"/>
      <c r="K612" s="4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>
      <c r="A613" s="1"/>
      <c r="B613" s="1"/>
      <c r="C613" s="1"/>
      <c r="F613" s="1"/>
      <c r="G613" s="1"/>
      <c r="H613" s="1"/>
      <c r="I613" s="3"/>
      <c r="J613" s="3"/>
      <c r="K613" s="4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>
      <c r="A614" s="1"/>
      <c r="B614" s="1"/>
      <c r="C614" s="1"/>
      <c r="F614" s="1"/>
      <c r="G614" s="1"/>
      <c r="H614" s="1"/>
      <c r="I614" s="3"/>
      <c r="J614" s="3"/>
      <c r="K614" s="4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>
      <c r="A615" s="1"/>
      <c r="B615" s="1"/>
      <c r="C615" s="1"/>
      <c r="F615" s="1"/>
      <c r="G615" s="1"/>
      <c r="H615" s="1"/>
      <c r="I615" s="3"/>
      <c r="J615" s="3"/>
      <c r="K615" s="4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>
      <c r="A616" s="1"/>
      <c r="B616" s="1"/>
      <c r="C616" s="1"/>
      <c r="F616" s="1"/>
      <c r="G616" s="1"/>
      <c r="H616" s="1"/>
      <c r="I616" s="3"/>
      <c r="J616" s="3"/>
      <c r="K616" s="4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>
      <c r="A617" s="1"/>
      <c r="B617" s="1"/>
      <c r="C617" s="1"/>
      <c r="F617" s="1"/>
      <c r="G617" s="1"/>
      <c r="H617" s="1"/>
      <c r="I617" s="3"/>
      <c r="J617" s="3"/>
      <c r="K617" s="4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>
      <c r="A618" s="1"/>
      <c r="B618" s="1"/>
      <c r="C618" s="1"/>
      <c r="F618" s="1"/>
      <c r="G618" s="1"/>
      <c r="H618" s="1"/>
      <c r="I618" s="3"/>
      <c r="J618" s="3"/>
      <c r="K618" s="4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>
      <c r="A619" s="1"/>
      <c r="B619" s="1"/>
      <c r="C619" s="1"/>
      <c r="F619" s="1"/>
      <c r="G619" s="1"/>
      <c r="H619" s="1"/>
      <c r="I619" s="3"/>
      <c r="J619" s="3"/>
      <c r="K619" s="4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>
      <c r="A620" s="1"/>
      <c r="B620" s="1"/>
      <c r="C620" s="1"/>
      <c r="F620" s="1"/>
      <c r="G620" s="1"/>
      <c r="H620" s="1"/>
      <c r="I620" s="3"/>
      <c r="J620" s="3"/>
      <c r="K620" s="4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>
      <c r="A621" s="1"/>
      <c r="B621" s="1"/>
      <c r="C621" s="1"/>
      <c r="F621" s="1"/>
      <c r="G621" s="1"/>
      <c r="H621" s="1"/>
      <c r="I621" s="3"/>
      <c r="J621" s="3"/>
      <c r="K621" s="4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>
      <c r="A622" s="1"/>
      <c r="B622" s="1"/>
      <c r="C622" s="1"/>
      <c r="F622" s="1"/>
      <c r="G622" s="1"/>
      <c r="H622" s="1"/>
      <c r="I622" s="3"/>
      <c r="J622" s="3"/>
      <c r="K622" s="4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>
      <c r="A623" s="1"/>
      <c r="B623" s="1"/>
      <c r="C623" s="1"/>
      <c r="F623" s="1"/>
      <c r="G623" s="1"/>
      <c r="H623" s="1"/>
      <c r="I623" s="3"/>
      <c r="J623" s="3"/>
      <c r="K623" s="4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>
      <c r="A624" s="1"/>
      <c r="B624" s="1"/>
      <c r="C624" s="1"/>
      <c r="F624" s="1"/>
      <c r="G624" s="1"/>
      <c r="H624" s="1"/>
      <c r="I624" s="3"/>
      <c r="J624" s="3"/>
      <c r="K624" s="4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>
      <c r="A625" s="1"/>
      <c r="B625" s="1"/>
      <c r="C625" s="1"/>
      <c r="F625" s="1"/>
      <c r="G625" s="1"/>
      <c r="H625" s="1"/>
      <c r="I625" s="3"/>
      <c r="J625" s="3"/>
      <c r="K625" s="4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>
      <c r="A626" s="1"/>
      <c r="B626" s="1"/>
      <c r="C626" s="1"/>
      <c r="F626" s="1"/>
      <c r="G626" s="1"/>
      <c r="H626" s="1"/>
      <c r="I626" s="3"/>
      <c r="J626" s="3"/>
      <c r="K626" s="4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>
      <c r="A627" s="1"/>
      <c r="B627" s="1"/>
      <c r="C627" s="1"/>
      <c r="F627" s="1"/>
      <c r="G627" s="1"/>
      <c r="H627" s="1"/>
      <c r="I627" s="3"/>
      <c r="J627" s="3"/>
      <c r="K627" s="4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>
      <c r="A628" s="1"/>
      <c r="B628" s="1"/>
      <c r="C628" s="1"/>
      <c r="F628" s="1"/>
      <c r="G628" s="1"/>
      <c r="H628" s="1"/>
      <c r="I628" s="3"/>
      <c r="J628" s="3"/>
      <c r="K628" s="4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>
      <c r="A629" s="1"/>
      <c r="B629" s="1"/>
      <c r="C629" s="1"/>
      <c r="F629" s="1"/>
      <c r="G629" s="1"/>
      <c r="H629" s="1"/>
      <c r="I629" s="3"/>
      <c r="J629" s="3"/>
      <c r="K629" s="4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>
      <c r="A630" s="1"/>
      <c r="B630" s="1"/>
      <c r="C630" s="1"/>
      <c r="F630" s="1"/>
      <c r="G630" s="1"/>
      <c r="H630" s="1"/>
      <c r="I630" s="3"/>
      <c r="J630" s="3"/>
      <c r="K630" s="4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>
      <c r="A631" s="1"/>
      <c r="B631" s="1"/>
      <c r="C631" s="1"/>
      <c r="F631" s="1"/>
      <c r="G631" s="1"/>
      <c r="H631" s="1"/>
      <c r="I631" s="3"/>
      <c r="J631" s="3"/>
      <c r="K631" s="4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>
      <c r="A632" s="1"/>
      <c r="B632" s="1"/>
      <c r="C632" s="1"/>
      <c r="F632" s="1"/>
      <c r="G632" s="1"/>
      <c r="H632" s="1"/>
      <c r="I632" s="3"/>
      <c r="J632" s="3"/>
      <c r="K632" s="4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>
      <c r="A633" s="1"/>
      <c r="B633" s="1"/>
      <c r="C633" s="1"/>
      <c r="F633" s="1"/>
      <c r="G633" s="1"/>
      <c r="H633" s="1"/>
      <c r="I633" s="3"/>
      <c r="J633" s="3"/>
      <c r="K633" s="4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>
      <c r="A634" s="1"/>
      <c r="B634" s="1"/>
      <c r="C634" s="1"/>
      <c r="F634" s="1"/>
      <c r="G634" s="1"/>
      <c r="H634" s="1"/>
      <c r="I634" s="3"/>
      <c r="J634" s="3"/>
      <c r="K634" s="4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>
      <c r="A635" s="1"/>
      <c r="B635" s="1"/>
      <c r="C635" s="1"/>
      <c r="F635" s="1"/>
      <c r="G635" s="1"/>
      <c r="H635" s="1"/>
      <c r="I635" s="3"/>
      <c r="J635" s="3"/>
      <c r="K635" s="4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>
      <c r="A636" s="1"/>
      <c r="B636" s="1"/>
      <c r="C636" s="1"/>
      <c r="F636" s="1"/>
      <c r="G636" s="1"/>
      <c r="H636" s="1"/>
      <c r="I636" s="3"/>
      <c r="J636" s="3"/>
      <c r="K636" s="4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>
      <c r="A637" s="1"/>
      <c r="B637" s="1"/>
      <c r="C637" s="1"/>
      <c r="F637" s="1"/>
      <c r="G637" s="1"/>
      <c r="H637" s="1"/>
      <c r="I637" s="3"/>
      <c r="J637" s="3"/>
      <c r="K637" s="4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>
      <c r="A638" s="1"/>
      <c r="B638" s="1"/>
      <c r="C638" s="1"/>
      <c r="F638" s="1"/>
      <c r="G638" s="1"/>
      <c r="H638" s="1"/>
      <c r="I638" s="3"/>
      <c r="J638" s="3"/>
      <c r="K638" s="4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>
      <c r="A639" s="1"/>
      <c r="B639" s="1"/>
      <c r="C639" s="1"/>
      <c r="F639" s="1"/>
      <c r="G639" s="1"/>
      <c r="H639" s="1"/>
      <c r="I639" s="3"/>
      <c r="J639" s="3"/>
      <c r="K639" s="4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>
      <c r="A640" s="1"/>
      <c r="B640" s="1"/>
      <c r="C640" s="1"/>
      <c r="F640" s="1"/>
      <c r="G640" s="1"/>
      <c r="H640" s="1"/>
      <c r="I640" s="3"/>
      <c r="J640" s="3"/>
      <c r="K640" s="4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>
      <c r="A641" s="1"/>
      <c r="B641" s="1"/>
      <c r="C641" s="1"/>
      <c r="F641" s="1"/>
      <c r="G641" s="1"/>
      <c r="H641" s="1"/>
      <c r="I641" s="3"/>
      <c r="J641" s="3"/>
      <c r="K641" s="4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>
      <c r="A642" s="1"/>
      <c r="B642" s="1"/>
      <c r="C642" s="1"/>
      <c r="F642" s="1"/>
      <c r="G642" s="1"/>
      <c r="H642" s="1"/>
      <c r="I642" s="3"/>
      <c r="J642" s="3"/>
      <c r="K642" s="4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>
      <c r="A643" s="1"/>
      <c r="B643" s="1"/>
      <c r="C643" s="1"/>
      <c r="F643" s="1"/>
      <c r="G643" s="1"/>
      <c r="H643" s="1"/>
      <c r="I643" s="3"/>
      <c r="J643" s="3"/>
      <c r="K643" s="4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>
      <c r="A644" s="1"/>
      <c r="B644" s="1"/>
      <c r="C644" s="1"/>
      <c r="F644" s="1"/>
      <c r="G644" s="1"/>
      <c r="H644" s="1"/>
      <c r="I644" s="3"/>
      <c r="J644" s="3"/>
      <c r="K644" s="4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>
      <c r="A645" s="1"/>
      <c r="B645" s="1"/>
      <c r="C645" s="1"/>
      <c r="F645" s="1"/>
      <c r="G645" s="1"/>
      <c r="H645" s="1"/>
      <c r="I645" s="3"/>
      <c r="J645" s="3"/>
      <c r="K645" s="4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>
      <c r="A646" s="1"/>
      <c r="B646" s="1"/>
      <c r="C646" s="1"/>
      <c r="F646" s="1"/>
      <c r="G646" s="1"/>
      <c r="H646" s="1"/>
      <c r="I646" s="3"/>
      <c r="J646" s="3"/>
      <c r="K646" s="4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>
      <c r="A647" s="1"/>
      <c r="B647" s="1"/>
      <c r="C647" s="1"/>
      <c r="F647" s="1"/>
      <c r="G647" s="1"/>
      <c r="H647" s="1"/>
      <c r="I647" s="3"/>
      <c r="J647" s="3"/>
      <c r="K647" s="4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>
      <c r="A648" s="1"/>
      <c r="B648" s="1"/>
      <c r="C648" s="1"/>
      <c r="F648" s="1"/>
      <c r="G648" s="1"/>
      <c r="H648" s="1"/>
      <c r="I648" s="3"/>
      <c r="J648" s="3"/>
      <c r="K648" s="4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>
      <c r="A649" s="1"/>
      <c r="B649" s="1"/>
      <c r="C649" s="1"/>
      <c r="F649" s="1"/>
      <c r="G649" s="1"/>
      <c r="H649" s="1"/>
      <c r="I649" s="3"/>
      <c r="J649" s="3"/>
      <c r="K649" s="4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>
      <c r="A650" s="1"/>
      <c r="B650" s="1"/>
      <c r="C650" s="1"/>
      <c r="F650" s="1"/>
      <c r="G650" s="1"/>
      <c r="H650" s="1"/>
      <c r="I650" s="3"/>
      <c r="J650" s="3"/>
      <c r="K650" s="4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>
      <c r="A651" s="1"/>
      <c r="B651" s="1"/>
      <c r="C651" s="1"/>
      <c r="F651" s="1"/>
      <c r="G651" s="1"/>
      <c r="H651" s="1"/>
      <c r="I651" s="3"/>
      <c r="J651" s="3"/>
      <c r="K651" s="4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>
      <c r="A652" s="1"/>
      <c r="B652" s="1"/>
      <c r="C652" s="1"/>
      <c r="F652" s="1"/>
      <c r="G652" s="1"/>
      <c r="H652" s="1"/>
      <c r="I652" s="3"/>
      <c r="J652" s="3"/>
      <c r="K652" s="4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>
      <c r="A653" s="1"/>
      <c r="B653" s="1"/>
      <c r="C653" s="1"/>
      <c r="F653" s="1"/>
      <c r="G653" s="1"/>
      <c r="H653" s="1"/>
      <c r="I653" s="3"/>
      <c r="J653" s="3"/>
      <c r="K653" s="4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>
      <c r="A654" s="1"/>
      <c r="B654" s="1"/>
      <c r="C654" s="1"/>
      <c r="F654" s="1"/>
      <c r="G654" s="1"/>
      <c r="H654" s="1"/>
      <c r="I654" s="3"/>
      <c r="J654" s="3"/>
      <c r="K654" s="4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>
      <c r="A655" s="1"/>
      <c r="B655" s="1"/>
      <c r="C655" s="1"/>
      <c r="F655" s="1"/>
      <c r="G655" s="1"/>
      <c r="H655" s="1"/>
      <c r="I655" s="3"/>
      <c r="J655" s="3"/>
      <c r="K655" s="4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>
      <c r="A656" s="1"/>
      <c r="B656" s="1"/>
      <c r="C656" s="1"/>
      <c r="F656" s="1"/>
      <c r="G656" s="1"/>
      <c r="H656" s="1"/>
      <c r="I656" s="3"/>
      <c r="J656" s="3"/>
      <c r="K656" s="4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>
      <c r="A657" s="1"/>
      <c r="B657" s="1"/>
      <c r="C657" s="1"/>
      <c r="F657" s="1"/>
      <c r="G657" s="1"/>
      <c r="H657" s="1"/>
      <c r="I657" s="3"/>
      <c r="J657" s="3"/>
      <c r="K657" s="4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>
      <c r="A658" s="1"/>
      <c r="B658" s="1"/>
      <c r="C658" s="1"/>
      <c r="F658" s="1"/>
      <c r="G658" s="1"/>
      <c r="H658" s="1"/>
      <c r="I658" s="3"/>
      <c r="J658" s="3"/>
      <c r="K658" s="4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>
      <c r="A659" s="1"/>
      <c r="B659" s="1"/>
      <c r="C659" s="1"/>
      <c r="F659" s="1"/>
      <c r="G659" s="1"/>
      <c r="H659" s="1"/>
      <c r="I659" s="3"/>
      <c r="J659" s="3"/>
      <c r="K659" s="4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>
      <c r="A660" s="1"/>
      <c r="B660" s="1"/>
      <c r="C660" s="1"/>
      <c r="F660" s="1"/>
      <c r="G660" s="1"/>
      <c r="H660" s="1"/>
      <c r="I660" s="3"/>
      <c r="J660" s="3"/>
      <c r="K660" s="4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>
      <c r="A661" s="1"/>
      <c r="B661" s="1"/>
      <c r="C661" s="1"/>
      <c r="F661" s="1"/>
      <c r="G661" s="1"/>
      <c r="H661" s="1"/>
      <c r="I661" s="3"/>
      <c r="J661" s="3"/>
      <c r="K661" s="4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>
      <c r="A662" s="1"/>
      <c r="B662" s="1"/>
      <c r="C662" s="1"/>
      <c r="F662" s="1"/>
      <c r="G662" s="1"/>
      <c r="H662" s="1"/>
      <c r="I662" s="3"/>
      <c r="J662" s="3"/>
      <c r="K662" s="4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>
      <c r="A663" s="1"/>
      <c r="B663" s="1"/>
      <c r="C663" s="1"/>
      <c r="F663" s="1"/>
      <c r="G663" s="1"/>
      <c r="H663" s="1"/>
      <c r="I663" s="3"/>
      <c r="J663" s="3"/>
      <c r="K663" s="4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>
      <c r="A664" s="1"/>
      <c r="B664" s="1"/>
      <c r="C664" s="1"/>
      <c r="F664" s="1"/>
      <c r="G664" s="1"/>
      <c r="H664" s="1"/>
      <c r="I664" s="3"/>
      <c r="J664" s="3"/>
      <c r="K664" s="4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>
      <c r="A665" s="1"/>
      <c r="B665" s="1"/>
      <c r="C665" s="1"/>
      <c r="F665" s="1"/>
      <c r="G665" s="1"/>
      <c r="H665" s="1"/>
      <c r="I665" s="3"/>
      <c r="J665" s="3"/>
      <c r="K665" s="4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>
      <c r="A666" s="1"/>
      <c r="B666" s="1"/>
      <c r="C666" s="1"/>
      <c r="F666" s="1"/>
      <c r="G666" s="1"/>
      <c r="H666" s="1"/>
      <c r="I666" s="3"/>
      <c r="J666" s="3"/>
      <c r="K666" s="4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>
      <c r="A667" s="1"/>
      <c r="B667" s="1"/>
      <c r="C667" s="1"/>
      <c r="F667" s="1"/>
      <c r="G667" s="1"/>
      <c r="H667" s="1"/>
      <c r="I667" s="3"/>
      <c r="J667" s="3"/>
      <c r="K667" s="4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>
      <c r="A668" s="1"/>
      <c r="B668" s="1"/>
      <c r="C668" s="1"/>
      <c r="F668" s="1"/>
      <c r="G668" s="1"/>
      <c r="H668" s="1"/>
      <c r="I668" s="3"/>
      <c r="J668" s="3"/>
      <c r="K668" s="4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>
      <c r="A669" s="1"/>
      <c r="B669" s="1"/>
      <c r="C669" s="1"/>
      <c r="F669" s="1"/>
      <c r="G669" s="1"/>
      <c r="H669" s="1"/>
      <c r="I669" s="3"/>
      <c r="J669" s="3"/>
      <c r="K669" s="4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>
      <c r="A670" s="1"/>
      <c r="B670" s="1"/>
      <c r="C670" s="1"/>
      <c r="F670" s="1"/>
      <c r="G670" s="1"/>
      <c r="H670" s="1"/>
      <c r="I670" s="3"/>
      <c r="J670" s="3"/>
      <c r="K670" s="4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>
      <c r="A671" s="1"/>
      <c r="B671" s="1"/>
      <c r="C671" s="1"/>
      <c r="F671" s="1"/>
      <c r="G671" s="1"/>
      <c r="H671" s="1"/>
      <c r="I671" s="3"/>
      <c r="J671" s="3"/>
      <c r="K671" s="4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>
      <c r="A672" s="1"/>
      <c r="B672" s="1"/>
      <c r="C672" s="1"/>
      <c r="F672" s="1"/>
      <c r="G672" s="1"/>
      <c r="H672" s="1"/>
      <c r="I672" s="3"/>
      <c r="J672" s="3"/>
      <c r="K672" s="4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>
      <c r="A673" s="1"/>
      <c r="B673" s="1"/>
      <c r="C673" s="1"/>
      <c r="F673" s="1"/>
      <c r="G673" s="1"/>
      <c r="H673" s="1"/>
      <c r="I673" s="3"/>
      <c r="J673" s="3"/>
      <c r="K673" s="4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>
      <c r="A674" s="1"/>
      <c r="B674" s="1"/>
      <c r="C674" s="1"/>
      <c r="F674" s="1"/>
      <c r="G674" s="1"/>
      <c r="H674" s="1"/>
      <c r="I674" s="3"/>
      <c r="J674" s="3"/>
      <c r="K674" s="4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>
      <c r="A675" s="1"/>
      <c r="B675" s="1"/>
      <c r="C675" s="1"/>
      <c r="F675" s="1"/>
      <c r="G675" s="1"/>
      <c r="H675" s="1"/>
      <c r="I675" s="3"/>
      <c r="J675" s="3"/>
      <c r="K675" s="4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>
      <c r="A676" s="1"/>
      <c r="B676" s="1"/>
      <c r="C676" s="1"/>
      <c r="F676" s="1"/>
      <c r="G676" s="1"/>
      <c r="H676" s="1"/>
      <c r="I676" s="3"/>
      <c r="J676" s="3"/>
      <c r="K676" s="4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>
      <c r="A677" s="1"/>
      <c r="B677" s="1"/>
      <c r="C677" s="1"/>
      <c r="F677" s="1"/>
      <c r="G677" s="1"/>
      <c r="H677" s="1"/>
      <c r="I677" s="3"/>
      <c r="J677" s="3"/>
      <c r="K677" s="4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>
      <c r="A678" s="1"/>
      <c r="B678" s="1"/>
      <c r="C678" s="1"/>
      <c r="F678" s="1"/>
      <c r="G678" s="1"/>
      <c r="H678" s="1"/>
      <c r="I678" s="3"/>
      <c r="J678" s="3"/>
      <c r="K678" s="4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>
      <c r="A679" s="1"/>
      <c r="B679" s="1"/>
      <c r="C679" s="1"/>
      <c r="F679" s="1"/>
      <c r="G679" s="1"/>
      <c r="H679" s="1"/>
      <c r="I679" s="3"/>
      <c r="J679" s="3"/>
      <c r="K679" s="4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>
      <c r="A680" s="1"/>
      <c r="B680" s="1"/>
      <c r="C680" s="1"/>
      <c r="F680" s="1"/>
      <c r="G680" s="1"/>
      <c r="H680" s="1"/>
      <c r="I680" s="3"/>
      <c r="J680" s="3"/>
      <c r="K680" s="4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>
      <c r="A681" s="1"/>
      <c r="B681" s="1"/>
      <c r="C681" s="1"/>
      <c r="F681" s="1"/>
      <c r="G681" s="1"/>
      <c r="H681" s="1"/>
      <c r="I681" s="3"/>
      <c r="J681" s="3"/>
      <c r="K681" s="4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>
      <c r="A682" s="1"/>
      <c r="B682" s="1"/>
      <c r="C682" s="1"/>
      <c r="F682" s="1"/>
      <c r="G682" s="1"/>
      <c r="H682" s="1"/>
      <c r="I682" s="3"/>
      <c r="J682" s="3"/>
      <c r="K682" s="4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>
      <c r="A683" s="1"/>
      <c r="B683" s="1"/>
      <c r="C683" s="1"/>
      <c r="F683" s="1"/>
      <c r="G683" s="1"/>
      <c r="H683" s="1"/>
      <c r="I683" s="3"/>
      <c r="J683" s="3"/>
      <c r="K683" s="4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>
      <c r="A684" s="1"/>
      <c r="B684" s="1"/>
      <c r="C684" s="1"/>
      <c r="F684" s="1"/>
      <c r="G684" s="1"/>
      <c r="H684" s="1"/>
      <c r="I684" s="3"/>
      <c r="J684" s="3"/>
      <c r="K684" s="4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>
      <c r="A685" s="1"/>
      <c r="B685" s="1"/>
      <c r="C685" s="1"/>
      <c r="F685" s="1"/>
      <c r="G685" s="1"/>
      <c r="H685" s="1"/>
      <c r="I685" s="3"/>
      <c r="J685" s="3"/>
      <c r="K685" s="4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>
      <c r="A686" s="1"/>
      <c r="B686" s="1"/>
      <c r="C686" s="1"/>
      <c r="F686" s="1"/>
      <c r="G686" s="1"/>
      <c r="H686" s="1"/>
      <c r="I686" s="3"/>
      <c r="J686" s="3"/>
      <c r="K686" s="4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>
      <c r="A687" s="1"/>
      <c r="B687" s="1"/>
      <c r="C687" s="1"/>
      <c r="F687" s="1"/>
      <c r="G687" s="1"/>
      <c r="H687" s="1"/>
      <c r="I687" s="3"/>
      <c r="J687" s="3"/>
      <c r="K687" s="4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>
      <c r="A688" s="1"/>
      <c r="B688" s="1"/>
      <c r="C688" s="1"/>
      <c r="F688" s="1"/>
      <c r="G688" s="1"/>
      <c r="H688" s="1"/>
      <c r="I688" s="3"/>
      <c r="J688" s="3"/>
      <c r="K688" s="4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>
      <c r="A689" s="1"/>
      <c r="B689" s="1"/>
      <c r="C689" s="1"/>
      <c r="F689" s="1"/>
      <c r="G689" s="1"/>
      <c r="H689" s="1"/>
      <c r="I689" s="3"/>
      <c r="J689" s="3"/>
      <c r="K689" s="4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>
      <c r="A690" s="1"/>
      <c r="B690" s="1"/>
      <c r="C690" s="1"/>
      <c r="F690" s="1"/>
      <c r="G690" s="1"/>
      <c r="H690" s="1"/>
      <c r="I690" s="3"/>
      <c r="J690" s="3"/>
      <c r="K690" s="4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>
      <c r="A691" s="1"/>
      <c r="B691" s="1"/>
      <c r="C691" s="1"/>
      <c r="F691" s="1"/>
      <c r="G691" s="1"/>
      <c r="H691" s="1"/>
      <c r="I691" s="3"/>
      <c r="J691" s="3"/>
      <c r="K691" s="4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>
      <c r="A692" s="1"/>
      <c r="B692" s="1"/>
      <c r="C692" s="1"/>
      <c r="F692" s="1"/>
      <c r="G692" s="1"/>
      <c r="H692" s="1"/>
      <c r="I692" s="3"/>
      <c r="J692" s="3"/>
      <c r="K692" s="4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>
      <c r="A693" s="1"/>
      <c r="B693" s="1"/>
      <c r="C693" s="1"/>
      <c r="F693" s="1"/>
      <c r="G693" s="1"/>
      <c r="H693" s="1"/>
      <c r="I693" s="3"/>
      <c r="J693" s="3"/>
      <c r="K693" s="4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>
      <c r="A694" s="1"/>
      <c r="B694" s="1"/>
      <c r="C694" s="1"/>
      <c r="F694" s="1"/>
      <c r="G694" s="1"/>
      <c r="H694" s="1"/>
      <c r="I694" s="3"/>
      <c r="J694" s="3"/>
      <c r="K694" s="4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>
      <c r="A695" s="1"/>
      <c r="B695" s="1"/>
      <c r="C695" s="1"/>
      <c r="F695" s="1"/>
      <c r="G695" s="1"/>
      <c r="H695" s="1"/>
      <c r="I695" s="3"/>
      <c r="J695" s="3"/>
      <c r="K695" s="4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>
      <c r="A696" s="1"/>
      <c r="B696" s="1"/>
      <c r="C696" s="1"/>
      <c r="F696" s="1"/>
      <c r="G696" s="1"/>
      <c r="H696" s="1"/>
      <c r="I696" s="3"/>
      <c r="J696" s="3"/>
      <c r="K696" s="4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>
      <c r="A697" s="1"/>
      <c r="B697" s="1"/>
      <c r="C697" s="1"/>
      <c r="F697" s="1"/>
      <c r="G697" s="1"/>
      <c r="H697" s="1"/>
      <c r="I697" s="3"/>
      <c r="J697" s="3"/>
      <c r="K697" s="4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>
      <c r="A698" s="1"/>
      <c r="B698" s="1"/>
      <c r="C698" s="1"/>
      <c r="F698" s="1"/>
      <c r="G698" s="1"/>
      <c r="H698" s="1"/>
      <c r="I698" s="3"/>
      <c r="J698" s="3"/>
      <c r="K698" s="4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>
      <c r="A699" s="1"/>
      <c r="B699" s="1"/>
      <c r="C699" s="1"/>
      <c r="F699" s="1"/>
      <c r="G699" s="1"/>
      <c r="H699" s="1"/>
      <c r="I699" s="3"/>
      <c r="J699" s="3"/>
      <c r="K699" s="4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>
      <c r="A700" s="1"/>
      <c r="B700" s="1"/>
      <c r="C700" s="1"/>
      <c r="F700" s="1"/>
      <c r="G700" s="1"/>
      <c r="H700" s="1"/>
      <c r="I700" s="3"/>
      <c r="J700" s="3"/>
      <c r="K700" s="4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>
      <c r="A701" s="1"/>
      <c r="B701" s="1"/>
      <c r="C701" s="1"/>
      <c r="F701" s="1"/>
      <c r="G701" s="1"/>
      <c r="H701" s="1"/>
      <c r="I701" s="3"/>
      <c r="J701" s="3"/>
      <c r="K701" s="4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>
      <c r="A702" s="1"/>
      <c r="B702" s="1"/>
      <c r="C702" s="1"/>
      <c r="F702" s="1"/>
      <c r="G702" s="1"/>
      <c r="H702" s="1"/>
      <c r="I702" s="3"/>
      <c r="J702" s="3"/>
      <c r="K702" s="4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>
      <c r="A703" s="1"/>
      <c r="B703" s="1"/>
      <c r="C703" s="1"/>
      <c r="F703" s="1"/>
      <c r="G703" s="1"/>
      <c r="H703" s="1"/>
      <c r="I703" s="3"/>
      <c r="J703" s="3"/>
      <c r="K703" s="4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>
      <c r="A704" s="1"/>
      <c r="B704" s="1"/>
      <c r="C704" s="1"/>
      <c r="F704" s="1"/>
      <c r="G704" s="1"/>
      <c r="H704" s="1"/>
      <c r="I704" s="3"/>
      <c r="J704" s="3"/>
      <c r="K704" s="4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>
      <c r="A705" s="1"/>
      <c r="B705" s="1"/>
      <c r="C705" s="1"/>
      <c r="F705" s="1"/>
      <c r="G705" s="1"/>
      <c r="H705" s="1"/>
      <c r="I705" s="3"/>
      <c r="J705" s="3"/>
      <c r="K705" s="4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>
      <c r="A706" s="1"/>
      <c r="B706" s="1"/>
      <c r="C706" s="1"/>
      <c r="F706" s="1"/>
      <c r="G706" s="1"/>
      <c r="H706" s="1"/>
      <c r="I706" s="3"/>
      <c r="J706" s="3"/>
      <c r="K706" s="4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>
      <c r="A707" s="1"/>
      <c r="B707" s="1"/>
      <c r="C707" s="1"/>
      <c r="F707" s="1"/>
      <c r="G707" s="1"/>
      <c r="H707" s="1"/>
      <c r="I707" s="3"/>
      <c r="J707" s="3"/>
      <c r="K707" s="4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>
      <c r="A708" s="1"/>
      <c r="B708" s="1"/>
      <c r="C708" s="1"/>
      <c r="F708" s="1"/>
      <c r="G708" s="1"/>
      <c r="H708" s="1"/>
      <c r="I708" s="3"/>
      <c r="J708" s="3"/>
      <c r="K708" s="4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>
      <c r="A709" s="1"/>
      <c r="B709" s="1"/>
      <c r="C709" s="1"/>
      <c r="F709" s="1"/>
      <c r="G709" s="1"/>
      <c r="H709" s="1"/>
      <c r="I709" s="3"/>
      <c r="J709" s="3"/>
      <c r="K709" s="4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>
      <c r="A710" s="1"/>
      <c r="B710" s="1"/>
      <c r="C710" s="1"/>
      <c r="F710" s="1"/>
      <c r="G710" s="1"/>
      <c r="H710" s="1"/>
      <c r="I710" s="3"/>
      <c r="J710" s="3"/>
      <c r="K710" s="4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>
      <c r="A711" s="1"/>
      <c r="B711" s="1"/>
      <c r="C711" s="1"/>
      <c r="F711" s="1"/>
      <c r="G711" s="1"/>
      <c r="H711" s="1"/>
      <c r="I711" s="3"/>
      <c r="J711" s="3"/>
      <c r="K711" s="4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>
      <c r="A712" s="1"/>
      <c r="B712" s="1"/>
      <c r="C712" s="1"/>
      <c r="F712" s="1"/>
      <c r="G712" s="1"/>
      <c r="H712" s="1"/>
      <c r="I712" s="3"/>
      <c r="J712" s="3"/>
      <c r="K712" s="4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>
      <c r="A713" s="1"/>
      <c r="B713" s="1"/>
      <c r="C713" s="1"/>
      <c r="F713" s="1"/>
      <c r="G713" s="1"/>
      <c r="H713" s="1"/>
      <c r="I713" s="3"/>
      <c r="J713" s="3"/>
      <c r="K713" s="4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>
      <c r="A714" s="1"/>
      <c r="B714" s="1"/>
      <c r="C714" s="1"/>
      <c r="F714" s="1"/>
      <c r="G714" s="1"/>
      <c r="H714" s="1"/>
      <c r="I714" s="3"/>
      <c r="J714" s="3"/>
      <c r="K714" s="4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>
      <c r="A715" s="1"/>
      <c r="B715" s="1"/>
      <c r="C715" s="1"/>
      <c r="F715" s="1"/>
      <c r="G715" s="1"/>
      <c r="H715" s="1"/>
      <c r="I715" s="3"/>
      <c r="J715" s="3"/>
      <c r="K715" s="4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>
      <c r="A716" s="1"/>
      <c r="B716" s="1"/>
      <c r="C716" s="1"/>
      <c r="F716" s="1"/>
      <c r="G716" s="1"/>
      <c r="H716" s="1"/>
      <c r="I716" s="3"/>
      <c r="J716" s="3"/>
      <c r="K716" s="4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>
      <c r="A717" s="1"/>
      <c r="B717" s="1"/>
      <c r="C717" s="1"/>
      <c r="F717" s="1"/>
      <c r="G717" s="1"/>
      <c r="H717" s="1"/>
      <c r="I717" s="3"/>
      <c r="J717" s="3"/>
      <c r="K717" s="4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>
      <c r="A718" s="1"/>
      <c r="B718" s="1"/>
      <c r="C718" s="1"/>
      <c r="F718" s="1"/>
      <c r="G718" s="1"/>
      <c r="H718" s="1"/>
      <c r="I718" s="3"/>
      <c r="J718" s="3"/>
      <c r="K718" s="4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>
      <c r="A719" s="1"/>
      <c r="B719" s="1"/>
      <c r="C719" s="1"/>
      <c r="F719" s="1"/>
      <c r="G719" s="1"/>
      <c r="H719" s="1"/>
      <c r="I719" s="3"/>
      <c r="J719" s="3"/>
      <c r="K719" s="4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>
      <c r="A720" s="1"/>
      <c r="B720" s="1"/>
      <c r="C720" s="1"/>
      <c r="F720" s="1"/>
      <c r="G720" s="1"/>
      <c r="H720" s="1"/>
      <c r="I720" s="3"/>
      <c r="J720" s="3"/>
      <c r="K720" s="4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>
      <c r="A721" s="1"/>
      <c r="B721" s="1"/>
      <c r="C721" s="1"/>
      <c r="F721" s="1"/>
      <c r="G721" s="1"/>
      <c r="H721" s="1"/>
      <c r="I721" s="3"/>
      <c r="J721" s="3"/>
      <c r="K721" s="4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>
      <c r="A722" s="1"/>
      <c r="B722" s="1"/>
      <c r="C722" s="1"/>
      <c r="F722" s="1"/>
      <c r="G722" s="1"/>
      <c r="H722" s="1"/>
      <c r="I722" s="3"/>
      <c r="J722" s="3"/>
      <c r="K722" s="4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>
      <c r="A723" s="1"/>
      <c r="B723" s="1"/>
      <c r="C723" s="1"/>
      <c r="F723" s="1"/>
      <c r="G723" s="1"/>
      <c r="H723" s="1"/>
      <c r="I723" s="3"/>
      <c r="J723" s="3"/>
      <c r="K723" s="4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>
      <c r="A724" s="1"/>
      <c r="B724" s="1"/>
      <c r="C724" s="1"/>
      <c r="F724" s="1"/>
      <c r="G724" s="1"/>
      <c r="H724" s="1"/>
      <c r="I724" s="3"/>
      <c r="J724" s="3"/>
      <c r="K724" s="4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>
      <c r="A725" s="1"/>
      <c r="B725" s="1"/>
      <c r="C725" s="1"/>
      <c r="F725" s="1"/>
      <c r="G725" s="1"/>
      <c r="H725" s="1"/>
      <c r="I725" s="3"/>
      <c r="J725" s="3"/>
      <c r="K725" s="4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>
      <c r="A726" s="1"/>
      <c r="B726" s="1"/>
      <c r="C726" s="1"/>
      <c r="F726" s="1"/>
      <c r="G726" s="1"/>
      <c r="H726" s="1"/>
      <c r="I726" s="3"/>
      <c r="J726" s="3"/>
      <c r="K726" s="4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>
      <c r="A727" s="1"/>
      <c r="B727" s="1"/>
      <c r="C727" s="1"/>
      <c r="F727" s="1"/>
      <c r="G727" s="1"/>
      <c r="H727" s="1"/>
      <c r="I727" s="3"/>
      <c r="J727" s="3"/>
      <c r="K727" s="4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>
      <c r="A728" s="1"/>
      <c r="B728" s="1"/>
      <c r="C728" s="1"/>
      <c r="F728" s="1"/>
      <c r="G728" s="1"/>
      <c r="H728" s="1"/>
      <c r="I728" s="3"/>
      <c r="J728" s="3"/>
      <c r="K728" s="4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>
      <c r="A729" s="1"/>
      <c r="B729" s="1"/>
      <c r="C729" s="1"/>
      <c r="F729" s="1"/>
      <c r="G729" s="1"/>
      <c r="H729" s="1"/>
      <c r="I729" s="3"/>
      <c r="J729" s="3"/>
      <c r="K729" s="4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>
      <c r="A730" s="1"/>
      <c r="B730" s="1"/>
      <c r="C730" s="1"/>
      <c r="F730" s="1"/>
      <c r="G730" s="1"/>
      <c r="H730" s="1"/>
      <c r="I730" s="3"/>
      <c r="J730" s="3"/>
      <c r="K730" s="4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>
      <c r="A731" s="1"/>
      <c r="B731" s="1"/>
      <c r="C731" s="1"/>
      <c r="F731" s="1"/>
      <c r="G731" s="1"/>
      <c r="H731" s="1"/>
      <c r="I731" s="3"/>
      <c r="J731" s="3"/>
      <c r="K731" s="4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>
      <c r="A732" s="1"/>
      <c r="B732" s="1"/>
      <c r="C732" s="1"/>
      <c r="F732" s="1"/>
      <c r="G732" s="1"/>
      <c r="H732" s="1"/>
      <c r="I732" s="3"/>
      <c r="J732" s="3"/>
      <c r="K732" s="4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>
      <c r="A733" s="1"/>
      <c r="B733" s="1"/>
      <c r="C733" s="1"/>
      <c r="F733" s="1"/>
      <c r="G733" s="1"/>
      <c r="H733" s="1"/>
      <c r="I733" s="3"/>
      <c r="J733" s="3"/>
      <c r="K733" s="4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>
      <c r="A734" s="1"/>
      <c r="B734" s="1"/>
      <c r="C734" s="1"/>
      <c r="F734" s="1"/>
      <c r="G734" s="1"/>
      <c r="H734" s="1"/>
      <c r="I734" s="3"/>
      <c r="J734" s="3"/>
      <c r="K734" s="4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>
      <c r="A735" s="1"/>
      <c r="B735" s="1"/>
      <c r="C735" s="1"/>
      <c r="F735" s="1"/>
      <c r="G735" s="1"/>
      <c r="H735" s="1"/>
      <c r="I735" s="3"/>
      <c r="J735" s="3"/>
      <c r="K735" s="4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>
      <c r="A736" s="1"/>
      <c r="B736" s="1"/>
      <c r="C736" s="1"/>
      <c r="F736" s="1"/>
      <c r="G736" s="1"/>
      <c r="H736" s="1"/>
      <c r="I736" s="3"/>
      <c r="J736" s="3"/>
      <c r="K736" s="4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>
      <c r="A737" s="1"/>
      <c r="B737" s="1"/>
      <c r="C737" s="1"/>
      <c r="F737" s="1"/>
      <c r="G737" s="1"/>
      <c r="H737" s="1"/>
      <c r="I737" s="3"/>
      <c r="J737" s="3"/>
      <c r="K737" s="4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>
      <c r="A738" s="1"/>
      <c r="B738" s="1"/>
      <c r="C738" s="1"/>
      <c r="F738" s="1"/>
      <c r="G738" s="1"/>
      <c r="H738" s="1"/>
      <c r="I738" s="3"/>
      <c r="J738" s="3"/>
      <c r="K738" s="4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>
      <c r="A739" s="1"/>
      <c r="B739" s="1"/>
      <c r="C739" s="1"/>
      <c r="F739" s="1"/>
      <c r="G739" s="1"/>
      <c r="H739" s="1"/>
      <c r="I739" s="3"/>
      <c r="J739" s="3"/>
      <c r="K739" s="4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>
      <c r="A740" s="1"/>
      <c r="B740" s="1"/>
      <c r="C740" s="1"/>
      <c r="F740" s="1"/>
      <c r="G740" s="1"/>
      <c r="H740" s="1"/>
      <c r="I740" s="3"/>
      <c r="J740" s="3"/>
      <c r="K740" s="4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>
      <c r="A741" s="1"/>
      <c r="B741" s="1"/>
      <c r="C741" s="1"/>
      <c r="F741" s="1"/>
      <c r="G741" s="1"/>
      <c r="H741" s="1"/>
      <c r="I741" s="3"/>
      <c r="J741" s="3"/>
      <c r="K741" s="4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>
      <c r="A742" s="1"/>
      <c r="B742" s="1"/>
      <c r="C742" s="1"/>
      <c r="F742" s="1"/>
      <c r="G742" s="1"/>
      <c r="H742" s="1"/>
      <c r="I742" s="3"/>
      <c r="J742" s="3"/>
      <c r="K742" s="4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>
      <c r="A743" s="1"/>
      <c r="B743" s="1"/>
      <c r="C743" s="1"/>
      <c r="F743" s="1"/>
      <c r="G743" s="1"/>
      <c r="H743" s="1"/>
      <c r="I743" s="3"/>
      <c r="J743" s="3"/>
      <c r="K743" s="4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>
      <c r="A744" s="1"/>
      <c r="B744" s="1"/>
      <c r="C744" s="1"/>
      <c r="F744" s="1"/>
      <c r="G744" s="1"/>
      <c r="H744" s="1"/>
      <c r="I744" s="3"/>
      <c r="J744" s="3"/>
      <c r="K744" s="4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>
      <c r="A745" s="1"/>
      <c r="B745" s="1"/>
      <c r="C745" s="1"/>
      <c r="F745" s="1"/>
      <c r="G745" s="1"/>
      <c r="H745" s="1"/>
      <c r="I745" s="3"/>
      <c r="J745" s="3"/>
      <c r="K745" s="4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>
      <c r="A746" s="1"/>
      <c r="B746" s="1"/>
      <c r="C746" s="1"/>
      <c r="F746" s="1"/>
      <c r="G746" s="1"/>
      <c r="H746" s="1"/>
      <c r="I746" s="3"/>
      <c r="J746" s="3"/>
      <c r="K746" s="4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>
      <c r="A747" s="1"/>
      <c r="B747" s="1"/>
      <c r="C747" s="1"/>
      <c r="F747" s="1"/>
      <c r="G747" s="1"/>
      <c r="H747" s="1"/>
      <c r="I747" s="3"/>
      <c r="J747" s="3"/>
      <c r="K747" s="4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>
      <c r="A748" s="1"/>
      <c r="B748" s="1"/>
      <c r="C748" s="1"/>
      <c r="F748" s="1"/>
      <c r="G748" s="1"/>
      <c r="H748" s="1"/>
      <c r="I748" s="3"/>
      <c r="J748" s="3"/>
      <c r="K748" s="4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>
      <c r="A749" s="1"/>
      <c r="B749" s="1"/>
      <c r="C749" s="1"/>
      <c r="F749" s="1"/>
      <c r="G749" s="1"/>
      <c r="H749" s="1"/>
      <c r="I749" s="3"/>
      <c r="J749" s="3"/>
      <c r="K749" s="4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>
      <c r="A750" s="1"/>
      <c r="B750" s="1"/>
      <c r="C750" s="1"/>
      <c r="F750" s="1"/>
      <c r="G750" s="1"/>
      <c r="H750" s="1"/>
      <c r="I750" s="3"/>
      <c r="J750" s="3"/>
      <c r="K750" s="4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>
      <c r="A751" s="1"/>
      <c r="B751" s="1"/>
      <c r="C751" s="1"/>
      <c r="F751" s="1"/>
      <c r="G751" s="1"/>
      <c r="H751" s="1"/>
      <c r="I751" s="3"/>
      <c r="J751" s="3"/>
      <c r="K751" s="4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>
      <c r="A752" s="1"/>
      <c r="B752" s="1"/>
      <c r="C752" s="1"/>
      <c r="F752" s="1"/>
      <c r="G752" s="1"/>
      <c r="H752" s="1"/>
      <c r="I752" s="3"/>
      <c r="J752" s="3"/>
      <c r="K752" s="4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>
      <c r="A753" s="1"/>
      <c r="B753" s="1"/>
      <c r="C753" s="1"/>
      <c r="F753" s="1"/>
      <c r="G753" s="1"/>
      <c r="H753" s="1"/>
      <c r="I753" s="3"/>
      <c r="J753" s="3"/>
      <c r="K753" s="4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>
      <c r="A754" s="1"/>
      <c r="B754" s="1"/>
      <c r="C754" s="1"/>
      <c r="F754" s="1"/>
      <c r="G754" s="1"/>
      <c r="H754" s="1"/>
      <c r="I754" s="3"/>
      <c r="J754" s="3"/>
      <c r="K754" s="4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>
      <c r="A755" s="1"/>
      <c r="B755" s="1"/>
      <c r="C755" s="1"/>
      <c r="F755" s="1"/>
      <c r="G755" s="1"/>
      <c r="H755" s="1"/>
      <c r="I755" s="3"/>
      <c r="J755" s="3"/>
      <c r="K755" s="4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>
      <c r="A756" s="1"/>
      <c r="B756" s="1"/>
      <c r="C756" s="1"/>
      <c r="F756" s="1"/>
      <c r="G756" s="1"/>
      <c r="H756" s="1"/>
      <c r="I756" s="3"/>
      <c r="J756" s="3"/>
      <c r="K756" s="4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>
      <c r="A757" s="1"/>
      <c r="B757" s="1"/>
      <c r="C757" s="1"/>
      <c r="F757" s="1"/>
      <c r="G757" s="1"/>
      <c r="H757" s="1"/>
      <c r="I757" s="3"/>
      <c r="J757" s="3"/>
      <c r="K757" s="4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>
      <c r="A758" s="1"/>
      <c r="B758" s="1"/>
      <c r="C758" s="1"/>
      <c r="F758" s="1"/>
      <c r="G758" s="1"/>
      <c r="H758" s="1"/>
      <c r="I758" s="3"/>
      <c r="J758" s="3"/>
      <c r="K758" s="4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>
      <c r="A759" s="1"/>
      <c r="B759" s="1"/>
      <c r="C759" s="1"/>
      <c r="F759" s="1"/>
      <c r="G759" s="1"/>
      <c r="H759" s="1"/>
      <c r="I759" s="3"/>
      <c r="J759" s="3"/>
      <c r="K759" s="4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>
      <c r="A760" s="1"/>
      <c r="B760" s="1"/>
      <c r="C760" s="1"/>
      <c r="F760" s="1"/>
      <c r="G760" s="1"/>
      <c r="H760" s="1"/>
      <c r="I760" s="3"/>
      <c r="J760" s="3"/>
      <c r="K760" s="4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>
      <c r="A761" s="1"/>
      <c r="B761" s="1"/>
      <c r="C761" s="1"/>
      <c r="F761" s="1"/>
      <c r="G761" s="1"/>
      <c r="H761" s="1"/>
      <c r="I761" s="3"/>
      <c r="J761" s="3"/>
      <c r="K761" s="4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>
      <c r="A762" s="1"/>
      <c r="B762" s="1"/>
      <c r="C762" s="1"/>
      <c r="F762" s="1"/>
      <c r="G762" s="1"/>
      <c r="H762" s="1"/>
      <c r="I762" s="3"/>
      <c r="J762" s="3"/>
      <c r="K762" s="4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>
      <c r="A763" s="1"/>
      <c r="B763" s="1"/>
      <c r="C763" s="1"/>
      <c r="F763" s="1"/>
      <c r="G763" s="1"/>
      <c r="H763" s="1"/>
      <c r="I763" s="3"/>
      <c r="J763" s="3"/>
      <c r="K763" s="4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>
      <c r="A764" s="1"/>
      <c r="B764" s="1"/>
      <c r="C764" s="1"/>
      <c r="F764" s="1"/>
      <c r="G764" s="1"/>
      <c r="H764" s="1"/>
      <c r="I764" s="3"/>
      <c r="J764" s="3"/>
      <c r="K764" s="4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>
      <c r="A765" s="1"/>
      <c r="B765" s="1"/>
      <c r="C765" s="1"/>
      <c r="F765" s="1"/>
      <c r="G765" s="1"/>
      <c r="H765" s="1"/>
      <c r="I765" s="3"/>
      <c r="J765" s="3"/>
      <c r="K765" s="4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>
      <c r="A766" s="1"/>
      <c r="B766" s="1"/>
      <c r="C766" s="1"/>
      <c r="F766" s="1"/>
      <c r="G766" s="1"/>
      <c r="H766" s="1"/>
      <c r="I766" s="3"/>
      <c r="J766" s="3"/>
      <c r="K766" s="4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>
      <c r="A767" s="1"/>
      <c r="B767" s="1"/>
      <c r="C767" s="1"/>
      <c r="F767" s="1"/>
      <c r="G767" s="1"/>
      <c r="H767" s="1"/>
      <c r="I767" s="3"/>
      <c r="J767" s="3"/>
      <c r="K767" s="4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>
      <c r="A768" s="1"/>
      <c r="B768" s="1"/>
      <c r="C768" s="1"/>
      <c r="F768" s="1"/>
      <c r="G768" s="1"/>
      <c r="H768" s="1"/>
      <c r="I768" s="3"/>
      <c r="J768" s="3"/>
      <c r="K768" s="4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>
      <c r="A769" s="1"/>
      <c r="B769" s="1"/>
      <c r="C769" s="1"/>
      <c r="F769" s="1"/>
      <c r="G769" s="1"/>
      <c r="H769" s="1"/>
      <c r="I769" s="3"/>
      <c r="J769" s="3"/>
      <c r="K769" s="4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>
      <c r="A770" s="1"/>
      <c r="B770" s="1"/>
      <c r="C770" s="1"/>
      <c r="F770" s="1"/>
      <c r="G770" s="1"/>
      <c r="H770" s="1"/>
      <c r="I770" s="3"/>
      <c r="J770" s="3"/>
      <c r="K770" s="4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>
      <c r="A771" s="1"/>
      <c r="B771" s="1"/>
      <c r="C771" s="1"/>
      <c r="F771" s="1"/>
      <c r="G771" s="1"/>
      <c r="H771" s="1"/>
      <c r="I771" s="3"/>
      <c r="J771" s="3"/>
      <c r="K771" s="4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>
      <c r="A772" s="1"/>
      <c r="B772" s="1"/>
      <c r="C772" s="1"/>
      <c r="F772" s="1"/>
      <c r="G772" s="1"/>
      <c r="H772" s="1"/>
      <c r="I772" s="3"/>
      <c r="J772" s="3"/>
      <c r="K772" s="4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>
      <c r="A773" s="1"/>
      <c r="B773" s="1"/>
      <c r="C773" s="1"/>
      <c r="F773" s="1"/>
      <c r="G773" s="1"/>
      <c r="H773" s="1"/>
      <c r="I773" s="3"/>
      <c r="J773" s="3"/>
      <c r="K773" s="4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>
      <c r="A774" s="1"/>
      <c r="B774" s="1"/>
      <c r="C774" s="1"/>
      <c r="F774" s="1"/>
      <c r="G774" s="1"/>
      <c r="H774" s="1"/>
      <c r="I774" s="3"/>
      <c r="J774" s="3"/>
      <c r="K774" s="4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>
      <c r="A775" s="1"/>
      <c r="B775" s="1"/>
      <c r="C775" s="1"/>
      <c r="F775" s="1"/>
      <c r="G775" s="1"/>
      <c r="H775" s="1"/>
      <c r="I775" s="3"/>
      <c r="J775" s="3"/>
      <c r="K775" s="4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>
      <c r="A776" s="1"/>
      <c r="B776" s="1"/>
      <c r="C776" s="1"/>
      <c r="F776" s="1"/>
      <c r="G776" s="1"/>
      <c r="H776" s="1"/>
      <c r="I776" s="3"/>
      <c r="J776" s="3"/>
      <c r="K776" s="4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>
      <c r="A777" s="1"/>
      <c r="B777" s="1"/>
      <c r="C777" s="1"/>
      <c r="F777" s="1"/>
      <c r="G777" s="1"/>
      <c r="H777" s="1"/>
      <c r="I777" s="3"/>
      <c r="J777" s="3"/>
      <c r="K777" s="4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>
      <c r="A778" s="1"/>
      <c r="B778" s="1"/>
      <c r="C778" s="1"/>
      <c r="F778" s="1"/>
      <c r="G778" s="1"/>
      <c r="H778" s="1"/>
      <c r="I778" s="3"/>
      <c r="J778" s="3"/>
      <c r="K778" s="4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>
      <c r="A779" s="1"/>
      <c r="B779" s="1"/>
      <c r="C779" s="1"/>
      <c r="F779" s="1"/>
      <c r="G779" s="1"/>
      <c r="H779" s="1"/>
      <c r="I779" s="3"/>
      <c r="J779" s="3"/>
      <c r="K779" s="4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>
      <c r="A780" s="1"/>
      <c r="B780" s="1"/>
      <c r="C780" s="1"/>
      <c r="F780" s="1"/>
      <c r="G780" s="1"/>
      <c r="H780" s="1"/>
      <c r="I780" s="3"/>
      <c r="J780" s="3"/>
      <c r="K780" s="4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>
      <c r="A781" s="1"/>
      <c r="B781" s="1"/>
      <c r="C781" s="1"/>
      <c r="F781" s="1"/>
      <c r="G781" s="1"/>
      <c r="H781" s="1"/>
      <c r="I781" s="3"/>
      <c r="J781" s="3"/>
      <c r="K781" s="4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>
      <c r="A782" s="1"/>
      <c r="B782" s="1"/>
      <c r="C782" s="1"/>
      <c r="F782" s="1"/>
      <c r="G782" s="1"/>
      <c r="H782" s="1"/>
      <c r="I782" s="3"/>
      <c r="J782" s="3"/>
      <c r="K782" s="4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>
      <c r="A783" s="1"/>
      <c r="B783" s="1"/>
      <c r="C783" s="1"/>
      <c r="F783" s="1"/>
      <c r="G783" s="1"/>
      <c r="H783" s="1"/>
      <c r="I783" s="3"/>
      <c r="J783" s="3"/>
      <c r="K783" s="4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>
      <c r="A784" s="1"/>
      <c r="B784" s="1"/>
      <c r="C784" s="1"/>
      <c r="F784" s="1"/>
      <c r="G784" s="1"/>
      <c r="H784" s="1"/>
      <c r="I784" s="3"/>
      <c r="J784" s="3"/>
      <c r="K784" s="4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>
      <c r="A785" s="1"/>
      <c r="B785" s="1"/>
      <c r="C785" s="1"/>
      <c r="F785" s="1"/>
      <c r="G785" s="1"/>
      <c r="H785" s="1"/>
      <c r="I785" s="3"/>
      <c r="J785" s="3"/>
      <c r="K785" s="4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>
      <c r="A786" s="1"/>
      <c r="B786" s="1"/>
      <c r="C786" s="1"/>
      <c r="F786" s="1"/>
      <c r="G786" s="1"/>
      <c r="H786" s="1"/>
      <c r="I786" s="3"/>
      <c r="J786" s="3"/>
      <c r="K786" s="4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>
      <c r="A787" s="1"/>
      <c r="B787" s="1"/>
      <c r="C787" s="1"/>
      <c r="F787" s="1"/>
      <c r="G787" s="1"/>
      <c r="H787" s="1"/>
      <c r="I787" s="3"/>
      <c r="J787" s="3"/>
      <c r="K787" s="4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>
      <c r="A788" s="1"/>
      <c r="B788" s="1"/>
      <c r="C788" s="1"/>
      <c r="F788" s="1"/>
      <c r="G788" s="1"/>
      <c r="H788" s="1"/>
      <c r="I788" s="3"/>
      <c r="J788" s="3"/>
      <c r="K788" s="4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>
      <c r="A789" s="1"/>
      <c r="B789" s="1"/>
      <c r="C789" s="1"/>
      <c r="F789" s="1"/>
      <c r="G789" s="1"/>
      <c r="H789" s="1"/>
      <c r="I789" s="3"/>
      <c r="J789" s="3"/>
      <c r="K789" s="4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>
      <c r="A790" s="1"/>
      <c r="B790" s="1"/>
      <c r="C790" s="1"/>
      <c r="F790" s="1"/>
      <c r="G790" s="1"/>
      <c r="H790" s="1"/>
      <c r="I790" s="3"/>
      <c r="J790" s="3"/>
      <c r="K790" s="4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>
      <c r="A791" s="1"/>
      <c r="B791" s="1"/>
      <c r="C791" s="1"/>
      <c r="F791" s="1"/>
      <c r="G791" s="1"/>
      <c r="H791" s="1"/>
      <c r="I791" s="3"/>
      <c r="J791" s="3"/>
      <c r="K791" s="4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>
      <c r="A792" s="1"/>
      <c r="B792" s="1"/>
      <c r="C792" s="1"/>
      <c r="F792" s="1"/>
      <c r="G792" s="1"/>
      <c r="H792" s="1"/>
      <c r="I792" s="3"/>
      <c r="J792" s="3"/>
      <c r="K792" s="4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>
      <c r="A793" s="1"/>
      <c r="B793" s="1"/>
      <c r="C793" s="1"/>
      <c r="F793" s="1"/>
      <c r="G793" s="1"/>
      <c r="H793" s="1"/>
      <c r="I793" s="3"/>
      <c r="J793" s="3"/>
      <c r="K793" s="4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>
      <c r="A794" s="1"/>
      <c r="B794" s="1"/>
      <c r="C794" s="1"/>
      <c r="F794" s="1"/>
      <c r="G794" s="1"/>
      <c r="H794" s="1"/>
      <c r="I794" s="3"/>
      <c r="J794" s="3"/>
      <c r="K794" s="4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>
      <c r="A795" s="1"/>
      <c r="B795" s="1"/>
      <c r="C795" s="1"/>
      <c r="F795" s="1"/>
      <c r="G795" s="1"/>
      <c r="H795" s="1"/>
      <c r="I795" s="3"/>
      <c r="J795" s="3"/>
      <c r="K795" s="4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>
      <c r="A796" s="1"/>
      <c r="B796" s="1"/>
      <c r="C796" s="1"/>
      <c r="F796" s="1"/>
      <c r="G796" s="1"/>
      <c r="H796" s="1"/>
      <c r="I796" s="3"/>
      <c r="J796" s="3"/>
      <c r="K796" s="4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>
      <c r="A797" s="1"/>
      <c r="B797" s="1"/>
      <c r="C797" s="1"/>
      <c r="F797" s="1"/>
      <c r="G797" s="1"/>
      <c r="H797" s="1"/>
      <c r="I797" s="3"/>
      <c r="J797" s="3"/>
      <c r="K797" s="4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>
      <c r="A798" s="1"/>
      <c r="B798" s="1"/>
      <c r="C798" s="1"/>
      <c r="F798" s="1"/>
      <c r="G798" s="1"/>
      <c r="H798" s="1"/>
      <c r="I798" s="3"/>
      <c r="J798" s="3"/>
      <c r="K798" s="4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>
      <c r="A799" s="1"/>
      <c r="B799" s="1"/>
      <c r="C799" s="1"/>
      <c r="F799" s="1"/>
      <c r="G799" s="1"/>
      <c r="H799" s="1"/>
      <c r="I799" s="3"/>
      <c r="J799" s="3"/>
      <c r="K799" s="4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>
      <c r="A800" s="1"/>
      <c r="B800" s="1"/>
      <c r="C800" s="1"/>
      <c r="F800" s="1"/>
      <c r="G800" s="1"/>
      <c r="H800" s="1"/>
      <c r="I800" s="3"/>
      <c r="J800" s="3"/>
      <c r="K800" s="4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>
      <c r="A801" s="1"/>
      <c r="B801" s="1"/>
      <c r="C801" s="1"/>
      <c r="F801" s="1"/>
      <c r="G801" s="1"/>
      <c r="H801" s="1"/>
      <c r="I801" s="3"/>
      <c r="J801" s="3"/>
      <c r="K801" s="4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>
      <c r="A802" s="1"/>
      <c r="B802" s="1"/>
      <c r="C802" s="1"/>
      <c r="F802" s="1"/>
      <c r="G802" s="1"/>
      <c r="H802" s="1"/>
      <c r="I802" s="3"/>
      <c r="J802" s="3"/>
      <c r="K802" s="4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>
      <c r="A803" s="1"/>
      <c r="B803" s="1"/>
      <c r="C803" s="1"/>
      <c r="F803" s="1"/>
      <c r="G803" s="1"/>
      <c r="H803" s="1"/>
      <c r="I803" s="3"/>
      <c r="J803" s="3"/>
      <c r="K803" s="4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>
      <c r="A804" s="1"/>
      <c r="B804" s="1"/>
      <c r="C804" s="1"/>
      <c r="F804" s="1"/>
      <c r="G804" s="1"/>
      <c r="H804" s="1"/>
      <c r="I804" s="3"/>
      <c r="J804" s="3"/>
      <c r="K804" s="4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>
      <c r="A805" s="1"/>
      <c r="B805" s="1"/>
      <c r="C805" s="1"/>
      <c r="F805" s="1"/>
      <c r="G805" s="1"/>
      <c r="H805" s="1"/>
      <c r="I805" s="3"/>
      <c r="J805" s="3"/>
      <c r="K805" s="4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>
      <c r="A806" s="1"/>
      <c r="B806" s="1"/>
      <c r="C806" s="1"/>
      <c r="F806" s="1"/>
      <c r="G806" s="1"/>
      <c r="H806" s="1"/>
      <c r="I806" s="3"/>
      <c r="J806" s="3"/>
      <c r="K806" s="4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>
      <c r="A807" s="1"/>
      <c r="B807" s="1"/>
      <c r="C807" s="1"/>
      <c r="F807" s="1"/>
      <c r="G807" s="1"/>
      <c r="H807" s="1"/>
      <c r="I807" s="3"/>
      <c r="J807" s="3"/>
      <c r="K807" s="4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>
      <c r="A808" s="1"/>
      <c r="B808" s="1"/>
      <c r="C808" s="1"/>
      <c r="F808" s="1"/>
      <c r="G808" s="1"/>
      <c r="H808" s="1"/>
      <c r="I808" s="3"/>
      <c r="J808" s="3"/>
      <c r="K808" s="4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>
      <c r="A809" s="1"/>
      <c r="B809" s="1"/>
      <c r="C809" s="1"/>
      <c r="F809" s="1"/>
      <c r="G809" s="1"/>
      <c r="H809" s="1"/>
      <c r="I809" s="3"/>
      <c r="J809" s="3"/>
      <c r="K809" s="4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>
      <c r="A810" s="1"/>
      <c r="B810" s="1"/>
      <c r="C810" s="1"/>
      <c r="F810" s="1"/>
      <c r="G810" s="1"/>
      <c r="H810" s="1"/>
      <c r="I810" s="3"/>
      <c r="J810" s="3"/>
      <c r="K810" s="4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>
      <c r="A811" s="1"/>
      <c r="B811" s="1"/>
      <c r="C811" s="1"/>
      <c r="F811" s="1"/>
      <c r="G811" s="1"/>
      <c r="H811" s="1"/>
      <c r="I811" s="3"/>
      <c r="J811" s="3"/>
      <c r="K811" s="4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>
      <c r="A812" s="1"/>
      <c r="B812" s="1"/>
      <c r="C812" s="1"/>
      <c r="F812" s="1"/>
      <c r="G812" s="1"/>
      <c r="H812" s="1"/>
      <c r="I812" s="3"/>
      <c r="J812" s="3"/>
      <c r="K812" s="4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>
      <c r="A813" s="1"/>
      <c r="B813" s="1"/>
      <c r="C813" s="1"/>
      <c r="F813" s="1"/>
      <c r="G813" s="1"/>
      <c r="H813" s="1"/>
      <c r="I813" s="3"/>
      <c r="J813" s="3"/>
      <c r="K813" s="4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>
      <c r="A814" s="1"/>
      <c r="B814" s="1"/>
      <c r="C814" s="1"/>
      <c r="F814" s="1"/>
      <c r="G814" s="1"/>
      <c r="H814" s="1"/>
      <c r="I814" s="3"/>
      <c r="J814" s="3"/>
      <c r="K814" s="4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>
      <c r="A815" s="1"/>
      <c r="B815" s="1"/>
      <c r="C815" s="1"/>
      <c r="F815" s="1"/>
      <c r="G815" s="1"/>
      <c r="H815" s="1"/>
      <c r="I815" s="3"/>
      <c r="J815" s="3"/>
      <c r="K815" s="4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>
      <c r="A816" s="1"/>
      <c r="B816" s="1"/>
      <c r="C816" s="1"/>
      <c r="F816" s="1"/>
      <c r="G816" s="1"/>
      <c r="H816" s="1"/>
      <c r="I816" s="3"/>
      <c r="J816" s="3"/>
      <c r="K816" s="4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>
      <c r="A817" s="1"/>
      <c r="B817" s="1"/>
      <c r="C817" s="1"/>
      <c r="F817" s="1"/>
      <c r="G817" s="1"/>
      <c r="H817" s="1"/>
      <c r="I817" s="3"/>
      <c r="J817" s="3"/>
      <c r="K817" s="4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>
      <c r="A818" s="1"/>
      <c r="B818" s="1"/>
      <c r="C818" s="1"/>
      <c r="F818" s="1"/>
      <c r="G818" s="1"/>
      <c r="H818" s="1"/>
      <c r="I818" s="3"/>
      <c r="J818" s="3"/>
      <c r="K818" s="4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>
      <c r="A819" s="1"/>
      <c r="B819" s="1"/>
      <c r="C819" s="1"/>
      <c r="F819" s="1"/>
      <c r="G819" s="1"/>
      <c r="H819" s="1"/>
      <c r="I819" s="3"/>
      <c r="J819" s="3"/>
      <c r="K819" s="4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>
      <c r="A820" s="1"/>
      <c r="B820" s="1"/>
      <c r="C820" s="1"/>
      <c r="F820" s="1"/>
      <c r="G820" s="1"/>
      <c r="H820" s="1"/>
      <c r="I820" s="3"/>
      <c r="J820" s="3"/>
      <c r="K820" s="4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>
      <c r="A821" s="1"/>
      <c r="B821" s="1"/>
      <c r="C821" s="1"/>
      <c r="F821" s="1"/>
      <c r="G821" s="1"/>
      <c r="H821" s="1"/>
      <c r="I821" s="3"/>
      <c r="J821" s="3"/>
      <c r="K821" s="4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>
      <c r="A822" s="1"/>
      <c r="B822" s="1"/>
      <c r="C822" s="1"/>
      <c r="F822" s="1"/>
      <c r="G822" s="1"/>
      <c r="H822" s="1"/>
      <c r="I822" s="3"/>
      <c r="J822" s="3"/>
      <c r="K822" s="4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>
      <c r="A823" s="1"/>
      <c r="B823" s="1"/>
      <c r="C823" s="1"/>
      <c r="F823" s="1"/>
      <c r="G823" s="1"/>
      <c r="H823" s="1"/>
      <c r="I823" s="3"/>
      <c r="J823" s="3"/>
      <c r="K823" s="4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>
      <c r="A824" s="1"/>
      <c r="B824" s="1"/>
      <c r="C824" s="1"/>
      <c r="F824" s="1"/>
      <c r="G824" s="1"/>
      <c r="H824" s="1"/>
      <c r="I824" s="3"/>
      <c r="J824" s="3"/>
      <c r="K824" s="4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>
      <c r="A825" s="1"/>
      <c r="B825" s="1"/>
      <c r="C825" s="1"/>
      <c r="F825" s="1"/>
      <c r="G825" s="1"/>
      <c r="H825" s="1"/>
      <c r="I825" s="3"/>
      <c r="J825" s="3"/>
      <c r="K825" s="4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>
      <c r="A826" s="1"/>
      <c r="B826" s="1"/>
      <c r="C826" s="1"/>
      <c r="F826" s="1"/>
      <c r="G826" s="1"/>
      <c r="H826" s="1"/>
      <c r="I826" s="3"/>
      <c r="J826" s="3"/>
      <c r="K826" s="4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>
      <c r="A827" s="1"/>
      <c r="B827" s="1"/>
      <c r="C827" s="1"/>
      <c r="F827" s="1"/>
      <c r="G827" s="1"/>
      <c r="H827" s="1"/>
      <c r="I827" s="3"/>
      <c r="J827" s="3"/>
      <c r="K827" s="4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>
      <c r="A828" s="1"/>
      <c r="B828" s="1"/>
      <c r="C828" s="1"/>
      <c r="F828" s="1"/>
      <c r="G828" s="1"/>
      <c r="H828" s="1"/>
      <c r="I828" s="3"/>
      <c r="J828" s="3"/>
      <c r="K828" s="4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>
      <c r="A829" s="1"/>
      <c r="B829" s="1"/>
      <c r="C829" s="1"/>
      <c r="F829" s="1"/>
      <c r="G829" s="1"/>
      <c r="H829" s="1"/>
      <c r="I829" s="3"/>
      <c r="J829" s="3"/>
      <c r="K829" s="4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>
      <c r="A830" s="1"/>
      <c r="B830" s="1"/>
      <c r="C830" s="1"/>
      <c r="F830" s="1"/>
      <c r="G830" s="1"/>
      <c r="H830" s="1"/>
      <c r="I830" s="3"/>
      <c r="J830" s="3"/>
      <c r="K830" s="4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>
      <c r="A831" s="1"/>
      <c r="B831" s="1"/>
      <c r="C831" s="1"/>
      <c r="F831" s="1"/>
      <c r="G831" s="1"/>
      <c r="H831" s="1"/>
      <c r="I831" s="3"/>
      <c r="J831" s="3"/>
      <c r="K831" s="4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>
      <c r="A832" s="1"/>
      <c r="B832" s="1"/>
      <c r="C832" s="1"/>
      <c r="F832" s="1"/>
      <c r="G832" s="1"/>
      <c r="H832" s="1"/>
      <c r="I832" s="3"/>
      <c r="J832" s="3"/>
      <c r="K832" s="4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>
      <c r="A833" s="1"/>
      <c r="B833" s="1"/>
      <c r="C833" s="1"/>
      <c r="F833" s="1"/>
      <c r="G833" s="1"/>
      <c r="H833" s="1"/>
      <c r="I833" s="3"/>
      <c r="J833" s="3"/>
      <c r="K833" s="4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>
      <c r="A834" s="1"/>
      <c r="B834" s="1"/>
      <c r="C834" s="1"/>
      <c r="F834" s="1"/>
      <c r="G834" s="1"/>
      <c r="H834" s="1"/>
      <c r="I834" s="3"/>
      <c r="J834" s="3"/>
      <c r="K834" s="4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>
      <c r="A835" s="1"/>
      <c r="B835" s="1"/>
      <c r="C835" s="1"/>
      <c r="F835" s="1"/>
      <c r="G835" s="1"/>
      <c r="H835" s="1"/>
      <c r="I835" s="3"/>
      <c r="J835" s="3"/>
      <c r="K835" s="4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>
      <c r="A836" s="1"/>
      <c r="B836" s="1"/>
      <c r="C836" s="1"/>
      <c r="F836" s="1"/>
      <c r="G836" s="1"/>
      <c r="H836" s="1"/>
      <c r="I836" s="3"/>
      <c r="J836" s="3"/>
      <c r="K836" s="4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>
      <c r="A837" s="1"/>
      <c r="B837" s="1"/>
      <c r="C837" s="1"/>
      <c r="F837" s="1"/>
      <c r="G837" s="1"/>
      <c r="H837" s="1"/>
      <c r="I837" s="3"/>
      <c r="J837" s="3"/>
      <c r="K837" s="4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>
      <c r="A838" s="1"/>
      <c r="B838" s="1"/>
      <c r="C838" s="1"/>
      <c r="F838" s="1"/>
      <c r="G838" s="1"/>
      <c r="H838" s="1"/>
      <c r="I838" s="3"/>
      <c r="J838" s="3"/>
      <c r="K838" s="4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>
      <c r="A839" s="1"/>
      <c r="B839" s="1"/>
      <c r="C839" s="1"/>
      <c r="F839" s="1"/>
      <c r="G839" s="1"/>
      <c r="H839" s="1"/>
      <c r="I839" s="3"/>
      <c r="J839" s="3"/>
      <c r="K839" s="4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>
      <c r="A840" s="1"/>
      <c r="B840" s="1"/>
      <c r="C840" s="1"/>
      <c r="F840" s="1"/>
      <c r="G840" s="1"/>
      <c r="H840" s="1"/>
      <c r="I840" s="3"/>
      <c r="J840" s="3"/>
      <c r="K840" s="4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>
      <c r="A841" s="1"/>
      <c r="B841" s="1"/>
      <c r="C841" s="1"/>
      <c r="F841" s="1"/>
      <c r="G841" s="1"/>
      <c r="H841" s="1"/>
      <c r="I841" s="3"/>
      <c r="J841" s="3"/>
      <c r="K841" s="4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>
      <c r="A842" s="1"/>
      <c r="B842" s="1"/>
      <c r="C842" s="1"/>
      <c r="F842" s="1"/>
      <c r="G842" s="1"/>
      <c r="H842" s="1"/>
      <c r="I842" s="3"/>
      <c r="J842" s="3"/>
      <c r="K842" s="4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>
      <c r="A843" s="1"/>
      <c r="B843" s="1"/>
      <c r="C843" s="1"/>
      <c r="F843" s="1"/>
      <c r="G843" s="1"/>
      <c r="H843" s="1"/>
      <c r="I843" s="3"/>
      <c r="J843" s="3"/>
      <c r="K843" s="4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>
      <c r="A844" s="1"/>
      <c r="B844" s="1"/>
      <c r="C844" s="1"/>
      <c r="F844" s="1"/>
      <c r="G844" s="1"/>
      <c r="H844" s="1"/>
      <c r="I844" s="3"/>
      <c r="J844" s="3"/>
      <c r="K844" s="4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>
      <c r="A845" s="1"/>
      <c r="B845" s="1"/>
      <c r="C845" s="1"/>
      <c r="F845" s="1"/>
      <c r="G845" s="1"/>
      <c r="H845" s="1"/>
      <c r="I845" s="3"/>
      <c r="J845" s="3"/>
      <c r="K845" s="4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>
      <c r="A846" s="1"/>
      <c r="B846" s="1"/>
      <c r="C846" s="1"/>
      <c r="F846" s="1"/>
      <c r="G846" s="1"/>
      <c r="H846" s="1"/>
      <c r="I846" s="3"/>
      <c r="J846" s="3"/>
      <c r="K846" s="4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>
      <c r="A847" s="1"/>
      <c r="B847" s="1"/>
      <c r="C847" s="1"/>
      <c r="F847" s="1"/>
      <c r="G847" s="1"/>
      <c r="H847" s="1"/>
      <c r="I847" s="3"/>
      <c r="J847" s="3"/>
      <c r="K847" s="4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>
      <c r="A848" s="1"/>
      <c r="B848" s="1"/>
      <c r="C848" s="1"/>
      <c r="F848" s="1"/>
      <c r="G848" s="1"/>
      <c r="H848" s="1"/>
      <c r="I848" s="3"/>
      <c r="J848" s="3"/>
      <c r="K848" s="4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>
      <c r="A849" s="1"/>
      <c r="B849" s="1"/>
      <c r="C849" s="1"/>
      <c r="F849" s="1"/>
      <c r="G849" s="1"/>
      <c r="H849" s="1"/>
      <c r="I849" s="3"/>
      <c r="J849" s="3"/>
      <c r="K849" s="4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>
      <c r="A850" s="1"/>
      <c r="B850" s="1"/>
      <c r="C850" s="1"/>
      <c r="F850" s="1"/>
      <c r="G850" s="1"/>
      <c r="H850" s="1"/>
      <c r="I850" s="3"/>
      <c r="J850" s="3"/>
      <c r="K850" s="4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>
      <c r="A851" s="1"/>
      <c r="B851" s="1"/>
      <c r="C851" s="1"/>
      <c r="F851" s="1"/>
      <c r="G851" s="1"/>
      <c r="H851" s="1"/>
      <c r="I851" s="3"/>
      <c r="J851" s="3"/>
      <c r="K851" s="4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>
      <c r="A852" s="1"/>
      <c r="B852" s="1"/>
      <c r="C852" s="1"/>
      <c r="F852" s="1"/>
      <c r="G852" s="1"/>
      <c r="H852" s="1"/>
      <c r="I852" s="3"/>
      <c r="J852" s="3"/>
      <c r="K852" s="4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>
      <c r="A853" s="1"/>
      <c r="B853" s="1"/>
      <c r="C853" s="1"/>
      <c r="F853" s="1"/>
      <c r="G853" s="1"/>
      <c r="H853" s="1"/>
      <c r="I853" s="3"/>
      <c r="J853" s="3"/>
      <c r="K853" s="4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>
      <c r="A854" s="1"/>
      <c r="B854" s="1"/>
      <c r="C854" s="1"/>
      <c r="F854" s="1"/>
      <c r="G854" s="1"/>
      <c r="H854" s="1"/>
      <c r="I854" s="3"/>
      <c r="J854" s="3"/>
      <c r="K854" s="4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>
      <c r="A855" s="1"/>
      <c r="B855" s="1"/>
      <c r="C855" s="1"/>
      <c r="F855" s="1"/>
      <c r="G855" s="1"/>
      <c r="H855" s="1"/>
      <c r="I855" s="3"/>
      <c r="J855" s="3"/>
      <c r="K855" s="4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>
      <c r="A856" s="1"/>
      <c r="B856" s="1"/>
      <c r="C856" s="1"/>
      <c r="F856" s="1"/>
      <c r="G856" s="1"/>
      <c r="H856" s="1"/>
      <c r="I856" s="3"/>
      <c r="J856" s="3"/>
      <c r="K856" s="4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>
      <c r="A857" s="1"/>
      <c r="B857" s="1"/>
      <c r="C857" s="1"/>
      <c r="F857" s="1"/>
      <c r="G857" s="1"/>
      <c r="H857" s="1"/>
      <c r="I857" s="3"/>
      <c r="J857" s="3"/>
      <c r="K857" s="4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>
      <c r="A858" s="1"/>
      <c r="B858" s="1"/>
      <c r="C858" s="1"/>
      <c r="F858" s="1"/>
      <c r="G858" s="1"/>
      <c r="H858" s="1"/>
      <c r="I858" s="3"/>
      <c r="J858" s="3"/>
      <c r="K858" s="4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>
      <c r="A859" s="1"/>
      <c r="B859" s="1"/>
      <c r="C859" s="1"/>
      <c r="F859" s="1"/>
      <c r="G859" s="1"/>
      <c r="H859" s="1"/>
      <c r="I859" s="3"/>
      <c r="J859" s="3"/>
      <c r="K859" s="4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>
      <c r="A860" s="1"/>
      <c r="B860" s="1"/>
      <c r="C860" s="1"/>
      <c r="F860" s="1"/>
      <c r="G860" s="1"/>
      <c r="H860" s="1"/>
      <c r="I860" s="3"/>
      <c r="J860" s="3"/>
      <c r="K860" s="4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>
      <c r="A861" s="1"/>
      <c r="B861" s="1"/>
      <c r="C861" s="1"/>
      <c r="F861" s="1"/>
      <c r="G861" s="1"/>
      <c r="H861" s="1"/>
      <c r="I861" s="3"/>
      <c r="J861" s="3"/>
      <c r="K861" s="4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>
      <c r="A862" s="1"/>
      <c r="B862" s="1"/>
      <c r="C862" s="1"/>
      <c r="F862" s="1"/>
      <c r="G862" s="1"/>
      <c r="H862" s="1"/>
      <c r="I862" s="3"/>
      <c r="J862" s="3"/>
      <c r="K862" s="4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>
      <c r="A863" s="1"/>
      <c r="B863" s="1"/>
      <c r="C863" s="1"/>
      <c r="F863" s="1"/>
      <c r="G863" s="1"/>
      <c r="H863" s="1"/>
      <c r="I863" s="3"/>
      <c r="J863" s="3"/>
      <c r="K863" s="4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>
      <c r="A864" s="1"/>
      <c r="B864" s="1"/>
      <c r="C864" s="1"/>
      <c r="F864" s="1"/>
      <c r="G864" s="1"/>
      <c r="H864" s="1"/>
      <c r="I864" s="3"/>
      <c r="J864" s="3"/>
      <c r="K864" s="4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>
      <c r="A865" s="1"/>
      <c r="B865" s="1"/>
      <c r="C865" s="1"/>
      <c r="F865" s="1"/>
      <c r="G865" s="1"/>
      <c r="H865" s="1"/>
      <c r="I865" s="3"/>
      <c r="J865" s="3"/>
      <c r="K865" s="4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>
      <c r="A866" s="1"/>
      <c r="B866" s="1"/>
      <c r="C866" s="1"/>
      <c r="F866" s="1"/>
      <c r="G866" s="1"/>
      <c r="H866" s="1"/>
      <c r="I866" s="3"/>
      <c r="J866" s="3"/>
      <c r="K866" s="4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>
      <c r="A867" s="1"/>
      <c r="B867" s="1"/>
      <c r="C867" s="1"/>
      <c r="F867" s="1"/>
      <c r="G867" s="1"/>
      <c r="H867" s="1"/>
      <c r="I867" s="3"/>
      <c r="J867" s="3"/>
      <c r="K867" s="4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>
      <c r="A868" s="1"/>
      <c r="B868" s="1"/>
      <c r="C868" s="1"/>
      <c r="F868" s="1"/>
      <c r="G868" s="1"/>
      <c r="H868" s="1"/>
      <c r="I868" s="3"/>
      <c r="J868" s="3"/>
      <c r="K868" s="4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>
      <c r="A869" s="1"/>
      <c r="B869" s="1"/>
      <c r="C869" s="1"/>
      <c r="F869" s="1"/>
      <c r="G869" s="1"/>
      <c r="H869" s="1"/>
      <c r="I869" s="3"/>
      <c r="J869" s="3"/>
      <c r="K869" s="4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>
      <c r="A870" s="1"/>
      <c r="B870" s="1"/>
      <c r="C870" s="1"/>
      <c r="F870" s="1"/>
      <c r="G870" s="1"/>
      <c r="H870" s="1"/>
      <c r="I870" s="3"/>
      <c r="J870" s="3"/>
      <c r="K870" s="4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>
      <c r="A871" s="1"/>
      <c r="B871" s="1"/>
      <c r="C871" s="1"/>
      <c r="F871" s="1"/>
      <c r="G871" s="1"/>
      <c r="H871" s="1"/>
      <c r="I871" s="3"/>
      <c r="J871" s="3"/>
      <c r="K871" s="4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>
      <c r="A872" s="1"/>
      <c r="B872" s="1"/>
      <c r="C872" s="1"/>
      <c r="F872" s="1"/>
      <c r="G872" s="1"/>
      <c r="H872" s="1"/>
      <c r="I872" s="3"/>
      <c r="J872" s="3"/>
      <c r="K872" s="4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>
      <c r="A873" s="1"/>
      <c r="B873" s="1"/>
      <c r="C873" s="1"/>
      <c r="F873" s="1"/>
      <c r="G873" s="1"/>
      <c r="H873" s="1"/>
      <c r="I873" s="3"/>
      <c r="J873" s="3"/>
      <c r="K873" s="4"/>
      <c r="L873" s="1"/>
      <c r="M873" s="1"/>
      <c r="N873" s="1"/>
      <c r="O873" s="1"/>
      <c r="P873" s="1"/>
      <c r="Q873" s="1"/>
      <c r="R873" s="1"/>
      <c r="S873" s="1"/>
      <c r="T873" s="1"/>
      <c r="U873" s="1"/>
    </row>
  </sheetData>
  <mergeCells count="225">
    <mergeCell ref="E224:G224"/>
    <mergeCell ref="E219:G219"/>
    <mergeCell ref="E220:G220"/>
    <mergeCell ref="E221:G221"/>
    <mergeCell ref="E222:G222"/>
    <mergeCell ref="E214:G214"/>
    <mergeCell ref="E215:G215"/>
    <mergeCell ref="E216:G216"/>
    <mergeCell ref="C218:D218"/>
    <mergeCell ref="E218:G218"/>
    <mergeCell ref="H218:K218"/>
    <mergeCell ref="E208:G208"/>
    <mergeCell ref="E209:G209"/>
    <mergeCell ref="E210:G210"/>
    <mergeCell ref="E211:G211"/>
    <mergeCell ref="E212:G212"/>
    <mergeCell ref="E213:G213"/>
    <mergeCell ref="H202:K202"/>
    <mergeCell ref="E203:G203"/>
    <mergeCell ref="E204:G204"/>
    <mergeCell ref="E205:G205"/>
    <mergeCell ref="E206:G206"/>
    <mergeCell ref="E207:G207"/>
    <mergeCell ref="E197:G197"/>
    <mergeCell ref="E198:G198"/>
    <mergeCell ref="E199:G199"/>
    <mergeCell ref="E200:G200"/>
    <mergeCell ref="C202:D202"/>
    <mergeCell ref="E202:G202"/>
    <mergeCell ref="E191:G191"/>
    <mergeCell ref="E192:G192"/>
    <mergeCell ref="E193:G193"/>
    <mergeCell ref="E194:G194"/>
    <mergeCell ref="E195:G195"/>
    <mergeCell ref="E196:G196"/>
    <mergeCell ref="E185:G185"/>
    <mergeCell ref="E186:G186"/>
    <mergeCell ref="E187:G187"/>
    <mergeCell ref="E188:G188"/>
    <mergeCell ref="E189:G189"/>
    <mergeCell ref="E190:G190"/>
    <mergeCell ref="E179:G179"/>
    <mergeCell ref="E180:G180"/>
    <mergeCell ref="E181:G181"/>
    <mergeCell ref="E182:G182"/>
    <mergeCell ref="E183:G183"/>
    <mergeCell ref="E184:G184"/>
    <mergeCell ref="E173:G173"/>
    <mergeCell ref="E174:G174"/>
    <mergeCell ref="E175:G175"/>
    <mergeCell ref="E176:G176"/>
    <mergeCell ref="E177:G177"/>
    <mergeCell ref="E178:G178"/>
    <mergeCell ref="E167:G167"/>
    <mergeCell ref="E168:G168"/>
    <mergeCell ref="E169:G169"/>
    <mergeCell ref="E170:G170"/>
    <mergeCell ref="E171:G171"/>
    <mergeCell ref="E172:G172"/>
    <mergeCell ref="E161:G161"/>
    <mergeCell ref="E162:G162"/>
    <mergeCell ref="E163:G163"/>
    <mergeCell ref="E164:G164"/>
    <mergeCell ref="E165:G165"/>
    <mergeCell ref="E166:G166"/>
    <mergeCell ref="E155:G155"/>
    <mergeCell ref="E156:G156"/>
    <mergeCell ref="E157:G157"/>
    <mergeCell ref="E158:G158"/>
    <mergeCell ref="E159:G159"/>
    <mergeCell ref="E160:G160"/>
    <mergeCell ref="E149:G149"/>
    <mergeCell ref="E150:G150"/>
    <mergeCell ref="E151:G151"/>
    <mergeCell ref="E152:G152"/>
    <mergeCell ref="I153:K153"/>
    <mergeCell ref="C154:D154"/>
    <mergeCell ref="E154:G154"/>
    <mergeCell ref="H154:K154"/>
    <mergeCell ref="E143:G143"/>
    <mergeCell ref="E144:G144"/>
    <mergeCell ref="E145:G145"/>
    <mergeCell ref="E146:G146"/>
    <mergeCell ref="E147:G147"/>
    <mergeCell ref="E148:G148"/>
    <mergeCell ref="E137:G137"/>
    <mergeCell ref="E138:G138"/>
    <mergeCell ref="E139:G139"/>
    <mergeCell ref="E140:G140"/>
    <mergeCell ref="E141:G141"/>
    <mergeCell ref="E142:G142"/>
    <mergeCell ref="H130:K130"/>
    <mergeCell ref="E131:G131"/>
    <mergeCell ref="E133:G133"/>
    <mergeCell ref="E134:G134"/>
    <mergeCell ref="E135:G135"/>
    <mergeCell ref="E136:G136"/>
    <mergeCell ref="E125:G125"/>
    <mergeCell ref="E126:G126"/>
    <mergeCell ref="E127:G127"/>
    <mergeCell ref="C130:D130"/>
    <mergeCell ref="E130:G130"/>
    <mergeCell ref="E117:G117"/>
    <mergeCell ref="E118:G118"/>
    <mergeCell ref="E119:G119"/>
    <mergeCell ref="E120:G120"/>
    <mergeCell ref="E121:G121"/>
    <mergeCell ref="E122:G122"/>
    <mergeCell ref="E112:G112"/>
    <mergeCell ref="E113:G113"/>
    <mergeCell ref="E114:G114"/>
    <mergeCell ref="C116:D116"/>
    <mergeCell ref="E116:G116"/>
    <mergeCell ref="H116:K116"/>
    <mergeCell ref="E106:G106"/>
    <mergeCell ref="E107:G107"/>
    <mergeCell ref="E108:G108"/>
    <mergeCell ref="E109:G109"/>
    <mergeCell ref="E110:G110"/>
    <mergeCell ref="E111:G111"/>
    <mergeCell ref="E100:G100"/>
    <mergeCell ref="E101:G101"/>
    <mergeCell ref="E102:G102"/>
    <mergeCell ref="E103:G103"/>
    <mergeCell ref="E104:G104"/>
    <mergeCell ref="E105:G105"/>
    <mergeCell ref="E94:G94"/>
    <mergeCell ref="E95:G95"/>
    <mergeCell ref="E96:G96"/>
    <mergeCell ref="E97:G97"/>
    <mergeCell ref="E98:G98"/>
    <mergeCell ref="E99:G99"/>
    <mergeCell ref="E88:G88"/>
    <mergeCell ref="E89:G89"/>
    <mergeCell ref="E90:G90"/>
    <mergeCell ref="E91:G91"/>
    <mergeCell ref="E92:G92"/>
    <mergeCell ref="E93:G93"/>
    <mergeCell ref="E82:G82"/>
    <mergeCell ref="E83:G83"/>
    <mergeCell ref="E84:G84"/>
    <mergeCell ref="E85:G85"/>
    <mergeCell ref="E86:G86"/>
    <mergeCell ref="E87:G87"/>
    <mergeCell ref="E76:G76"/>
    <mergeCell ref="E77:G77"/>
    <mergeCell ref="E78:G78"/>
    <mergeCell ref="E79:G79"/>
    <mergeCell ref="E80:G80"/>
    <mergeCell ref="E81:G81"/>
    <mergeCell ref="E70:G70"/>
    <mergeCell ref="E71:G71"/>
    <mergeCell ref="E72:G72"/>
    <mergeCell ref="E73:G73"/>
    <mergeCell ref="E74:G74"/>
    <mergeCell ref="E75:G75"/>
    <mergeCell ref="E64:G64"/>
    <mergeCell ref="E65:G65"/>
    <mergeCell ref="E66:G66"/>
    <mergeCell ref="E67:G67"/>
    <mergeCell ref="E68:G68"/>
    <mergeCell ref="E69:G69"/>
    <mergeCell ref="E58:G58"/>
    <mergeCell ref="E59:G59"/>
    <mergeCell ref="E60:G60"/>
    <mergeCell ref="E61:G61"/>
    <mergeCell ref="E62:G62"/>
    <mergeCell ref="E63:G63"/>
    <mergeCell ref="C53:D53"/>
    <mergeCell ref="H53:K53"/>
    <mergeCell ref="E54:G54"/>
    <mergeCell ref="E55:G55"/>
    <mergeCell ref="E56:G56"/>
    <mergeCell ref="E57:G57"/>
    <mergeCell ref="E46:G46"/>
    <mergeCell ref="E47:G47"/>
    <mergeCell ref="E48:G48"/>
    <mergeCell ref="E49:G49"/>
    <mergeCell ref="E50:G50"/>
    <mergeCell ref="E51:G51"/>
    <mergeCell ref="E40:G40"/>
    <mergeCell ref="E41:G41"/>
    <mergeCell ref="E42:G42"/>
    <mergeCell ref="E43:G43"/>
    <mergeCell ref="E44:G44"/>
    <mergeCell ref="E45:G45"/>
    <mergeCell ref="E34:G34"/>
    <mergeCell ref="E35:G35"/>
    <mergeCell ref="E36:G36"/>
    <mergeCell ref="E37:G37"/>
    <mergeCell ref="E38:G38"/>
    <mergeCell ref="E39:G39"/>
    <mergeCell ref="E28:G28"/>
    <mergeCell ref="E29:G29"/>
    <mergeCell ref="E30:G30"/>
    <mergeCell ref="E31:G31"/>
    <mergeCell ref="E32:G32"/>
    <mergeCell ref="E33:G33"/>
    <mergeCell ref="H22:K22"/>
    <mergeCell ref="E23:G23"/>
    <mergeCell ref="E24:G24"/>
    <mergeCell ref="E25:G25"/>
    <mergeCell ref="E26:G26"/>
    <mergeCell ref="E27:G27"/>
    <mergeCell ref="E17:G17"/>
    <mergeCell ref="E18:G18"/>
    <mergeCell ref="E19:G19"/>
    <mergeCell ref="E20:G20"/>
    <mergeCell ref="C22:D22"/>
    <mergeCell ref="E22:G22"/>
    <mergeCell ref="H11:K11"/>
    <mergeCell ref="E12:G12"/>
    <mergeCell ref="E13:G13"/>
    <mergeCell ref="E14:G14"/>
    <mergeCell ref="E15:G15"/>
    <mergeCell ref="E16:G16"/>
    <mergeCell ref="B8:C9"/>
    <mergeCell ref="E10:G10"/>
    <mergeCell ref="B2:K2"/>
    <mergeCell ref="B3:D5"/>
    <mergeCell ref="E3:H5"/>
    <mergeCell ref="I3:K5"/>
    <mergeCell ref="B6:C7"/>
    <mergeCell ref="D6:K7"/>
    <mergeCell ref="C11:D11"/>
  </mergeCells>
  <printOptions horizontalCentered="1"/>
  <pageMargins left="0.23622047244094491" right="0.23622047244094491" top="0.62992125984251968" bottom="0.98425196850393704" header="0.23622047244094491" footer="0.39370078740157483"/>
  <pageSetup paperSize="9" scale="65" fitToWidth="0" fitToHeight="0" orientation="portrait" r:id="rId1"/>
  <headerFooter alignWithMargins="0">
    <oddFooter>&amp;CREGEA – Geologia Engenharia e Estudos Ambientais Rua Moacir Miguel da Silva, 633, Jd. Bonfiglioli, CEP 05595-000, São Paulo, SP +55 11 3735-5172 / 3731-3351- www.regea.com.br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DBBD1-7076-47BC-A5F8-F0E8B10026D7}">
  <dimension ref="A1:AMN720"/>
  <sheetViews>
    <sheetView zoomScaleNormal="100" workbookViewId="0">
      <selection activeCell="M11" sqref="M11"/>
    </sheetView>
  </sheetViews>
  <sheetFormatPr defaultColWidth="14" defaultRowHeight="12.75"/>
  <cols>
    <col min="1" max="1" width="2.28515625" style="5" customWidth="1"/>
    <col min="2" max="2" width="6" style="5" customWidth="1"/>
    <col min="3" max="3" width="14.140625" style="5" customWidth="1"/>
    <col min="4" max="4" width="9.42578125" style="1" customWidth="1"/>
    <col min="5" max="5" width="69" style="14" customWidth="1"/>
    <col min="6" max="6" width="12.7109375" style="74" customWidth="1"/>
    <col min="7" max="7" width="13.140625" style="74" bestFit="1" customWidth="1"/>
    <col min="8" max="8" width="14.5703125" style="5" hidden="1" customWidth="1"/>
    <col min="9" max="9" width="10.7109375" style="5" hidden="1" customWidth="1"/>
    <col min="10" max="10" width="16.5703125" style="5" customWidth="1"/>
    <col min="11" max="11" width="7.85546875" style="5" customWidth="1"/>
    <col min="12" max="12" width="8.7109375" style="5" customWidth="1"/>
    <col min="13" max="13" width="18.7109375" style="13" customWidth="1"/>
    <col min="14" max="14" width="12.85546875" style="5" customWidth="1"/>
    <col min="15" max="15" width="11.140625" style="1" hidden="1" customWidth="1"/>
    <col min="16" max="16" width="13.42578125" style="5" hidden="1" customWidth="1"/>
    <col min="17" max="17" width="13.42578125" style="273" customWidth="1"/>
    <col min="18" max="23" width="13.42578125" style="5" customWidth="1"/>
    <col min="24" max="1029" width="14" style="5" customWidth="1"/>
    <col min="1030" max="16384" width="14" style="5"/>
  </cols>
  <sheetData>
    <row r="1" spans="1:23" ht="13.5" thickBot="1">
      <c r="A1" s="1"/>
      <c r="B1" s="1"/>
      <c r="C1" s="1"/>
      <c r="F1" s="1"/>
      <c r="G1" s="1"/>
      <c r="H1" s="3"/>
      <c r="I1" s="3"/>
      <c r="J1" s="3"/>
      <c r="K1" s="3"/>
      <c r="L1" s="3"/>
      <c r="M1" s="4"/>
      <c r="N1" s="1"/>
      <c r="P1" s="1"/>
      <c r="Q1" s="7"/>
      <c r="R1" s="1"/>
      <c r="S1" s="1"/>
      <c r="T1" s="1"/>
      <c r="U1" s="1"/>
      <c r="V1" s="1"/>
      <c r="W1" s="1"/>
    </row>
    <row r="2" spans="1:23" ht="18.75" customHeight="1">
      <c r="A2" s="1"/>
      <c r="B2" s="528" t="s">
        <v>414</v>
      </c>
      <c r="C2" s="529"/>
      <c r="D2" s="529"/>
      <c r="E2" s="529"/>
      <c r="F2" s="529"/>
      <c r="G2" s="515"/>
      <c r="H2" s="515"/>
      <c r="I2" s="515"/>
      <c r="J2" s="515"/>
      <c r="K2" s="515" t="s">
        <v>574</v>
      </c>
      <c r="L2" s="515"/>
      <c r="M2" s="515"/>
      <c r="N2" s="517"/>
      <c r="O2" s="518"/>
      <c r="P2" s="518"/>
      <c r="Q2" s="519"/>
      <c r="R2" s="1"/>
      <c r="S2" s="1"/>
      <c r="T2" s="1"/>
      <c r="U2" s="1"/>
      <c r="V2" s="1"/>
      <c r="W2" s="1"/>
    </row>
    <row r="3" spans="1:23" ht="18" customHeight="1">
      <c r="A3" s="1"/>
      <c r="B3" s="530" t="s">
        <v>570</v>
      </c>
      <c r="C3" s="531"/>
      <c r="D3" s="531"/>
      <c r="E3" s="531"/>
      <c r="F3" s="531"/>
      <c r="G3" s="516"/>
      <c r="H3" s="516"/>
      <c r="I3" s="516"/>
      <c r="J3" s="516"/>
      <c r="K3" s="516"/>
      <c r="L3" s="516"/>
      <c r="M3" s="516"/>
      <c r="N3" s="520"/>
      <c r="O3" s="521"/>
      <c r="P3" s="521"/>
      <c r="Q3" s="522"/>
      <c r="R3" s="1"/>
      <c r="S3" s="1"/>
      <c r="T3" s="1"/>
      <c r="U3" s="1"/>
      <c r="V3" s="1"/>
      <c r="W3" s="1"/>
    </row>
    <row r="4" spans="1:23" ht="18" customHeight="1">
      <c r="A4" s="1"/>
      <c r="B4" s="530" t="s">
        <v>568</v>
      </c>
      <c r="C4" s="531"/>
      <c r="D4" s="531"/>
      <c r="E4" s="531"/>
      <c r="F4" s="531"/>
      <c r="G4" s="516"/>
      <c r="H4" s="516"/>
      <c r="I4" s="516"/>
      <c r="J4" s="516"/>
      <c r="K4" s="516"/>
      <c r="L4" s="516"/>
      <c r="M4" s="516"/>
      <c r="N4" s="520"/>
      <c r="O4" s="521"/>
      <c r="P4" s="521"/>
      <c r="Q4" s="522"/>
      <c r="R4" s="1"/>
      <c r="S4" s="1"/>
      <c r="T4" s="1"/>
      <c r="U4" s="1"/>
      <c r="V4" s="1"/>
      <c r="W4" s="1"/>
    </row>
    <row r="5" spans="1:23" ht="18" customHeight="1">
      <c r="A5" s="1"/>
      <c r="B5" s="530" t="s">
        <v>567</v>
      </c>
      <c r="C5" s="531"/>
      <c r="D5" s="531"/>
      <c r="E5" s="531"/>
      <c r="F5" s="531"/>
      <c r="G5" s="516"/>
      <c r="H5" s="516"/>
      <c r="I5" s="516"/>
      <c r="J5" s="516"/>
      <c r="K5" s="526" t="s">
        <v>575</v>
      </c>
      <c r="L5" s="526"/>
      <c r="M5" s="526"/>
      <c r="N5" s="520"/>
      <c r="O5" s="521"/>
      <c r="P5" s="521"/>
      <c r="Q5" s="522"/>
      <c r="R5" s="1"/>
      <c r="S5" s="1"/>
      <c r="T5" s="1"/>
      <c r="U5" s="1"/>
      <c r="V5" s="1"/>
      <c r="W5" s="1"/>
    </row>
    <row r="6" spans="1:23" ht="18" customHeight="1">
      <c r="A6" s="1"/>
      <c r="B6" s="530" t="s">
        <v>569</v>
      </c>
      <c r="C6" s="531"/>
      <c r="D6" s="531"/>
      <c r="E6" s="531"/>
      <c r="F6" s="531"/>
      <c r="G6" s="516"/>
      <c r="H6" s="516"/>
      <c r="I6" s="516"/>
      <c r="J6" s="516"/>
      <c r="K6" s="526"/>
      <c r="L6" s="526"/>
      <c r="M6" s="526"/>
      <c r="N6" s="520"/>
      <c r="O6" s="521"/>
      <c r="P6" s="521"/>
      <c r="Q6" s="522"/>
      <c r="R6" s="1"/>
      <c r="S6" s="1"/>
      <c r="T6" s="1"/>
      <c r="U6" s="1"/>
      <c r="V6" s="1"/>
      <c r="W6" s="1"/>
    </row>
    <row r="7" spans="1:23" ht="18.75" customHeight="1">
      <c r="A7" s="1"/>
      <c r="B7" s="530" t="s">
        <v>566</v>
      </c>
      <c r="C7" s="531"/>
      <c r="D7" s="531"/>
      <c r="E7" s="531"/>
      <c r="F7" s="531"/>
      <c r="G7" s="516"/>
      <c r="H7" s="516"/>
      <c r="I7" s="516"/>
      <c r="J7" s="516"/>
      <c r="K7" s="526"/>
      <c r="L7" s="526"/>
      <c r="M7" s="526"/>
      <c r="N7" s="523"/>
      <c r="O7" s="524"/>
      <c r="P7" s="524"/>
      <c r="Q7" s="525"/>
      <c r="R7" s="1"/>
      <c r="S7" s="1"/>
      <c r="T7" s="1"/>
      <c r="U7" s="1"/>
      <c r="V7" s="1"/>
      <c r="W7" s="1"/>
    </row>
    <row r="8" spans="1:23" ht="15" customHeight="1">
      <c r="A8" s="1"/>
      <c r="B8" s="527" t="s">
        <v>4</v>
      </c>
      <c r="C8" s="416" t="s">
        <v>476</v>
      </c>
      <c r="D8" s="416" t="s">
        <v>22</v>
      </c>
      <c r="E8" s="416" t="s">
        <v>477</v>
      </c>
      <c r="F8" s="416" t="s">
        <v>24</v>
      </c>
      <c r="G8" s="416" t="s">
        <v>25</v>
      </c>
      <c r="H8" s="422" t="s">
        <v>480</v>
      </c>
      <c r="I8" s="422" t="s">
        <v>478</v>
      </c>
      <c r="J8" s="422" t="s">
        <v>479</v>
      </c>
      <c r="K8" s="422" t="s">
        <v>481</v>
      </c>
      <c r="L8" s="422"/>
      <c r="M8" s="422" t="s">
        <v>483</v>
      </c>
      <c r="N8" s="416" t="s">
        <v>579</v>
      </c>
      <c r="O8" s="422" t="s">
        <v>580</v>
      </c>
      <c r="P8" s="422" t="s">
        <v>581</v>
      </c>
      <c r="Q8" s="514" t="s">
        <v>582</v>
      </c>
      <c r="R8" s="1"/>
      <c r="S8" s="1"/>
      <c r="T8" s="1"/>
      <c r="U8" s="1"/>
      <c r="V8" s="1"/>
      <c r="W8" s="1"/>
    </row>
    <row r="9" spans="1:23">
      <c r="A9" s="1"/>
      <c r="B9" s="527"/>
      <c r="C9" s="416"/>
      <c r="D9" s="416"/>
      <c r="E9" s="416"/>
      <c r="F9" s="416"/>
      <c r="G9" s="416"/>
      <c r="H9" s="422"/>
      <c r="I9" s="422"/>
      <c r="J9" s="422"/>
      <c r="K9" s="272" t="s">
        <v>26</v>
      </c>
      <c r="L9" s="272" t="s">
        <v>482</v>
      </c>
      <c r="M9" s="422"/>
      <c r="N9" s="416"/>
      <c r="O9" s="422"/>
      <c r="P9" s="422"/>
      <c r="Q9" s="514"/>
      <c r="R9" s="1"/>
      <c r="S9" s="1"/>
      <c r="T9" s="1"/>
      <c r="U9" s="1"/>
      <c r="V9" s="1"/>
      <c r="W9" s="1"/>
    </row>
    <row r="10" spans="1:23" ht="25.5" customHeight="1">
      <c r="A10" s="1"/>
      <c r="B10" s="274" t="s">
        <v>512</v>
      </c>
      <c r="C10" s="275" t="s">
        <v>28</v>
      </c>
      <c r="D10" s="275">
        <v>101238</v>
      </c>
      <c r="E10" s="276" t="s">
        <v>127</v>
      </c>
      <c r="F10" s="277" t="s">
        <v>117</v>
      </c>
      <c r="G10" s="278">
        <f>MEMORIAL_QUANT.!K71</f>
        <v>79928.67</v>
      </c>
      <c r="H10" s="278">
        <v>29.03</v>
      </c>
      <c r="I10" s="279">
        <v>0.28239999999999998</v>
      </c>
      <c r="J10" s="278">
        <f t="shared" ref="J10:J41" si="0">ROUND(H10*(1+I10),2)</f>
        <v>37.229999999999997</v>
      </c>
      <c r="K10" s="280" t="s">
        <v>54</v>
      </c>
      <c r="L10" s="281">
        <v>1</v>
      </c>
      <c r="M10" s="282">
        <f t="shared" ref="M10:M41" si="1">ROUND(J10*G10*L10,2)</f>
        <v>2975744.38</v>
      </c>
      <c r="N10" s="279">
        <f t="shared" ref="N10:N41" si="2">M10/$M$96</f>
        <v>0.15673091287006702</v>
      </c>
      <c r="O10" s="283">
        <f>N10</f>
        <v>0.15673091287006702</v>
      </c>
      <c r="P10" s="277">
        <v>1</v>
      </c>
      <c r="Q10" s="284" t="s">
        <v>412</v>
      </c>
      <c r="R10" s="1"/>
      <c r="S10" s="1"/>
      <c r="T10" s="1"/>
      <c r="U10" s="1"/>
      <c r="V10" s="1"/>
      <c r="W10" s="1"/>
    </row>
    <row r="11" spans="1:23" ht="25.5">
      <c r="A11" s="1"/>
      <c r="B11" s="274" t="s">
        <v>555</v>
      </c>
      <c r="C11" s="275" t="s">
        <v>36</v>
      </c>
      <c r="D11" s="275">
        <v>3205876</v>
      </c>
      <c r="E11" s="276" t="s">
        <v>258</v>
      </c>
      <c r="F11" s="277" t="s">
        <v>62</v>
      </c>
      <c r="G11" s="278">
        <f>MEMORIAL_QUANT.!K178</f>
        <v>7344.92</v>
      </c>
      <c r="H11" s="278">
        <v>290.60000000000002</v>
      </c>
      <c r="I11" s="279">
        <v>0.28239999999999998</v>
      </c>
      <c r="J11" s="278">
        <f t="shared" si="0"/>
        <v>372.67</v>
      </c>
      <c r="K11" s="280" t="s">
        <v>485</v>
      </c>
      <c r="L11" s="281">
        <v>1.0089999999999999</v>
      </c>
      <c r="M11" s="282">
        <f t="shared" si="1"/>
        <v>2761866.42</v>
      </c>
      <c r="N11" s="279">
        <f t="shared" si="2"/>
        <v>0.14546607166297795</v>
      </c>
      <c r="O11" s="283">
        <f>N11+O10</f>
        <v>0.302196984533045</v>
      </c>
      <c r="P11" s="277">
        <v>2</v>
      </c>
      <c r="Q11" s="284" t="s">
        <v>412</v>
      </c>
      <c r="R11" s="1"/>
      <c r="S11" s="1"/>
      <c r="T11" s="1"/>
      <c r="U11" s="1"/>
      <c r="V11" s="1"/>
      <c r="W11" s="1"/>
    </row>
    <row r="12" spans="1:23" ht="15">
      <c r="A12" s="1"/>
      <c r="B12" s="274" t="s">
        <v>514</v>
      </c>
      <c r="C12" s="275" t="s">
        <v>28</v>
      </c>
      <c r="D12" s="275">
        <v>93358</v>
      </c>
      <c r="E12" s="276" t="s">
        <v>143</v>
      </c>
      <c r="F12" s="277" t="s">
        <v>117</v>
      </c>
      <c r="G12" s="278">
        <f>MEMORIAL_QUANT.!K85</f>
        <v>12201.12</v>
      </c>
      <c r="H12" s="278">
        <v>105.81</v>
      </c>
      <c r="I12" s="279">
        <v>0.28239999999999998</v>
      </c>
      <c r="J12" s="278">
        <f t="shared" si="0"/>
        <v>135.69</v>
      </c>
      <c r="K12" s="280" t="s">
        <v>54</v>
      </c>
      <c r="L12" s="281">
        <v>1</v>
      </c>
      <c r="M12" s="282">
        <f t="shared" si="1"/>
        <v>1655569.97</v>
      </c>
      <c r="N12" s="279">
        <f t="shared" si="2"/>
        <v>8.7198011516825741E-2</v>
      </c>
      <c r="O12" s="283">
        <f t="shared" ref="O12:O74" si="3">N12+O11</f>
        <v>0.38939499604987071</v>
      </c>
      <c r="P12" s="277">
        <v>3</v>
      </c>
      <c r="Q12" s="284" t="s">
        <v>412</v>
      </c>
      <c r="R12" s="1"/>
      <c r="S12" s="1"/>
      <c r="T12" s="1"/>
      <c r="U12" s="1"/>
      <c r="V12" s="1"/>
      <c r="W12" s="1"/>
    </row>
    <row r="13" spans="1:23" ht="51">
      <c r="A13" s="1"/>
      <c r="B13" s="274" t="s">
        <v>524</v>
      </c>
      <c r="C13" s="275" t="s">
        <v>28</v>
      </c>
      <c r="D13" s="275">
        <v>104849</v>
      </c>
      <c r="E13" s="276" t="s">
        <v>186</v>
      </c>
      <c r="F13" s="277" t="s">
        <v>48</v>
      </c>
      <c r="G13" s="278">
        <f>MEMORIAL_QUANT.!K125</f>
        <v>16520.5</v>
      </c>
      <c r="H13" s="278">
        <v>61.32</v>
      </c>
      <c r="I13" s="279">
        <v>0.28239999999999998</v>
      </c>
      <c r="J13" s="278">
        <f t="shared" si="0"/>
        <v>78.64</v>
      </c>
      <c r="K13" s="280" t="s">
        <v>54</v>
      </c>
      <c r="L13" s="281">
        <v>1</v>
      </c>
      <c r="M13" s="282">
        <f t="shared" si="1"/>
        <v>1299172.1200000001</v>
      </c>
      <c r="N13" s="279">
        <f t="shared" si="2"/>
        <v>6.8426721633576687E-2</v>
      </c>
      <c r="O13" s="283">
        <f t="shared" si="3"/>
        <v>0.45782171768344737</v>
      </c>
      <c r="P13" s="277">
        <v>4</v>
      </c>
      <c r="Q13" s="284" t="s">
        <v>412</v>
      </c>
      <c r="R13" s="1"/>
      <c r="S13" s="1"/>
      <c r="T13" s="1"/>
      <c r="U13" s="1"/>
      <c r="V13" s="1"/>
      <c r="W13" s="1"/>
    </row>
    <row r="14" spans="1:23" ht="63.75">
      <c r="A14" s="1"/>
      <c r="B14" s="274" t="s">
        <v>511</v>
      </c>
      <c r="C14" s="275" t="s">
        <v>28</v>
      </c>
      <c r="D14" s="275">
        <v>101234</v>
      </c>
      <c r="E14" s="276" t="s">
        <v>120</v>
      </c>
      <c r="F14" s="277" t="s">
        <v>117</v>
      </c>
      <c r="G14" s="278">
        <f>MEMORIAL_QUANT.!K65</f>
        <v>51273.67</v>
      </c>
      <c r="H14" s="278">
        <v>17.64</v>
      </c>
      <c r="I14" s="279">
        <v>0.28239999999999998</v>
      </c>
      <c r="J14" s="278">
        <f t="shared" si="0"/>
        <v>22.62</v>
      </c>
      <c r="K14" s="280" t="s">
        <v>54</v>
      </c>
      <c r="L14" s="281">
        <v>1</v>
      </c>
      <c r="M14" s="282">
        <f t="shared" si="1"/>
        <v>1159810.42</v>
      </c>
      <c r="N14" s="279">
        <f t="shared" si="2"/>
        <v>6.1086613186451123E-2</v>
      </c>
      <c r="O14" s="283">
        <f t="shared" si="3"/>
        <v>0.51890833086989852</v>
      </c>
      <c r="P14" s="277">
        <v>5</v>
      </c>
      <c r="Q14" s="284" t="s">
        <v>412</v>
      </c>
      <c r="R14" s="1"/>
      <c r="S14" s="1"/>
      <c r="T14" s="1"/>
      <c r="U14" s="1"/>
      <c r="V14" s="1"/>
      <c r="W14" s="1"/>
    </row>
    <row r="15" spans="1:23" ht="51">
      <c r="A15" s="1"/>
      <c r="B15" s="274" t="s">
        <v>525</v>
      </c>
      <c r="C15" s="275" t="s">
        <v>28</v>
      </c>
      <c r="D15" s="275">
        <v>91093</v>
      </c>
      <c r="E15" s="276" t="s">
        <v>409</v>
      </c>
      <c r="F15" s="277" t="s">
        <v>62</v>
      </c>
      <c r="G15" s="278">
        <f>MEMORIAL_QUANT.!K126</f>
        <v>2462.7199999999998</v>
      </c>
      <c r="H15" s="278">
        <v>359.51</v>
      </c>
      <c r="I15" s="279">
        <v>0.28239999999999998</v>
      </c>
      <c r="J15" s="278">
        <f t="shared" si="0"/>
        <v>461.04</v>
      </c>
      <c r="K15" s="280" t="s">
        <v>54</v>
      </c>
      <c r="L15" s="281">
        <v>1</v>
      </c>
      <c r="M15" s="282">
        <f t="shared" si="1"/>
        <v>1135412.43</v>
      </c>
      <c r="N15" s="279">
        <f t="shared" si="2"/>
        <v>5.9801583709256992E-2</v>
      </c>
      <c r="O15" s="283">
        <f t="shared" si="3"/>
        <v>0.57870991457915555</v>
      </c>
      <c r="P15" s="277">
        <v>6</v>
      </c>
      <c r="Q15" s="284" t="s">
        <v>412</v>
      </c>
      <c r="R15" s="1"/>
      <c r="S15" s="1"/>
      <c r="T15" s="1"/>
      <c r="U15" s="1"/>
      <c r="V15" s="1"/>
      <c r="W15" s="1"/>
    </row>
    <row r="16" spans="1:23" ht="25.5">
      <c r="A16" s="1"/>
      <c r="B16" s="274" t="s">
        <v>517</v>
      </c>
      <c r="C16" s="275" t="s">
        <v>28</v>
      </c>
      <c r="D16" s="275">
        <v>100205</v>
      </c>
      <c r="E16" s="276" t="s">
        <v>160</v>
      </c>
      <c r="F16" s="277" t="s">
        <v>153</v>
      </c>
      <c r="G16" s="278">
        <f>MEMORIAL_QUANT.!K101</f>
        <v>476.46</v>
      </c>
      <c r="H16" s="278">
        <v>1827.19</v>
      </c>
      <c r="I16" s="279">
        <v>0.28239999999999998</v>
      </c>
      <c r="J16" s="278">
        <f t="shared" si="0"/>
        <v>2343.19</v>
      </c>
      <c r="K16" s="280" t="s">
        <v>54</v>
      </c>
      <c r="L16" s="281">
        <v>1</v>
      </c>
      <c r="M16" s="282">
        <f t="shared" si="1"/>
        <v>1116436.31</v>
      </c>
      <c r="N16" s="279">
        <f t="shared" si="2"/>
        <v>5.8802121312445908E-2</v>
      </c>
      <c r="O16" s="283">
        <f t="shared" si="3"/>
        <v>0.63751203589160144</v>
      </c>
      <c r="P16" s="277">
        <v>7</v>
      </c>
      <c r="Q16" s="284" t="s">
        <v>412</v>
      </c>
      <c r="R16" s="1"/>
      <c r="S16" s="1"/>
      <c r="T16" s="1"/>
      <c r="U16" s="1"/>
      <c r="V16" s="1"/>
      <c r="W16" s="1"/>
    </row>
    <row r="17" spans="1:1028" ht="38.25">
      <c r="A17" s="1"/>
      <c r="B17" s="274" t="s">
        <v>538</v>
      </c>
      <c r="C17" s="275" t="s">
        <v>36</v>
      </c>
      <c r="D17" s="275">
        <v>5605882</v>
      </c>
      <c r="E17" s="276" t="s">
        <v>218</v>
      </c>
      <c r="F17" s="277" t="s">
        <v>48</v>
      </c>
      <c r="G17" s="278">
        <f>MEMORIAL_QUANT.!K144</f>
        <v>1300</v>
      </c>
      <c r="H17" s="278">
        <v>377.12</v>
      </c>
      <c r="I17" s="279">
        <v>0.28239999999999998</v>
      </c>
      <c r="J17" s="278">
        <f t="shared" si="0"/>
        <v>483.62</v>
      </c>
      <c r="K17" s="280" t="s">
        <v>484</v>
      </c>
      <c r="L17" s="281">
        <v>1.008</v>
      </c>
      <c r="M17" s="282">
        <f t="shared" si="1"/>
        <v>633735.65</v>
      </c>
      <c r="N17" s="279">
        <f t="shared" si="2"/>
        <v>3.3378527944260217E-2</v>
      </c>
      <c r="O17" s="283">
        <f t="shared" si="3"/>
        <v>0.67089056383586165</v>
      </c>
      <c r="P17" s="277">
        <v>8</v>
      </c>
      <c r="Q17" s="284" t="s">
        <v>412</v>
      </c>
      <c r="R17" s="1"/>
      <c r="S17" s="1"/>
      <c r="T17" s="1"/>
      <c r="U17" s="1"/>
      <c r="V17" s="1"/>
      <c r="W17" s="1"/>
    </row>
    <row r="18" spans="1:1028" ht="51">
      <c r="A18" s="1"/>
      <c r="B18" s="274" t="s">
        <v>513</v>
      </c>
      <c r="C18" s="275" t="s">
        <v>28</v>
      </c>
      <c r="D18" s="275">
        <v>105558</v>
      </c>
      <c r="E18" s="276" t="s">
        <v>137</v>
      </c>
      <c r="F18" s="277" t="s">
        <v>117</v>
      </c>
      <c r="G18" s="278">
        <f>MEMORIAL_QUANT.!K79</f>
        <v>31577.52</v>
      </c>
      <c r="H18" s="278">
        <v>14.97</v>
      </c>
      <c r="I18" s="279">
        <v>0.28239999999999998</v>
      </c>
      <c r="J18" s="278">
        <f t="shared" si="0"/>
        <v>19.2</v>
      </c>
      <c r="K18" s="280" t="s">
        <v>54</v>
      </c>
      <c r="L18" s="281">
        <v>1</v>
      </c>
      <c r="M18" s="282">
        <f t="shared" si="1"/>
        <v>606288.38</v>
      </c>
      <c r="N18" s="279">
        <f t="shared" si="2"/>
        <v>3.1932894471236165E-2</v>
      </c>
      <c r="O18" s="283">
        <f t="shared" si="3"/>
        <v>0.7028234583070978</v>
      </c>
      <c r="P18" s="277">
        <v>9</v>
      </c>
      <c r="Q18" s="284" t="s">
        <v>412</v>
      </c>
      <c r="R18" s="1"/>
      <c r="S18" s="1"/>
      <c r="T18" s="1"/>
      <c r="U18" s="1"/>
      <c r="V18" s="1"/>
      <c r="W18" s="1"/>
    </row>
    <row r="19" spans="1:1028" ht="25.5">
      <c r="A19" s="1"/>
      <c r="B19" s="274" t="s">
        <v>551</v>
      </c>
      <c r="C19" s="275" t="s">
        <v>28</v>
      </c>
      <c r="D19" s="275">
        <v>102994</v>
      </c>
      <c r="E19" s="276" t="s">
        <v>250</v>
      </c>
      <c r="F19" s="277" t="s">
        <v>48</v>
      </c>
      <c r="G19" s="278">
        <f>MEMORIAL_QUANT.!K170</f>
        <v>1298.8699999999999</v>
      </c>
      <c r="H19" s="278">
        <v>289.12</v>
      </c>
      <c r="I19" s="279">
        <v>0.28239999999999998</v>
      </c>
      <c r="J19" s="278">
        <f t="shared" si="0"/>
        <v>370.77</v>
      </c>
      <c r="K19" s="280" t="s">
        <v>54</v>
      </c>
      <c r="L19" s="281">
        <v>1</v>
      </c>
      <c r="M19" s="282">
        <f t="shared" si="1"/>
        <v>481582.03</v>
      </c>
      <c r="N19" s="279">
        <f t="shared" si="2"/>
        <v>2.5364675706358891E-2</v>
      </c>
      <c r="O19" s="283">
        <f t="shared" si="3"/>
        <v>0.72818813401345672</v>
      </c>
      <c r="P19" s="277">
        <v>10</v>
      </c>
      <c r="Q19" s="284" t="s">
        <v>412</v>
      </c>
      <c r="R19" s="1"/>
      <c r="S19" s="1"/>
      <c r="T19" s="1"/>
      <c r="U19" s="1"/>
      <c r="V19" s="1"/>
      <c r="W19" s="1"/>
    </row>
    <row r="20" spans="1:1028" ht="15">
      <c r="A20" s="1"/>
      <c r="B20" s="274" t="s">
        <v>556</v>
      </c>
      <c r="C20" s="275" t="s">
        <v>36</v>
      </c>
      <c r="D20" s="275" t="s">
        <v>223</v>
      </c>
      <c r="E20" s="276" t="s">
        <v>224</v>
      </c>
      <c r="F20" s="277" t="s">
        <v>62</v>
      </c>
      <c r="G20" s="278">
        <f>MEMORIAL_QUANT.!K183</f>
        <v>8344.92</v>
      </c>
      <c r="H20" s="278">
        <v>43.26</v>
      </c>
      <c r="I20" s="279">
        <v>0.28239999999999998</v>
      </c>
      <c r="J20" s="278">
        <f t="shared" si="0"/>
        <v>55.48</v>
      </c>
      <c r="K20" s="280" t="s">
        <v>485</v>
      </c>
      <c r="L20" s="281">
        <v>1.0089999999999999</v>
      </c>
      <c r="M20" s="282">
        <f t="shared" si="1"/>
        <v>467142.95</v>
      </c>
      <c r="N20" s="279">
        <f t="shared" si="2"/>
        <v>2.4604176852823654E-2</v>
      </c>
      <c r="O20" s="283">
        <f t="shared" si="3"/>
        <v>0.7527923108662804</v>
      </c>
      <c r="P20" s="277">
        <v>11</v>
      </c>
      <c r="Q20" s="284" t="s">
        <v>412</v>
      </c>
      <c r="R20" s="1"/>
      <c r="S20" s="1"/>
      <c r="T20" s="1"/>
      <c r="U20" s="1"/>
      <c r="V20" s="1"/>
      <c r="W20" s="1"/>
    </row>
    <row r="21" spans="1:1028" ht="38.25">
      <c r="A21" s="1"/>
      <c r="B21" s="274" t="s">
        <v>502</v>
      </c>
      <c r="C21" s="275" t="s">
        <v>28</v>
      </c>
      <c r="D21" s="275">
        <v>10776</v>
      </c>
      <c r="E21" s="276" t="s">
        <v>83</v>
      </c>
      <c r="F21" s="277" t="s">
        <v>29</v>
      </c>
      <c r="G21" s="278">
        <f>MEMORIAL_QUANT.!K35</f>
        <v>360</v>
      </c>
      <c r="H21" s="278">
        <v>976.56</v>
      </c>
      <c r="I21" s="279">
        <v>0.28239999999999998</v>
      </c>
      <c r="J21" s="278">
        <f t="shared" si="0"/>
        <v>1252.3399999999999</v>
      </c>
      <c r="K21" s="280" t="s">
        <v>54</v>
      </c>
      <c r="L21" s="281">
        <v>1</v>
      </c>
      <c r="M21" s="282">
        <f t="shared" si="1"/>
        <v>450842.4</v>
      </c>
      <c r="N21" s="279">
        <f t="shared" si="2"/>
        <v>2.3745635339999165E-2</v>
      </c>
      <c r="O21" s="283">
        <f t="shared" si="3"/>
        <v>0.77653794620627958</v>
      </c>
      <c r="P21" s="277">
        <v>12</v>
      </c>
      <c r="Q21" s="284" t="s">
        <v>412</v>
      </c>
      <c r="R21" s="1"/>
      <c r="S21" s="1"/>
      <c r="T21" s="1"/>
      <c r="U21" s="1"/>
      <c r="V21" s="1"/>
      <c r="W21" s="1"/>
    </row>
    <row r="22" spans="1:1028" ht="25.5">
      <c r="A22" s="1"/>
      <c r="B22" s="274" t="s">
        <v>546</v>
      </c>
      <c r="C22" s="275" t="s">
        <v>36</v>
      </c>
      <c r="D22" s="275">
        <v>2003415</v>
      </c>
      <c r="E22" s="276" t="s">
        <v>242</v>
      </c>
      <c r="F22" s="277" t="s">
        <v>48</v>
      </c>
      <c r="G22" s="278">
        <f>MEMORIAL_QUANT.!K162</f>
        <v>375.92</v>
      </c>
      <c r="H22" s="278">
        <v>874.56</v>
      </c>
      <c r="I22" s="279">
        <v>0.28239999999999998</v>
      </c>
      <c r="J22" s="278">
        <f t="shared" si="0"/>
        <v>1121.54</v>
      </c>
      <c r="K22" s="280" t="s">
        <v>485</v>
      </c>
      <c r="L22" s="281">
        <v>1.0089999999999999</v>
      </c>
      <c r="M22" s="282">
        <f t="shared" si="1"/>
        <v>425403.8</v>
      </c>
      <c r="N22" s="279">
        <f t="shared" si="2"/>
        <v>2.2405797473906482E-2</v>
      </c>
      <c r="O22" s="283">
        <f t="shared" si="3"/>
        <v>0.79894374368018606</v>
      </c>
      <c r="P22" s="277">
        <v>13</v>
      </c>
      <c r="Q22" s="284" t="s">
        <v>412</v>
      </c>
      <c r="R22" s="1"/>
      <c r="S22" s="1"/>
      <c r="T22" s="1"/>
      <c r="U22" s="1"/>
      <c r="V22" s="1"/>
      <c r="W22" s="1"/>
    </row>
    <row r="23" spans="1:1028" ht="25.5">
      <c r="A23" s="1"/>
      <c r="B23" s="285" t="s">
        <v>554</v>
      </c>
      <c r="C23" s="286" t="s">
        <v>36</v>
      </c>
      <c r="D23" s="286">
        <v>1505879</v>
      </c>
      <c r="E23" s="287" t="s">
        <v>254</v>
      </c>
      <c r="F23" s="288" t="s">
        <v>117</v>
      </c>
      <c r="G23" s="289">
        <f>MEMORIAL_QUANT.!K174</f>
        <v>1093.3</v>
      </c>
      <c r="H23" s="289">
        <v>292.10000000000002</v>
      </c>
      <c r="I23" s="290">
        <v>0.28239999999999998</v>
      </c>
      <c r="J23" s="289">
        <f t="shared" si="0"/>
        <v>374.59</v>
      </c>
      <c r="K23" s="291" t="s">
        <v>485</v>
      </c>
      <c r="L23" s="292">
        <v>1.0089999999999999</v>
      </c>
      <c r="M23" s="293">
        <f t="shared" si="1"/>
        <v>413225.1</v>
      </c>
      <c r="N23" s="290">
        <f t="shared" si="2"/>
        <v>2.176435166243168E-2</v>
      </c>
      <c r="O23" s="294">
        <f t="shared" si="3"/>
        <v>0.82070809534261779</v>
      </c>
      <c r="P23" s="288">
        <v>14</v>
      </c>
      <c r="Q23" s="295" t="s">
        <v>413</v>
      </c>
      <c r="R23" s="1"/>
      <c r="S23" s="1"/>
      <c r="T23" s="1"/>
      <c r="U23" s="1"/>
      <c r="V23" s="1"/>
      <c r="W23" s="1"/>
    </row>
    <row r="24" spans="1:1028" ht="15">
      <c r="A24" s="1"/>
      <c r="B24" s="285" t="s">
        <v>521</v>
      </c>
      <c r="C24" s="286" t="s">
        <v>28</v>
      </c>
      <c r="D24" s="286">
        <v>43055</v>
      </c>
      <c r="E24" s="287" t="s">
        <v>174</v>
      </c>
      <c r="F24" s="288" t="s">
        <v>175</v>
      </c>
      <c r="G24" s="289">
        <f>MEMORIAL_QUANT.!K117</f>
        <v>28649.23</v>
      </c>
      <c r="H24" s="289">
        <v>7.94</v>
      </c>
      <c r="I24" s="290">
        <v>0.28239999999999998</v>
      </c>
      <c r="J24" s="289">
        <f t="shared" si="0"/>
        <v>10.18</v>
      </c>
      <c r="K24" s="291" t="s">
        <v>54</v>
      </c>
      <c r="L24" s="292">
        <v>1</v>
      </c>
      <c r="M24" s="293">
        <f t="shared" si="1"/>
        <v>291649.15999999997</v>
      </c>
      <c r="N24" s="290">
        <f t="shared" si="2"/>
        <v>1.5361009968399312E-2</v>
      </c>
      <c r="O24" s="294">
        <f t="shared" si="3"/>
        <v>0.83606910531101708</v>
      </c>
      <c r="P24" s="288">
        <v>15</v>
      </c>
      <c r="Q24" s="295" t="s">
        <v>413</v>
      </c>
      <c r="R24" s="1"/>
      <c r="S24" s="1"/>
      <c r="T24" s="1"/>
      <c r="U24" s="1"/>
      <c r="V24" s="1"/>
      <c r="W24" s="1"/>
    </row>
    <row r="25" spans="1:1028" ht="25.5">
      <c r="A25" s="1"/>
      <c r="B25" s="285" t="s">
        <v>533</v>
      </c>
      <c r="C25" s="286" t="s">
        <v>28</v>
      </c>
      <c r="D25" s="286">
        <v>100349</v>
      </c>
      <c r="E25" s="287" t="s">
        <v>210</v>
      </c>
      <c r="F25" s="288" t="s">
        <v>117</v>
      </c>
      <c r="G25" s="289">
        <f>MEMORIAL_QUANT.!K138</f>
        <v>205.6</v>
      </c>
      <c r="H25" s="289">
        <v>772.21</v>
      </c>
      <c r="I25" s="290">
        <v>0.28239999999999998</v>
      </c>
      <c r="J25" s="289">
        <f t="shared" si="0"/>
        <v>990.28</v>
      </c>
      <c r="K25" s="291" t="s">
        <v>54</v>
      </c>
      <c r="L25" s="292">
        <v>1</v>
      </c>
      <c r="M25" s="293">
        <f t="shared" si="1"/>
        <v>203601.57</v>
      </c>
      <c r="N25" s="290">
        <f t="shared" si="2"/>
        <v>1.0723589076518344E-2</v>
      </c>
      <c r="O25" s="294">
        <f t="shared" si="3"/>
        <v>0.84679269438753546</v>
      </c>
      <c r="P25" s="288">
        <v>16</v>
      </c>
      <c r="Q25" s="295" t="s">
        <v>413</v>
      </c>
      <c r="R25" s="1"/>
      <c r="S25" s="1"/>
      <c r="T25" s="1"/>
      <c r="U25" s="1"/>
      <c r="V25" s="1"/>
      <c r="W25" s="1"/>
    </row>
    <row r="26" spans="1:1028" customFormat="1" ht="25.5">
      <c r="A26" s="1"/>
      <c r="B26" s="285" t="s">
        <v>561</v>
      </c>
      <c r="C26" s="286" t="s">
        <v>36</v>
      </c>
      <c r="D26" s="286">
        <v>4415673</v>
      </c>
      <c r="E26" s="287" t="s">
        <v>278</v>
      </c>
      <c r="F26" s="288" t="s">
        <v>62</v>
      </c>
      <c r="G26" s="289">
        <f>MEMORIAL_QUANT.!K203</f>
        <v>18927.72</v>
      </c>
      <c r="H26" s="289">
        <v>8.18</v>
      </c>
      <c r="I26" s="290">
        <v>0.28239999999999998</v>
      </c>
      <c r="J26" s="289">
        <f t="shared" si="0"/>
        <v>10.49</v>
      </c>
      <c r="K26" s="291" t="s">
        <v>484</v>
      </c>
      <c r="L26" s="292">
        <v>1.008</v>
      </c>
      <c r="M26" s="293">
        <f t="shared" si="1"/>
        <v>200140.2</v>
      </c>
      <c r="N26" s="290">
        <f t="shared" si="2"/>
        <v>1.0541280514154172E-2</v>
      </c>
      <c r="O26" s="294">
        <f t="shared" si="3"/>
        <v>0.85733397490168961</v>
      </c>
      <c r="P26" s="288">
        <v>17</v>
      </c>
      <c r="Q26" s="295" t="s">
        <v>413</v>
      </c>
      <c r="R26" s="1"/>
      <c r="S26" s="1"/>
      <c r="T26" s="1"/>
      <c r="U26" s="1"/>
      <c r="V26" s="1"/>
      <c r="W26" s="1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</row>
    <row r="27" spans="1:1028" s="37" customFormat="1" ht="25.5">
      <c r="A27" s="35"/>
      <c r="B27" s="285" t="s">
        <v>547</v>
      </c>
      <c r="C27" s="286" t="s">
        <v>36</v>
      </c>
      <c r="D27" s="286">
        <v>2003419</v>
      </c>
      <c r="E27" s="287" t="s">
        <v>244</v>
      </c>
      <c r="F27" s="288" t="s">
        <v>48</v>
      </c>
      <c r="G27" s="289">
        <f>MEMORIAL_QUANT.!K164</f>
        <v>136.41999999999999</v>
      </c>
      <c r="H27" s="289">
        <v>1059.0999999999999</v>
      </c>
      <c r="I27" s="290">
        <v>0.28239999999999998</v>
      </c>
      <c r="J27" s="289">
        <f t="shared" si="0"/>
        <v>1358.19</v>
      </c>
      <c r="K27" s="291" t="s">
        <v>485</v>
      </c>
      <c r="L27" s="292">
        <v>1.0089999999999999</v>
      </c>
      <c r="M27" s="293">
        <f t="shared" si="1"/>
        <v>186951.84</v>
      </c>
      <c r="N27" s="290">
        <f t="shared" si="2"/>
        <v>9.8466564342259491E-3</v>
      </c>
      <c r="O27" s="294">
        <f t="shared" si="3"/>
        <v>0.86718063133591561</v>
      </c>
      <c r="P27" s="288">
        <v>18</v>
      </c>
      <c r="Q27" s="295" t="s">
        <v>413</v>
      </c>
      <c r="R27" s="35"/>
      <c r="S27" s="35"/>
      <c r="T27" s="35"/>
      <c r="U27" s="35"/>
      <c r="V27" s="35"/>
      <c r="W27" s="35"/>
    </row>
    <row r="28" spans="1:1028" s="37" customFormat="1" ht="25.5">
      <c r="A28" s="1"/>
      <c r="B28" s="285" t="s">
        <v>557</v>
      </c>
      <c r="C28" s="286" t="s">
        <v>36</v>
      </c>
      <c r="D28" s="286">
        <v>5914374</v>
      </c>
      <c r="E28" s="287" t="s">
        <v>265</v>
      </c>
      <c r="F28" s="288" t="s">
        <v>193</v>
      </c>
      <c r="G28" s="289">
        <f>MEMORIAL_QUANT.!K187</f>
        <v>130552.49</v>
      </c>
      <c r="H28" s="289">
        <v>1</v>
      </c>
      <c r="I28" s="290">
        <v>0.28239999999999998</v>
      </c>
      <c r="J28" s="289">
        <f t="shared" si="0"/>
        <v>1.28</v>
      </c>
      <c r="K28" s="291" t="s">
        <v>485</v>
      </c>
      <c r="L28" s="292">
        <v>1.0089999999999999</v>
      </c>
      <c r="M28" s="293">
        <f t="shared" si="1"/>
        <v>168611.15</v>
      </c>
      <c r="N28" s="290">
        <f t="shared" si="2"/>
        <v>8.880661805894698E-3</v>
      </c>
      <c r="O28" s="294">
        <f t="shared" si="3"/>
        <v>0.87606129314181036</v>
      </c>
      <c r="P28" s="288">
        <v>19</v>
      </c>
      <c r="Q28" s="295" t="s">
        <v>413</v>
      </c>
      <c r="R28" s="1"/>
      <c r="S28" s="1"/>
      <c r="T28" s="1"/>
      <c r="U28" s="1"/>
      <c r="V28" s="1"/>
      <c r="W28" s="1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</row>
    <row r="29" spans="1:1028" customFormat="1" ht="25.5">
      <c r="A29" s="1"/>
      <c r="B29" s="285" t="s">
        <v>530</v>
      </c>
      <c r="C29" s="286" t="s">
        <v>28</v>
      </c>
      <c r="D29" s="286">
        <v>100346</v>
      </c>
      <c r="E29" s="287" t="s">
        <v>203</v>
      </c>
      <c r="F29" s="288" t="s">
        <v>175</v>
      </c>
      <c r="G29" s="289">
        <f>MEMORIAL_QUANT.!K135</f>
        <v>11570</v>
      </c>
      <c r="H29" s="289">
        <v>10.74</v>
      </c>
      <c r="I29" s="290">
        <v>0.28239999999999998</v>
      </c>
      <c r="J29" s="289">
        <f t="shared" si="0"/>
        <v>13.77</v>
      </c>
      <c r="K29" s="291" t="s">
        <v>54</v>
      </c>
      <c r="L29" s="292">
        <v>1</v>
      </c>
      <c r="M29" s="293">
        <f t="shared" si="1"/>
        <v>159318.9</v>
      </c>
      <c r="N29" s="290">
        <f t="shared" si="2"/>
        <v>8.3912438186155361E-3</v>
      </c>
      <c r="O29" s="294">
        <f t="shared" si="3"/>
        <v>0.88445253696042592</v>
      </c>
      <c r="P29" s="288">
        <v>20</v>
      </c>
      <c r="Q29" s="295" t="s">
        <v>413</v>
      </c>
      <c r="R29" s="1"/>
      <c r="S29" s="1"/>
      <c r="T29" s="1"/>
      <c r="U29" s="1"/>
      <c r="V29" s="1"/>
      <c r="W29" s="1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</row>
    <row r="30" spans="1:1028" customFormat="1" ht="25.5">
      <c r="A30" s="1"/>
      <c r="B30" s="285" t="s">
        <v>528</v>
      </c>
      <c r="C30" s="286" t="s">
        <v>28</v>
      </c>
      <c r="D30" s="286">
        <v>100344</v>
      </c>
      <c r="E30" s="287" t="s">
        <v>199</v>
      </c>
      <c r="F30" s="288" t="s">
        <v>175</v>
      </c>
      <c r="G30" s="289">
        <f>MEMORIAL_QUANT.!K133</f>
        <v>8621</v>
      </c>
      <c r="H30" s="289">
        <v>14.31</v>
      </c>
      <c r="I30" s="290">
        <v>0.28239999999999998</v>
      </c>
      <c r="J30" s="289">
        <f t="shared" si="0"/>
        <v>18.350000000000001</v>
      </c>
      <c r="K30" s="291" t="s">
        <v>54</v>
      </c>
      <c r="L30" s="292">
        <v>1</v>
      </c>
      <c r="M30" s="293">
        <f t="shared" si="1"/>
        <v>158195.35</v>
      </c>
      <c r="N30" s="290">
        <f t="shared" si="2"/>
        <v>8.3320670229409151E-3</v>
      </c>
      <c r="O30" s="294">
        <f t="shared" si="3"/>
        <v>0.89278460398336679</v>
      </c>
      <c r="P30" s="288">
        <v>21</v>
      </c>
      <c r="Q30" s="295" t="s">
        <v>413</v>
      </c>
      <c r="R30" s="1"/>
      <c r="S30" s="1"/>
      <c r="T30" s="1"/>
      <c r="U30" s="1"/>
      <c r="V30" s="1"/>
      <c r="W30" s="1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</row>
    <row r="31" spans="1:1028" customFormat="1" ht="38.25">
      <c r="A31" s="1"/>
      <c r="B31" s="285" t="s">
        <v>503</v>
      </c>
      <c r="C31" s="286" t="s">
        <v>28</v>
      </c>
      <c r="D31" s="286">
        <v>10778</v>
      </c>
      <c r="E31" s="287" t="s">
        <v>91</v>
      </c>
      <c r="F31" s="288" t="s">
        <v>29</v>
      </c>
      <c r="G31" s="289">
        <f>MEMORIAL_QUANT.!K40</f>
        <v>72</v>
      </c>
      <c r="H31" s="289">
        <v>1562.5</v>
      </c>
      <c r="I31" s="290">
        <v>0.28239999999999998</v>
      </c>
      <c r="J31" s="289">
        <f t="shared" si="0"/>
        <v>2003.75</v>
      </c>
      <c r="K31" s="291" t="s">
        <v>54</v>
      </c>
      <c r="L31" s="292">
        <v>1</v>
      </c>
      <c r="M31" s="293">
        <f t="shared" si="1"/>
        <v>144270</v>
      </c>
      <c r="N31" s="290">
        <f t="shared" si="2"/>
        <v>7.598626062015639E-3</v>
      </c>
      <c r="O31" s="294">
        <f t="shared" si="3"/>
        <v>0.90038323004538245</v>
      </c>
      <c r="P31" s="288">
        <v>22</v>
      </c>
      <c r="Q31" s="295" t="s">
        <v>413</v>
      </c>
      <c r="R31" s="1"/>
      <c r="S31" s="1"/>
      <c r="T31" s="1"/>
      <c r="U31" s="1"/>
      <c r="V31" s="1"/>
      <c r="W31" s="1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</row>
    <row r="32" spans="1:1028" customFormat="1" ht="37.5" customHeight="1">
      <c r="A32" s="1"/>
      <c r="B32" s="285" t="s">
        <v>548</v>
      </c>
      <c r="C32" s="286" t="s">
        <v>36</v>
      </c>
      <c r="D32" s="286">
        <v>6817881</v>
      </c>
      <c r="E32" s="287" t="s">
        <v>246</v>
      </c>
      <c r="F32" s="288" t="s">
        <v>48</v>
      </c>
      <c r="G32" s="289">
        <f>MEMORIAL_QUANT.!K166</f>
        <v>16</v>
      </c>
      <c r="H32" s="289">
        <v>6729.03</v>
      </c>
      <c r="I32" s="290">
        <v>0.28239999999999998</v>
      </c>
      <c r="J32" s="289">
        <f t="shared" si="0"/>
        <v>8629.31</v>
      </c>
      <c r="K32" s="291" t="s">
        <v>485</v>
      </c>
      <c r="L32" s="292">
        <v>1.0089999999999999</v>
      </c>
      <c r="M32" s="293">
        <f t="shared" si="1"/>
        <v>139311.57999999999</v>
      </c>
      <c r="N32" s="290">
        <f t="shared" si="2"/>
        <v>7.3374686527245894E-3</v>
      </c>
      <c r="O32" s="294">
        <f t="shared" si="3"/>
        <v>0.90772069869810701</v>
      </c>
      <c r="P32" s="288">
        <v>23</v>
      </c>
      <c r="Q32" s="295" t="s">
        <v>413</v>
      </c>
      <c r="R32" s="1"/>
      <c r="S32" s="1"/>
      <c r="T32" s="1"/>
      <c r="U32" s="1"/>
      <c r="V32" s="1"/>
      <c r="W32" s="1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</row>
    <row r="33" spans="1:1028" customFormat="1" ht="15">
      <c r="A33" s="1"/>
      <c r="B33" s="285" t="s">
        <v>531</v>
      </c>
      <c r="C33" s="286" t="s">
        <v>36</v>
      </c>
      <c r="D33" s="286" t="s">
        <v>205</v>
      </c>
      <c r="E33" s="287" t="s">
        <v>206</v>
      </c>
      <c r="F33" s="288" t="s">
        <v>175</v>
      </c>
      <c r="G33" s="289">
        <f>MEMORIAL_QUANT.!K136</f>
        <v>10661</v>
      </c>
      <c r="H33" s="289">
        <v>9.81</v>
      </c>
      <c r="I33" s="290">
        <v>0.28239999999999998</v>
      </c>
      <c r="J33" s="289">
        <f t="shared" si="0"/>
        <v>12.58</v>
      </c>
      <c r="K33" s="291" t="s">
        <v>484</v>
      </c>
      <c r="L33" s="292">
        <v>1.008</v>
      </c>
      <c r="M33" s="293">
        <f t="shared" si="1"/>
        <v>135188.29999999999</v>
      </c>
      <c r="N33" s="290">
        <f t="shared" si="2"/>
        <v>7.1202976340166953E-3</v>
      </c>
      <c r="O33" s="294">
        <f t="shared" si="3"/>
        <v>0.91484099633212368</v>
      </c>
      <c r="P33" s="288">
        <v>24</v>
      </c>
      <c r="Q33" s="295" t="s">
        <v>413</v>
      </c>
      <c r="R33" s="1"/>
      <c r="S33" s="1"/>
      <c r="T33" s="1"/>
      <c r="U33" s="1"/>
      <c r="V33" s="1"/>
      <c r="W33" s="1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</row>
    <row r="34" spans="1:1028" s="35" customFormat="1" ht="15">
      <c r="A34" s="1"/>
      <c r="B34" s="285" t="s">
        <v>564</v>
      </c>
      <c r="C34" s="286" t="s">
        <v>36</v>
      </c>
      <c r="D34" s="286">
        <v>4915730</v>
      </c>
      <c r="E34" s="287" t="s">
        <v>296</v>
      </c>
      <c r="F34" s="288" t="s">
        <v>48</v>
      </c>
      <c r="G34" s="289">
        <f>MEMORIAL_QUANT.!K219</f>
        <v>2760</v>
      </c>
      <c r="H34" s="289">
        <v>29.89</v>
      </c>
      <c r="I34" s="290">
        <v>0.28239999999999998</v>
      </c>
      <c r="J34" s="289">
        <f t="shared" si="0"/>
        <v>38.33</v>
      </c>
      <c r="K34" s="291" t="s">
        <v>484</v>
      </c>
      <c r="L34" s="292">
        <v>1.008</v>
      </c>
      <c r="M34" s="293">
        <f t="shared" si="1"/>
        <v>106637.13</v>
      </c>
      <c r="N34" s="290">
        <f t="shared" si="2"/>
        <v>5.6165223206248683E-3</v>
      </c>
      <c r="O34" s="294">
        <f t="shared" si="3"/>
        <v>0.9204575186527485</v>
      </c>
      <c r="P34" s="288">
        <v>25</v>
      </c>
      <c r="Q34" s="295" t="s">
        <v>413</v>
      </c>
      <c r="R34" s="1"/>
      <c r="S34" s="1"/>
      <c r="T34" s="1"/>
      <c r="U34" s="1"/>
      <c r="V34" s="1"/>
      <c r="W34" s="1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</row>
    <row r="35" spans="1:1028" customFormat="1" ht="25.5">
      <c r="A35" s="1"/>
      <c r="B35" s="285" t="s">
        <v>486</v>
      </c>
      <c r="C35" s="286" t="s">
        <v>28</v>
      </c>
      <c r="D35" s="286">
        <v>41089</v>
      </c>
      <c r="E35" s="287" t="s">
        <v>410</v>
      </c>
      <c r="F35" s="288" t="s">
        <v>29</v>
      </c>
      <c r="G35" s="289">
        <f>MEMORIAL_QUANT.!K12</f>
        <v>18</v>
      </c>
      <c r="H35" s="289">
        <v>4162.57</v>
      </c>
      <c r="I35" s="290">
        <v>0.28239999999999998</v>
      </c>
      <c r="J35" s="289">
        <f t="shared" si="0"/>
        <v>5338.08</v>
      </c>
      <c r="K35" s="291" t="s">
        <v>54</v>
      </c>
      <c r="L35" s="292">
        <v>1</v>
      </c>
      <c r="M35" s="293">
        <f t="shared" si="1"/>
        <v>96085.440000000002</v>
      </c>
      <c r="N35" s="290">
        <f t="shared" si="2"/>
        <v>5.0607702818620641E-3</v>
      </c>
      <c r="O35" s="294">
        <f t="shared" si="3"/>
        <v>0.92551828893461052</v>
      </c>
      <c r="P35" s="288">
        <v>26</v>
      </c>
      <c r="Q35" s="295" t="s">
        <v>413</v>
      </c>
      <c r="R35" s="1"/>
      <c r="S35" s="1"/>
      <c r="T35" s="1"/>
      <c r="U35" s="1"/>
      <c r="V35" s="1"/>
      <c r="W35" s="1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</row>
    <row r="36" spans="1:1028" customFormat="1" ht="38.25">
      <c r="A36" s="1"/>
      <c r="B36" s="285" t="s">
        <v>523</v>
      </c>
      <c r="C36" s="286" t="s">
        <v>28</v>
      </c>
      <c r="D36" s="286">
        <v>90279</v>
      </c>
      <c r="E36" s="287" t="s">
        <v>183</v>
      </c>
      <c r="F36" s="288" t="s">
        <v>117</v>
      </c>
      <c r="G36" s="289">
        <f>MEMORIAL_QUANT.!K122</f>
        <v>129.75</v>
      </c>
      <c r="H36" s="289">
        <v>575.49</v>
      </c>
      <c r="I36" s="290">
        <v>0.28239999999999998</v>
      </c>
      <c r="J36" s="289">
        <f t="shared" si="0"/>
        <v>738.01</v>
      </c>
      <c r="K36" s="291" t="s">
        <v>54</v>
      </c>
      <c r="L36" s="292">
        <v>1</v>
      </c>
      <c r="M36" s="293">
        <f t="shared" si="1"/>
        <v>95756.800000000003</v>
      </c>
      <c r="N36" s="290">
        <f t="shared" si="2"/>
        <v>5.0434609835393303E-3</v>
      </c>
      <c r="O36" s="294">
        <f t="shared" si="3"/>
        <v>0.93056174991814988</v>
      </c>
      <c r="P36" s="288">
        <v>27</v>
      </c>
      <c r="Q36" s="295" t="s">
        <v>413</v>
      </c>
      <c r="R36" s="1"/>
      <c r="S36" s="1"/>
      <c r="T36" s="1"/>
      <c r="U36" s="1"/>
      <c r="V36" s="1"/>
      <c r="W36" s="1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</row>
    <row r="37" spans="1:1028" ht="15">
      <c r="A37" s="1"/>
      <c r="B37" s="285" t="s">
        <v>515</v>
      </c>
      <c r="C37" s="286" t="s">
        <v>36</v>
      </c>
      <c r="D37" s="286">
        <v>4815671</v>
      </c>
      <c r="E37" s="287" t="s">
        <v>148</v>
      </c>
      <c r="F37" s="288" t="s">
        <v>117</v>
      </c>
      <c r="G37" s="289">
        <f>MEMORIAL_QUANT.!K91</f>
        <v>3917</v>
      </c>
      <c r="H37" s="289">
        <v>18.54</v>
      </c>
      <c r="I37" s="290">
        <v>0.28239999999999998</v>
      </c>
      <c r="J37" s="289">
        <f t="shared" si="0"/>
        <v>23.78</v>
      </c>
      <c r="K37" s="291" t="s">
        <v>454</v>
      </c>
      <c r="L37" s="292">
        <v>1.004</v>
      </c>
      <c r="M37" s="293">
        <f t="shared" si="1"/>
        <v>93518.85</v>
      </c>
      <c r="N37" s="290">
        <f t="shared" si="2"/>
        <v>4.925589317943656E-3</v>
      </c>
      <c r="O37" s="294">
        <f t="shared" si="3"/>
        <v>0.93548733923609351</v>
      </c>
      <c r="P37" s="288">
        <v>28</v>
      </c>
      <c r="Q37" s="295" t="s">
        <v>413</v>
      </c>
      <c r="R37" s="1"/>
      <c r="S37" s="1"/>
      <c r="T37" s="1"/>
      <c r="U37" s="1"/>
      <c r="V37" s="1"/>
      <c r="W37" s="1"/>
    </row>
    <row r="38" spans="1:1028" ht="51">
      <c r="A38" s="1"/>
      <c r="B38" s="285" t="s">
        <v>534</v>
      </c>
      <c r="C38" s="286" t="s">
        <v>28</v>
      </c>
      <c r="D38" s="286">
        <v>104849</v>
      </c>
      <c r="E38" s="287" t="s">
        <v>186</v>
      </c>
      <c r="F38" s="288" t="s">
        <v>48</v>
      </c>
      <c r="G38" s="289">
        <f>MEMORIAL_QUANT.!K139</f>
        <v>1144</v>
      </c>
      <c r="H38" s="289">
        <v>61.32</v>
      </c>
      <c r="I38" s="290">
        <v>0.28239999999999998</v>
      </c>
      <c r="J38" s="289">
        <f t="shared" si="0"/>
        <v>78.64</v>
      </c>
      <c r="K38" s="291" t="s">
        <v>54</v>
      </c>
      <c r="L38" s="292">
        <v>1</v>
      </c>
      <c r="M38" s="293">
        <f t="shared" si="1"/>
        <v>89964.160000000003</v>
      </c>
      <c r="N38" s="290">
        <f t="shared" si="2"/>
        <v>4.7383656395878901E-3</v>
      </c>
      <c r="O38" s="294">
        <f t="shared" si="3"/>
        <v>0.94022570487568136</v>
      </c>
      <c r="P38" s="288">
        <v>29</v>
      </c>
      <c r="Q38" s="295" t="s">
        <v>413</v>
      </c>
      <c r="R38" s="1"/>
      <c r="S38" s="1"/>
      <c r="T38" s="1"/>
      <c r="U38" s="1"/>
      <c r="V38" s="1"/>
      <c r="W38" s="1"/>
    </row>
    <row r="39" spans="1:1028" ht="25.5">
      <c r="A39" s="1"/>
      <c r="B39" s="285" t="s">
        <v>516</v>
      </c>
      <c r="C39" s="286" t="s">
        <v>28</v>
      </c>
      <c r="D39" s="286">
        <v>93592</v>
      </c>
      <c r="E39" s="287" t="s">
        <v>152</v>
      </c>
      <c r="F39" s="288" t="s">
        <v>153</v>
      </c>
      <c r="G39" s="289">
        <f>MEMORIAL_QUANT.!K95</f>
        <v>28587.38</v>
      </c>
      <c r="H39" s="289">
        <v>2.4</v>
      </c>
      <c r="I39" s="290">
        <v>0.28239999999999998</v>
      </c>
      <c r="J39" s="289">
        <f t="shared" si="0"/>
        <v>3.08</v>
      </c>
      <c r="K39" s="291" t="s">
        <v>54</v>
      </c>
      <c r="L39" s="292">
        <v>1</v>
      </c>
      <c r="M39" s="293">
        <f t="shared" si="1"/>
        <v>88049.13</v>
      </c>
      <c r="N39" s="290">
        <f t="shared" si="2"/>
        <v>4.6375020028821172E-3</v>
      </c>
      <c r="O39" s="294">
        <f t="shared" si="3"/>
        <v>0.94486320687856351</v>
      </c>
      <c r="P39" s="288">
        <v>30</v>
      </c>
      <c r="Q39" s="295" t="s">
        <v>413</v>
      </c>
      <c r="R39" s="1"/>
      <c r="S39" s="1"/>
      <c r="T39" s="1"/>
      <c r="U39" s="1"/>
      <c r="V39" s="1"/>
      <c r="W39" s="1"/>
    </row>
    <row r="40" spans="1:1028" customFormat="1" ht="15">
      <c r="A40" s="1"/>
      <c r="B40" s="285" t="s">
        <v>493</v>
      </c>
      <c r="C40" s="286" t="s">
        <v>28</v>
      </c>
      <c r="D40" s="286">
        <v>98459</v>
      </c>
      <c r="E40" s="287" t="s">
        <v>61</v>
      </c>
      <c r="F40" s="288" t="s">
        <v>62</v>
      </c>
      <c r="G40" s="289">
        <f>MEMORIAL_QUANT.!K23</f>
        <v>700</v>
      </c>
      <c r="H40" s="289">
        <v>94.13</v>
      </c>
      <c r="I40" s="290">
        <v>0.28239999999999998</v>
      </c>
      <c r="J40" s="289">
        <f t="shared" si="0"/>
        <v>120.71</v>
      </c>
      <c r="K40" s="291" t="s">
        <v>54</v>
      </c>
      <c r="L40" s="292">
        <v>1</v>
      </c>
      <c r="M40" s="293">
        <f t="shared" si="1"/>
        <v>84497</v>
      </c>
      <c r="N40" s="290">
        <f t="shared" si="2"/>
        <v>4.4504131583983876E-3</v>
      </c>
      <c r="O40" s="294">
        <f t="shared" si="3"/>
        <v>0.94931362003696185</v>
      </c>
      <c r="P40" s="288">
        <v>31</v>
      </c>
      <c r="Q40" s="295" t="s">
        <v>413</v>
      </c>
      <c r="R40" s="1"/>
      <c r="S40" s="1"/>
      <c r="T40" s="1"/>
      <c r="U40" s="1"/>
      <c r="V40" s="1"/>
      <c r="W40" s="1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</row>
    <row r="41" spans="1:1028" customFormat="1" ht="15">
      <c r="A41" s="1"/>
      <c r="B41" s="285" t="s">
        <v>552</v>
      </c>
      <c r="C41" s="286" t="s">
        <v>36</v>
      </c>
      <c r="D41" s="286">
        <v>2003652</v>
      </c>
      <c r="E41" s="287" t="s">
        <v>251</v>
      </c>
      <c r="F41" s="288" t="s">
        <v>51</v>
      </c>
      <c r="G41" s="289">
        <f>MEMORIAL_QUANT.!K171</f>
        <v>14</v>
      </c>
      <c r="H41" s="289">
        <v>4453.57</v>
      </c>
      <c r="I41" s="290">
        <v>0.28239999999999998</v>
      </c>
      <c r="J41" s="289">
        <f t="shared" si="0"/>
        <v>5711.26</v>
      </c>
      <c r="K41" s="291" t="s">
        <v>485</v>
      </c>
      <c r="L41" s="292">
        <v>1.0089999999999999</v>
      </c>
      <c r="M41" s="293">
        <f t="shared" si="1"/>
        <v>80677.259999999995</v>
      </c>
      <c r="N41" s="290">
        <f t="shared" si="2"/>
        <v>4.2492294340334908E-3</v>
      </c>
      <c r="O41" s="294">
        <f t="shared" si="3"/>
        <v>0.95356284947099534</v>
      </c>
      <c r="P41" s="288">
        <v>32</v>
      </c>
      <c r="Q41" s="295" t="s">
        <v>413</v>
      </c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</row>
    <row r="42" spans="1:1028" s="1" customFormat="1" ht="38.25">
      <c r="B42" s="285" t="s">
        <v>532</v>
      </c>
      <c r="C42" s="286" t="s">
        <v>28</v>
      </c>
      <c r="D42" s="286">
        <v>100341</v>
      </c>
      <c r="E42" s="287" t="s">
        <v>208</v>
      </c>
      <c r="F42" s="288" t="s">
        <v>62</v>
      </c>
      <c r="G42" s="289">
        <f>MEMORIAL_QUANT.!K137</f>
        <v>1164</v>
      </c>
      <c r="H42" s="289">
        <v>46.96</v>
      </c>
      <c r="I42" s="290">
        <v>0.28239999999999998</v>
      </c>
      <c r="J42" s="289">
        <f t="shared" ref="J42:J73" si="4">ROUND(H42*(1+I42),2)</f>
        <v>60.22</v>
      </c>
      <c r="K42" s="291" t="s">
        <v>54</v>
      </c>
      <c r="L42" s="292">
        <v>1</v>
      </c>
      <c r="M42" s="293">
        <f t="shared" ref="M42:M73" si="5">ROUND(J42*G42*L42,2)</f>
        <v>70096.08</v>
      </c>
      <c r="N42" s="290">
        <f t="shared" ref="N42:N73" si="6">M42/$M$96</f>
        <v>3.6919241722681998E-3</v>
      </c>
      <c r="O42" s="294">
        <f t="shared" si="3"/>
        <v>0.9572547736432635</v>
      </c>
      <c r="P42" s="288">
        <v>33</v>
      </c>
      <c r="Q42" s="295" t="s">
        <v>413</v>
      </c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</row>
    <row r="43" spans="1:1028" customFormat="1" ht="25.5">
      <c r="A43" s="1"/>
      <c r="B43" s="296" t="s">
        <v>529</v>
      </c>
      <c r="C43" s="297" t="s">
        <v>28</v>
      </c>
      <c r="D43" s="297">
        <v>100345</v>
      </c>
      <c r="E43" s="298" t="s">
        <v>201</v>
      </c>
      <c r="F43" s="299" t="s">
        <v>175</v>
      </c>
      <c r="G43" s="300">
        <f>MEMORIAL_QUANT.!K134</f>
        <v>4706</v>
      </c>
      <c r="H43" s="300">
        <v>11.21</v>
      </c>
      <c r="I43" s="301">
        <v>0.28239999999999998</v>
      </c>
      <c r="J43" s="300">
        <f t="shared" si="4"/>
        <v>14.38</v>
      </c>
      <c r="K43" s="302" t="s">
        <v>54</v>
      </c>
      <c r="L43" s="303">
        <v>1</v>
      </c>
      <c r="M43" s="304">
        <f t="shared" si="5"/>
        <v>67672.28</v>
      </c>
      <c r="N43" s="301">
        <f t="shared" si="6"/>
        <v>3.5642638835795362E-3</v>
      </c>
      <c r="O43" s="305">
        <f t="shared" si="3"/>
        <v>0.96081903752684306</v>
      </c>
      <c r="P43" s="299">
        <v>34</v>
      </c>
      <c r="Q43" s="306" t="s">
        <v>411</v>
      </c>
      <c r="R43" s="1"/>
      <c r="S43" s="1"/>
      <c r="T43" s="1"/>
      <c r="U43" s="1"/>
      <c r="V43" s="1"/>
      <c r="W43" s="1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</row>
    <row r="44" spans="1:1028" s="37" customFormat="1" ht="25.5">
      <c r="A44" s="1"/>
      <c r="B44" s="296" t="s">
        <v>491</v>
      </c>
      <c r="C44" s="297" t="s">
        <v>53</v>
      </c>
      <c r="D44" s="297" t="s">
        <v>54</v>
      </c>
      <c r="E44" s="298" t="s">
        <v>57</v>
      </c>
      <c r="F44" s="299" t="s">
        <v>37</v>
      </c>
      <c r="G44" s="300">
        <f>MEMORIAL_QUANT.!K19</f>
        <v>55</v>
      </c>
      <c r="H44" s="300">
        <v>920</v>
      </c>
      <c r="I44" s="301">
        <v>0.28239999999999998</v>
      </c>
      <c r="J44" s="300">
        <f t="shared" si="4"/>
        <v>1179.81</v>
      </c>
      <c r="K44" s="302" t="s">
        <v>54</v>
      </c>
      <c r="L44" s="303">
        <v>1</v>
      </c>
      <c r="M44" s="304">
        <f t="shared" si="5"/>
        <v>64889.55</v>
      </c>
      <c r="N44" s="301">
        <f t="shared" si="6"/>
        <v>3.4176989379806396E-3</v>
      </c>
      <c r="O44" s="305">
        <f t="shared" si="3"/>
        <v>0.96423673646482366</v>
      </c>
      <c r="P44" s="299">
        <v>35</v>
      </c>
      <c r="Q44" s="306" t="s">
        <v>411</v>
      </c>
      <c r="R44" s="1"/>
      <c r="S44" s="1"/>
      <c r="T44" s="1"/>
      <c r="U44" s="1"/>
      <c r="V44" s="1"/>
      <c r="W44" s="1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</row>
    <row r="45" spans="1:1028" customFormat="1" ht="15">
      <c r="A45" s="1"/>
      <c r="B45" s="296" t="s">
        <v>489</v>
      </c>
      <c r="C45" s="297" t="s">
        <v>28</v>
      </c>
      <c r="D45" s="297">
        <v>105007</v>
      </c>
      <c r="E45" s="298" t="s">
        <v>50</v>
      </c>
      <c r="F45" s="299" t="s">
        <v>51</v>
      </c>
      <c r="G45" s="300">
        <f>MEMORIAL_QUANT.!K17</f>
        <v>1000</v>
      </c>
      <c r="H45" s="300">
        <v>47.74</v>
      </c>
      <c r="I45" s="301">
        <v>0.28239999999999998</v>
      </c>
      <c r="J45" s="300">
        <f t="shared" si="4"/>
        <v>61.22</v>
      </c>
      <c r="K45" s="302" t="s">
        <v>54</v>
      </c>
      <c r="L45" s="303">
        <v>1</v>
      </c>
      <c r="M45" s="304">
        <f t="shared" si="5"/>
        <v>61220</v>
      </c>
      <c r="N45" s="301">
        <f t="shared" si="6"/>
        <v>3.2244256430068439E-3</v>
      </c>
      <c r="O45" s="305">
        <f t="shared" si="3"/>
        <v>0.96746116210783051</v>
      </c>
      <c r="P45" s="299">
        <v>36</v>
      </c>
      <c r="Q45" s="306" t="s">
        <v>411</v>
      </c>
      <c r="R45" s="1"/>
      <c r="S45" s="1"/>
      <c r="T45" s="1"/>
      <c r="U45" s="1"/>
      <c r="V45" s="1"/>
      <c r="W45" s="1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</row>
    <row r="46" spans="1:1028" customFormat="1" ht="25.5">
      <c r="A46" s="1"/>
      <c r="B46" s="296" t="s">
        <v>545</v>
      </c>
      <c r="C46" s="297" t="s">
        <v>36</v>
      </c>
      <c r="D46" s="297">
        <v>2003411</v>
      </c>
      <c r="E46" s="298" t="s">
        <v>240</v>
      </c>
      <c r="F46" s="299" t="s">
        <v>48</v>
      </c>
      <c r="G46" s="300">
        <f>MEMORIAL_QUANT.!K160</f>
        <v>53.37</v>
      </c>
      <c r="H46" s="300">
        <v>795.71</v>
      </c>
      <c r="I46" s="301">
        <v>0.28239999999999998</v>
      </c>
      <c r="J46" s="300">
        <f t="shared" si="4"/>
        <v>1020.42</v>
      </c>
      <c r="K46" s="302" t="s">
        <v>485</v>
      </c>
      <c r="L46" s="303">
        <v>1.0089999999999999</v>
      </c>
      <c r="M46" s="304">
        <f t="shared" si="5"/>
        <v>54949.95</v>
      </c>
      <c r="N46" s="301">
        <f t="shared" si="6"/>
        <v>2.8941853620049643E-3</v>
      </c>
      <c r="O46" s="305">
        <f t="shared" si="3"/>
        <v>0.97035534746983543</v>
      </c>
      <c r="P46" s="299">
        <v>37</v>
      </c>
      <c r="Q46" s="306" t="s">
        <v>411</v>
      </c>
      <c r="R46" s="1"/>
      <c r="S46" s="1"/>
      <c r="T46" s="1"/>
      <c r="U46" s="1"/>
      <c r="V46" s="1"/>
      <c r="W46" s="1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</row>
    <row r="47" spans="1:1028" customFormat="1" ht="25.5">
      <c r="A47" s="1"/>
      <c r="B47" s="296" t="s">
        <v>553</v>
      </c>
      <c r="C47" s="297" t="s">
        <v>36</v>
      </c>
      <c r="D47" s="297">
        <v>2003369</v>
      </c>
      <c r="E47" s="298" t="s">
        <v>252</v>
      </c>
      <c r="F47" s="299" t="s">
        <v>48</v>
      </c>
      <c r="G47" s="300">
        <f>MEMORIAL_QUANT.!K172</f>
        <v>325.70999999999998</v>
      </c>
      <c r="H47" s="300">
        <v>111.43</v>
      </c>
      <c r="I47" s="301">
        <v>0.28239999999999998</v>
      </c>
      <c r="J47" s="300">
        <f t="shared" si="4"/>
        <v>142.9</v>
      </c>
      <c r="K47" s="302" t="s">
        <v>485</v>
      </c>
      <c r="L47" s="303">
        <v>1.0089999999999999</v>
      </c>
      <c r="M47" s="304">
        <f t="shared" si="5"/>
        <v>46962.85</v>
      </c>
      <c r="N47" s="301">
        <f t="shared" si="6"/>
        <v>2.4735089481980393E-3</v>
      </c>
      <c r="O47" s="305">
        <f t="shared" si="3"/>
        <v>0.97282885641803352</v>
      </c>
      <c r="P47" s="299">
        <v>38</v>
      </c>
      <c r="Q47" s="306" t="s">
        <v>411</v>
      </c>
      <c r="R47" s="1"/>
      <c r="S47" s="1"/>
      <c r="T47" s="1"/>
      <c r="U47" s="1"/>
      <c r="V47" s="1"/>
      <c r="W47" s="1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</row>
    <row r="48" spans="1:1028" ht="51.75" customHeight="1">
      <c r="A48" s="1"/>
      <c r="B48" s="296" t="s">
        <v>518</v>
      </c>
      <c r="C48" s="297" t="s">
        <v>28</v>
      </c>
      <c r="D48" s="297">
        <v>100979</v>
      </c>
      <c r="E48" s="298" t="s">
        <v>164</v>
      </c>
      <c r="F48" s="299" t="s">
        <v>117</v>
      </c>
      <c r="G48" s="300">
        <f>MEMORIAL_QUANT.!K106</f>
        <v>4904.5600000000004</v>
      </c>
      <c r="H48" s="300">
        <v>6.84</v>
      </c>
      <c r="I48" s="301">
        <v>0.28239999999999998</v>
      </c>
      <c r="J48" s="300">
        <f t="shared" si="4"/>
        <v>8.77</v>
      </c>
      <c r="K48" s="302" t="s">
        <v>54</v>
      </c>
      <c r="L48" s="303">
        <v>1</v>
      </c>
      <c r="M48" s="304">
        <f t="shared" si="5"/>
        <v>43012.99</v>
      </c>
      <c r="N48" s="301">
        <f t="shared" si="6"/>
        <v>2.2654718709310185E-3</v>
      </c>
      <c r="O48" s="305">
        <f t="shared" si="3"/>
        <v>0.97509432828896458</v>
      </c>
      <c r="P48" s="299">
        <v>39</v>
      </c>
      <c r="Q48" s="306" t="s">
        <v>411</v>
      </c>
      <c r="R48" s="1"/>
      <c r="S48" s="1"/>
      <c r="T48" s="1"/>
      <c r="U48" s="1"/>
      <c r="V48" s="1"/>
      <c r="W48" s="1"/>
    </row>
    <row r="49" spans="1:23" ht="38.25">
      <c r="A49" s="1"/>
      <c r="B49" s="296" t="s">
        <v>539</v>
      </c>
      <c r="C49" s="297" t="s">
        <v>36</v>
      </c>
      <c r="D49" s="297">
        <v>5605945</v>
      </c>
      <c r="E49" s="298" t="s">
        <v>221</v>
      </c>
      <c r="F49" s="299" t="s">
        <v>51</v>
      </c>
      <c r="G49" s="300">
        <f>MEMORIAL_QUANT.!K146</f>
        <v>52</v>
      </c>
      <c r="H49" s="300">
        <v>552.52</v>
      </c>
      <c r="I49" s="301">
        <v>0.28239999999999998</v>
      </c>
      <c r="J49" s="300">
        <f t="shared" si="4"/>
        <v>708.55</v>
      </c>
      <c r="K49" s="302" t="s">
        <v>484</v>
      </c>
      <c r="L49" s="303">
        <v>1.008</v>
      </c>
      <c r="M49" s="304">
        <f t="shared" si="5"/>
        <v>37139.360000000001</v>
      </c>
      <c r="N49" s="301">
        <f t="shared" si="6"/>
        <v>1.9561108256919745E-3</v>
      </c>
      <c r="O49" s="305">
        <f t="shared" si="3"/>
        <v>0.97705043911465661</v>
      </c>
      <c r="P49" s="299">
        <v>40</v>
      </c>
      <c r="Q49" s="306" t="s">
        <v>411</v>
      </c>
      <c r="R49" s="1"/>
      <c r="S49" s="1"/>
      <c r="T49" s="1"/>
      <c r="U49" s="1"/>
      <c r="V49" s="1"/>
      <c r="W49" s="1"/>
    </row>
    <row r="50" spans="1:23" ht="25.5">
      <c r="A50" s="1"/>
      <c r="B50" s="296" t="s">
        <v>541</v>
      </c>
      <c r="C50" s="297" t="s">
        <v>28</v>
      </c>
      <c r="D50" s="297">
        <v>96619</v>
      </c>
      <c r="E50" s="298" t="s">
        <v>227</v>
      </c>
      <c r="F50" s="299" t="s">
        <v>62</v>
      </c>
      <c r="G50" s="300">
        <f>MEMORIAL_QUANT.!K148</f>
        <v>685.4</v>
      </c>
      <c r="H50" s="300">
        <v>42.06</v>
      </c>
      <c r="I50" s="301">
        <v>0.28239999999999998</v>
      </c>
      <c r="J50" s="300">
        <f t="shared" si="4"/>
        <v>53.94</v>
      </c>
      <c r="K50" s="302" t="s">
        <v>54</v>
      </c>
      <c r="L50" s="303">
        <v>1</v>
      </c>
      <c r="M50" s="304">
        <f t="shared" si="5"/>
        <v>36970.480000000003</v>
      </c>
      <c r="N50" s="301">
        <f t="shared" si="6"/>
        <v>1.9472160036960418E-3</v>
      </c>
      <c r="O50" s="305">
        <f t="shared" si="3"/>
        <v>0.97899765511835268</v>
      </c>
      <c r="P50" s="299">
        <v>41</v>
      </c>
      <c r="Q50" s="306" t="s">
        <v>411</v>
      </c>
      <c r="R50" s="1"/>
      <c r="S50" s="1"/>
      <c r="T50" s="1"/>
      <c r="U50" s="1"/>
      <c r="V50" s="1"/>
      <c r="W50" s="1"/>
    </row>
    <row r="51" spans="1:23" ht="25.5">
      <c r="A51" s="1"/>
      <c r="B51" s="296" t="s">
        <v>509</v>
      </c>
      <c r="C51" s="297" t="s">
        <v>28</v>
      </c>
      <c r="D51" s="297">
        <v>98524</v>
      </c>
      <c r="E51" s="298" t="s">
        <v>110</v>
      </c>
      <c r="F51" s="299" t="s">
        <v>62</v>
      </c>
      <c r="G51" s="300">
        <f>MEMORIAL_QUANT.!K58</f>
        <v>4571.6000000000004</v>
      </c>
      <c r="H51" s="300">
        <v>5.7</v>
      </c>
      <c r="I51" s="301">
        <v>0.28239999999999998</v>
      </c>
      <c r="J51" s="300">
        <f t="shared" si="4"/>
        <v>7.31</v>
      </c>
      <c r="K51" s="302" t="s">
        <v>54</v>
      </c>
      <c r="L51" s="303">
        <v>1</v>
      </c>
      <c r="M51" s="304">
        <f t="shared" si="5"/>
        <v>33418.400000000001</v>
      </c>
      <c r="N51" s="301">
        <f t="shared" si="6"/>
        <v>1.7601297926863758E-3</v>
      </c>
      <c r="O51" s="305">
        <f t="shared" si="3"/>
        <v>0.98075778491103904</v>
      </c>
      <c r="P51" s="299">
        <v>42</v>
      </c>
      <c r="Q51" s="306" t="s">
        <v>411</v>
      </c>
      <c r="R51" s="1"/>
      <c r="S51" s="1"/>
      <c r="T51" s="1"/>
      <c r="U51" s="1"/>
      <c r="V51" s="1"/>
      <c r="W51" s="1"/>
    </row>
    <row r="52" spans="1:23" ht="15">
      <c r="A52" s="1"/>
      <c r="B52" s="296" t="s">
        <v>540</v>
      </c>
      <c r="C52" s="297" t="s">
        <v>36</v>
      </c>
      <c r="D52" s="297" t="s">
        <v>223</v>
      </c>
      <c r="E52" s="298" t="s">
        <v>224</v>
      </c>
      <c r="F52" s="299" t="s">
        <v>62</v>
      </c>
      <c r="G52" s="300">
        <f>MEMORIAL_QUANT.!K147</f>
        <v>583.5</v>
      </c>
      <c r="H52" s="300">
        <v>43.26</v>
      </c>
      <c r="I52" s="301">
        <v>0.28239999999999998</v>
      </c>
      <c r="J52" s="300">
        <f t="shared" si="4"/>
        <v>55.48</v>
      </c>
      <c r="K52" s="302" t="s">
        <v>484</v>
      </c>
      <c r="L52" s="303">
        <v>1.008</v>
      </c>
      <c r="M52" s="304">
        <f t="shared" si="5"/>
        <v>32631.56</v>
      </c>
      <c r="N52" s="301">
        <f t="shared" si="6"/>
        <v>1.7186873380482916E-3</v>
      </c>
      <c r="O52" s="305">
        <f t="shared" si="3"/>
        <v>0.9824764722490873</v>
      </c>
      <c r="P52" s="299">
        <v>43</v>
      </c>
      <c r="Q52" s="306" t="s">
        <v>411</v>
      </c>
      <c r="R52" s="1"/>
      <c r="S52" s="1"/>
      <c r="T52" s="1"/>
      <c r="U52" s="1"/>
      <c r="V52" s="1"/>
      <c r="W52" s="1"/>
    </row>
    <row r="53" spans="1:23" ht="38.25">
      <c r="A53" s="1"/>
      <c r="B53" s="296" t="s">
        <v>537</v>
      </c>
      <c r="C53" s="297" t="s">
        <v>28</v>
      </c>
      <c r="D53" s="297">
        <v>106004</v>
      </c>
      <c r="E53" s="298" t="s">
        <v>216</v>
      </c>
      <c r="F53" s="299" t="s">
        <v>48</v>
      </c>
      <c r="G53" s="300">
        <f>MEMORIAL_QUANT.!K143</f>
        <v>116.7</v>
      </c>
      <c r="H53" s="300">
        <v>194.75</v>
      </c>
      <c r="I53" s="301">
        <v>0.28239999999999998</v>
      </c>
      <c r="J53" s="300">
        <f t="shared" si="4"/>
        <v>249.75</v>
      </c>
      <c r="K53" s="302" t="s">
        <v>54</v>
      </c>
      <c r="L53" s="303">
        <v>1</v>
      </c>
      <c r="M53" s="304">
        <f t="shared" si="5"/>
        <v>29145.83</v>
      </c>
      <c r="N53" s="301">
        <f t="shared" si="6"/>
        <v>1.5350957471205191E-3</v>
      </c>
      <c r="O53" s="305">
        <f t="shared" si="3"/>
        <v>0.98401156799620781</v>
      </c>
      <c r="P53" s="299">
        <v>44</v>
      </c>
      <c r="Q53" s="306" t="s">
        <v>411</v>
      </c>
      <c r="R53" s="1"/>
      <c r="S53" s="1"/>
      <c r="T53" s="1"/>
      <c r="U53" s="1"/>
      <c r="V53" s="1"/>
      <c r="W53" s="1"/>
    </row>
    <row r="54" spans="1:23" ht="38.25">
      <c r="A54" s="1"/>
      <c r="B54" s="296" t="s">
        <v>501</v>
      </c>
      <c r="C54" s="297" t="s">
        <v>28</v>
      </c>
      <c r="D54" s="297">
        <v>10775</v>
      </c>
      <c r="E54" s="298" t="s">
        <v>80</v>
      </c>
      <c r="F54" s="299" t="s">
        <v>29</v>
      </c>
      <c r="G54" s="300">
        <f>MEMORIAL_QUANT.!K33</f>
        <v>18</v>
      </c>
      <c r="H54" s="300">
        <v>1250</v>
      </c>
      <c r="I54" s="301">
        <v>0.28239999999999998</v>
      </c>
      <c r="J54" s="300">
        <f t="shared" si="4"/>
        <v>1603</v>
      </c>
      <c r="K54" s="302" t="s">
        <v>54</v>
      </c>
      <c r="L54" s="303">
        <v>1</v>
      </c>
      <c r="M54" s="304">
        <f t="shared" si="5"/>
        <v>28854</v>
      </c>
      <c r="N54" s="301">
        <f t="shared" si="6"/>
        <v>1.5197252124031276E-3</v>
      </c>
      <c r="O54" s="305">
        <f t="shared" si="3"/>
        <v>0.98553129320861099</v>
      </c>
      <c r="P54" s="299">
        <v>45</v>
      </c>
      <c r="Q54" s="306" t="s">
        <v>411</v>
      </c>
      <c r="R54" s="1"/>
      <c r="S54" s="1"/>
      <c r="T54" s="1"/>
      <c r="U54" s="1"/>
      <c r="V54" s="1"/>
      <c r="W54" s="1"/>
    </row>
    <row r="55" spans="1:23" ht="38.25">
      <c r="A55" s="1"/>
      <c r="B55" s="296" t="s">
        <v>519</v>
      </c>
      <c r="C55" s="297" t="s">
        <v>28</v>
      </c>
      <c r="D55" s="297">
        <v>102355</v>
      </c>
      <c r="E55" s="298" t="s">
        <v>170</v>
      </c>
      <c r="F55" s="299" t="s">
        <v>117</v>
      </c>
      <c r="G55" s="300">
        <f>MEMORIAL_QUANT.!K112</f>
        <v>100</v>
      </c>
      <c r="H55" s="300">
        <v>197.84</v>
      </c>
      <c r="I55" s="301">
        <v>0.28239999999999998</v>
      </c>
      <c r="J55" s="300">
        <f t="shared" si="4"/>
        <v>253.71</v>
      </c>
      <c r="K55" s="302" t="s">
        <v>54</v>
      </c>
      <c r="L55" s="303">
        <v>1</v>
      </c>
      <c r="M55" s="304">
        <f t="shared" si="5"/>
        <v>25371</v>
      </c>
      <c r="N55" s="301">
        <f t="shared" si="6"/>
        <v>1.3362774091592068E-3</v>
      </c>
      <c r="O55" s="305">
        <f t="shared" si="3"/>
        <v>0.9868675706177702</v>
      </c>
      <c r="P55" s="299">
        <v>46</v>
      </c>
      <c r="Q55" s="306" t="s">
        <v>411</v>
      </c>
      <c r="R55" s="1"/>
      <c r="S55" s="1"/>
      <c r="T55" s="1"/>
      <c r="U55" s="1"/>
      <c r="V55" s="1"/>
      <c r="W55" s="1"/>
    </row>
    <row r="56" spans="1:23" ht="25.5">
      <c r="A56" s="1"/>
      <c r="B56" s="296" t="s">
        <v>543</v>
      </c>
      <c r="C56" s="297" t="s">
        <v>36</v>
      </c>
      <c r="D56" s="297">
        <v>2003830</v>
      </c>
      <c r="E56" s="298" t="s">
        <v>233</v>
      </c>
      <c r="F56" s="299" t="s">
        <v>48</v>
      </c>
      <c r="G56" s="300">
        <f>MEMORIAL_QUANT.!K155</f>
        <v>28.5</v>
      </c>
      <c r="H56" s="300">
        <v>655.94</v>
      </c>
      <c r="I56" s="301">
        <v>0.28239999999999998</v>
      </c>
      <c r="J56" s="300">
        <f t="shared" si="4"/>
        <v>841.18</v>
      </c>
      <c r="K56" s="302" t="s">
        <v>485</v>
      </c>
      <c r="L56" s="303">
        <v>1.0089999999999999</v>
      </c>
      <c r="M56" s="304">
        <f t="shared" si="5"/>
        <v>24189.39</v>
      </c>
      <c r="N56" s="301">
        <f t="shared" si="6"/>
        <v>1.2740426234023737E-3</v>
      </c>
      <c r="O56" s="305">
        <f t="shared" si="3"/>
        <v>0.98814161324117256</v>
      </c>
      <c r="P56" s="299">
        <v>47</v>
      </c>
      <c r="Q56" s="306" t="s">
        <v>411</v>
      </c>
      <c r="R56" s="1"/>
      <c r="S56" s="1"/>
      <c r="T56" s="1"/>
      <c r="U56" s="1"/>
      <c r="V56" s="1"/>
      <c r="W56" s="1"/>
    </row>
    <row r="57" spans="1:23" ht="25.5">
      <c r="A57" s="1"/>
      <c r="B57" s="296" t="s">
        <v>488</v>
      </c>
      <c r="C57" s="297" t="s">
        <v>28</v>
      </c>
      <c r="D57" s="297">
        <v>105009</v>
      </c>
      <c r="E57" s="298" t="s">
        <v>47</v>
      </c>
      <c r="F57" s="299" t="s">
        <v>48</v>
      </c>
      <c r="G57" s="300">
        <f>MEMORIAL_QUANT.!K16</f>
        <v>200</v>
      </c>
      <c r="H57" s="300">
        <v>93.67</v>
      </c>
      <c r="I57" s="301">
        <v>0.28239999999999998</v>
      </c>
      <c r="J57" s="300">
        <f t="shared" si="4"/>
        <v>120.12</v>
      </c>
      <c r="K57" s="302" t="s">
        <v>54</v>
      </c>
      <c r="L57" s="303">
        <v>1</v>
      </c>
      <c r="M57" s="304">
        <f t="shared" si="5"/>
        <v>24024</v>
      </c>
      <c r="N57" s="301">
        <f t="shared" si="6"/>
        <v>1.2653316178960539E-3</v>
      </c>
      <c r="O57" s="305">
        <f t="shared" si="3"/>
        <v>0.98940694485906866</v>
      </c>
      <c r="P57" s="299">
        <v>48</v>
      </c>
      <c r="Q57" s="306" t="s">
        <v>411</v>
      </c>
      <c r="R57" s="1"/>
      <c r="S57" s="1"/>
      <c r="T57" s="1"/>
      <c r="U57" s="1"/>
      <c r="V57" s="1"/>
      <c r="W57" s="1"/>
    </row>
    <row r="58" spans="1:23" ht="25.5">
      <c r="A58" s="1"/>
      <c r="B58" s="296" t="s">
        <v>499</v>
      </c>
      <c r="C58" s="297" t="s">
        <v>28</v>
      </c>
      <c r="D58" s="297">
        <v>105113</v>
      </c>
      <c r="E58" s="298" t="s">
        <v>76</v>
      </c>
      <c r="F58" s="299" t="s">
        <v>51</v>
      </c>
      <c r="G58" s="300">
        <f>MEMORIAL_QUANT.!K31</f>
        <v>2</v>
      </c>
      <c r="H58" s="300">
        <v>8474.9599999999991</v>
      </c>
      <c r="I58" s="301">
        <v>0.28239999999999998</v>
      </c>
      <c r="J58" s="300">
        <f t="shared" si="4"/>
        <v>10868.29</v>
      </c>
      <c r="K58" s="302" t="s">
        <v>54</v>
      </c>
      <c r="L58" s="303">
        <v>1</v>
      </c>
      <c r="M58" s="304">
        <f t="shared" si="5"/>
        <v>21736.58</v>
      </c>
      <c r="N58" s="301">
        <f t="shared" si="6"/>
        <v>1.14485439306223E-3</v>
      </c>
      <c r="O58" s="305">
        <f t="shared" si="3"/>
        <v>0.99055179925213088</v>
      </c>
      <c r="P58" s="299">
        <v>49</v>
      </c>
      <c r="Q58" s="306" t="s">
        <v>411</v>
      </c>
      <c r="R58" s="1"/>
      <c r="S58" s="1"/>
      <c r="T58" s="1"/>
      <c r="U58" s="1"/>
      <c r="V58" s="1"/>
      <c r="W58" s="1"/>
    </row>
    <row r="59" spans="1:23" ht="25.5">
      <c r="A59" s="1"/>
      <c r="B59" s="296" t="s">
        <v>560</v>
      </c>
      <c r="C59" s="297" t="s">
        <v>36</v>
      </c>
      <c r="D59" s="297">
        <v>5914479</v>
      </c>
      <c r="E59" s="298" t="s">
        <v>192</v>
      </c>
      <c r="F59" s="299" t="s">
        <v>193</v>
      </c>
      <c r="G59" s="300">
        <f>MEMORIAL_QUANT.!K197</f>
        <v>23091.51</v>
      </c>
      <c r="H59" s="300">
        <v>0.72</v>
      </c>
      <c r="I59" s="301">
        <v>0.28239999999999998</v>
      </c>
      <c r="J59" s="300">
        <f t="shared" si="4"/>
        <v>0.92</v>
      </c>
      <c r="K59" s="302" t="s">
        <v>485</v>
      </c>
      <c r="L59" s="303">
        <v>1.0089999999999999</v>
      </c>
      <c r="M59" s="304">
        <f t="shared" si="5"/>
        <v>21435.39</v>
      </c>
      <c r="N59" s="301">
        <f t="shared" si="6"/>
        <v>1.1289908720002037E-3</v>
      </c>
      <c r="O59" s="305">
        <f t="shared" si="3"/>
        <v>0.99168079012413113</v>
      </c>
      <c r="P59" s="299">
        <v>50</v>
      </c>
      <c r="Q59" s="306" t="s">
        <v>411</v>
      </c>
      <c r="R59" s="1"/>
      <c r="S59" s="1"/>
      <c r="T59" s="1"/>
      <c r="U59" s="1"/>
      <c r="V59" s="1"/>
      <c r="W59" s="1"/>
    </row>
    <row r="60" spans="1:23" ht="25.5">
      <c r="A60" s="1"/>
      <c r="B60" s="296" t="s">
        <v>550</v>
      </c>
      <c r="C60" s="297" t="s">
        <v>28</v>
      </c>
      <c r="D60" s="297">
        <v>102993</v>
      </c>
      <c r="E60" s="298" t="s">
        <v>249</v>
      </c>
      <c r="F60" s="299" t="s">
        <v>48</v>
      </c>
      <c r="G60" s="300">
        <f>MEMORIAL_QUANT.!K169</f>
        <v>99.42</v>
      </c>
      <c r="H60" s="300">
        <v>154.78</v>
      </c>
      <c r="I60" s="301">
        <v>0.28239999999999998</v>
      </c>
      <c r="J60" s="300">
        <f t="shared" si="4"/>
        <v>198.49</v>
      </c>
      <c r="K60" s="302" t="s">
        <v>54</v>
      </c>
      <c r="L60" s="303">
        <v>1</v>
      </c>
      <c r="M60" s="304">
        <f t="shared" si="5"/>
        <v>19733.88</v>
      </c>
      <c r="N60" s="301">
        <f t="shared" si="6"/>
        <v>1.0393732229340069E-3</v>
      </c>
      <c r="O60" s="305">
        <f t="shared" si="3"/>
        <v>0.99272016334706514</v>
      </c>
      <c r="P60" s="299">
        <v>51</v>
      </c>
      <c r="Q60" s="306" t="s">
        <v>411</v>
      </c>
      <c r="R60" s="1"/>
      <c r="S60" s="1"/>
      <c r="T60" s="1"/>
      <c r="U60" s="1"/>
      <c r="V60" s="1"/>
      <c r="W60" s="1"/>
    </row>
    <row r="61" spans="1:23" ht="25.5">
      <c r="A61" s="1"/>
      <c r="B61" s="296" t="s">
        <v>492</v>
      </c>
      <c r="C61" s="297" t="s">
        <v>53</v>
      </c>
      <c r="D61" s="297" t="s">
        <v>54</v>
      </c>
      <c r="E61" s="298" t="s">
        <v>59</v>
      </c>
      <c r="F61" s="299" t="s">
        <v>37</v>
      </c>
      <c r="G61" s="300">
        <f>MEMORIAL_QUANT.!K20</f>
        <v>55</v>
      </c>
      <c r="H61" s="300">
        <v>260</v>
      </c>
      <c r="I61" s="301">
        <v>0.28239999999999998</v>
      </c>
      <c r="J61" s="300">
        <f t="shared" si="4"/>
        <v>333.42</v>
      </c>
      <c r="K61" s="302" t="s">
        <v>54</v>
      </c>
      <c r="L61" s="303">
        <v>1</v>
      </c>
      <c r="M61" s="304">
        <f t="shared" si="5"/>
        <v>18338.099999999999</v>
      </c>
      <c r="N61" s="301">
        <f t="shared" si="6"/>
        <v>9.6585821437477628E-4</v>
      </c>
      <c r="O61" s="305" t="e">
        <f>N61+#REF!</f>
        <v>#REF!</v>
      </c>
      <c r="P61" s="299">
        <v>53</v>
      </c>
      <c r="Q61" s="306" t="s">
        <v>411</v>
      </c>
      <c r="R61" s="1"/>
      <c r="S61" s="1"/>
      <c r="T61" s="1"/>
      <c r="U61" s="1"/>
      <c r="V61" s="1"/>
      <c r="W61" s="1"/>
    </row>
    <row r="62" spans="1:23" ht="40.5" customHeight="1">
      <c r="A62" s="1"/>
      <c r="B62" s="296" t="s">
        <v>508</v>
      </c>
      <c r="C62" s="297" t="s">
        <v>28</v>
      </c>
      <c r="D62" s="297">
        <v>98525</v>
      </c>
      <c r="E62" s="298" t="s">
        <v>105</v>
      </c>
      <c r="F62" s="299" t="s">
        <v>62</v>
      </c>
      <c r="G62" s="300">
        <f>MEMORIAL_QUANT.!K54</f>
        <v>16652.900000000001</v>
      </c>
      <c r="H62" s="300">
        <v>0.75</v>
      </c>
      <c r="I62" s="301">
        <v>0.28239999999999998</v>
      </c>
      <c r="J62" s="300">
        <f t="shared" si="4"/>
        <v>0.96</v>
      </c>
      <c r="K62" s="302" t="s">
        <v>54</v>
      </c>
      <c r="L62" s="303">
        <v>1</v>
      </c>
      <c r="M62" s="304">
        <f t="shared" si="5"/>
        <v>15986.78</v>
      </c>
      <c r="N62" s="301">
        <f t="shared" si="6"/>
        <v>8.4201540968815677E-4</v>
      </c>
      <c r="O62" s="305" t="e">
        <f t="shared" si="3"/>
        <v>#REF!</v>
      </c>
      <c r="P62" s="299">
        <v>54</v>
      </c>
      <c r="Q62" s="306" t="s">
        <v>411</v>
      </c>
      <c r="R62" s="1"/>
      <c r="S62" s="1"/>
      <c r="T62" s="1"/>
      <c r="U62" s="1"/>
      <c r="V62" s="1"/>
      <c r="W62" s="1"/>
    </row>
    <row r="63" spans="1:23" ht="25.5">
      <c r="A63" s="1"/>
      <c r="B63" s="296" t="s">
        <v>549</v>
      </c>
      <c r="C63" s="297" t="s">
        <v>28</v>
      </c>
      <c r="D63" s="297">
        <v>102991</v>
      </c>
      <c r="E63" s="298" t="s">
        <v>248</v>
      </c>
      <c r="F63" s="299" t="s">
        <v>48</v>
      </c>
      <c r="G63" s="300">
        <f>MEMORIAL_QUANT.!K168</f>
        <v>111.8</v>
      </c>
      <c r="H63" s="300">
        <v>80.12</v>
      </c>
      <c r="I63" s="301">
        <v>0.28239999999999998</v>
      </c>
      <c r="J63" s="300">
        <f t="shared" si="4"/>
        <v>102.75</v>
      </c>
      <c r="K63" s="302" t="s">
        <v>54</v>
      </c>
      <c r="L63" s="303">
        <v>1</v>
      </c>
      <c r="M63" s="304">
        <f t="shared" si="5"/>
        <v>11487.45</v>
      </c>
      <c r="N63" s="301">
        <f t="shared" si="6"/>
        <v>6.0503803255078359E-4</v>
      </c>
      <c r="O63" s="305" t="e">
        <f t="shared" si="3"/>
        <v>#REF!</v>
      </c>
      <c r="P63" s="299">
        <v>55</v>
      </c>
      <c r="Q63" s="306" t="s">
        <v>411</v>
      </c>
      <c r="R63" s="1"/>
      <c r="S63" s="1"/>
      <c r="T63" s="1"/>
      <c r="U63" s="1"/>
      <c r="V63" s="1"/>
      <c r="W63" s="1"/>
    </row>
    <row r="64" spans="1:23" ht="25.5">
      <c r="A64" s="1"/>
      <c r="B64" s="296" t="s">
        <v>490</v>
      </c>
      <c r="C64" s="297" t="s">
        <v>53</v>
      </c>
      <c r="D64" s="297" t="s">
        <v>54</v>
      </c>
      <c r="E64" s="298" t="s">
        <v>55</v>
      </c>
      <c r="F64" s="299" t="s">
        <v>37</v>
      </c>
      <c r="G64" s="300">
        <f>MEMORIAL_QUANT.!K18</f>
        <v>11</v>
      </c>
      <c r="H64" s="300">
        <v>680</v>
      </c>
      <c r="I64" s="301">
        <v>0.28239999999999998</v>
      </c>
      <c r="J64" s="300">
        <f t="shared" si="4"/>
        <v>872.03</v>
      </c>
      <c r="K64" s="302" t="s">
        <v>54</v>
      </c>
      <c r="L64" s="303">
        <v>1</v>
      </c>
      <c r="M64" s="304">
        <f t="shared" si="5"/>
        <v>9592.33</v>
      </c>
      <c r="N64" s="301">
        <f t="shared" si="6"/>
        <v>5.0522304521698528E-4</v>
      </c>
      <c r="O64" s="305" t="e">
        <f t="shared" si="3"/>
        <v>#REF!</v>
      </c>
      <c r="P64" s="299">
        <v>56</v>
      </c>
      <c r="Q64" s="306" t="s">
        <v>411</v>
      </c>
      <c r="R64" s="1"/>
      <c r="S64" s="1"/>
      <c r="T64" s="1"/>
      <c r="U64" s="1"/>
      <c r="V64" s="1"/>
      <c r="W64" s="1"/>
    </row>
    <row r="65" spans="1:1028" ht="25.5">
      <c r="A65" s="1"/>
      <c r="B65" s="296" t="s">
        <v>563</v>
      </c>
      <c r="C65" s="297" t="s">
        <v>36</v>
      </c>
      <c r="D65" s="297">
        <v>5914479</v>
      </c>
      <c r="E65" s="298" t="s">
        <v>192</v>
      </c>
      <c r="F65" s="299" t="s">
        <v>193</v>
      </c>
      <c r="G65" s="300">
        <f>MEMORIAL_QUANT.!K205</f>
        <v>9710.77</v>
      </c>
      <c r="H65" s="300">
        <v>0.72</v>
      </c>
      <c r="I65" s="301">
        <v>0.28239999999999998</v>
      </c>
      <c r="J65" s="300">
        <f t="shared" si="4"/>
        <v>0.92</v>
      </c>
      <c r="K65" s="302" t="s">
        <v>484</v>
      </c>
      <c r="L65" s="303">
        <v>1.008</v>
      </c>
      <c r="M65" s="304">
        <f t="shared" si="5"/>
        <v>9005.3799999999992</v>
      </c>
      <c r="N65" s="301">
        <f t="shared" si="6"/>
        <v>4.7430869318884302E-4</v>
      </c>
      <c r="O65" s="305" t="e">
        <f t="shared" si="3"/>
        <v>#REF!</v>
      </c>
      <c r="P65" s="299">
        <v>57</v>
      </c>
      <c r="Q65" s="306" t="s">
        <v>411</v>
      </c>
      <c r="R65" s="1"/>
      <c r="S65" s="1"/>
      <c r="T65" s="1"/>
      <c r="U65" s="1"/>
      <c r="V65" s="1"/>
      <c r="W65" s="1"/>
    </row>
    <row r="66" spans="1:1028" ht="25.5">
      <c r="A66" s="1"/>
      <c r="B66" s="296" t="s">
        <v>527</v>
      </c>
      <c r="C66" s="297" t="s">
        <v>28</v>
      </c>
      <c r="D66" s="297">
        <v>100343</v>
      </c>
      <c r="E66" s="298" t="s">
        <v>197</v>
      </c>
      <c r="F66" s="299" t="s">
        <v>175</v>
      </c>
      <c r="G66" s="300">
        <f>MEMORIAL_QUANT.!K131</f>
        <v>316</v>
      </c>
      <c r="H66" s="300">
        <v>17.29</v>
      </c>
      <c r="I66" s="301">
        <v>0.28239999999999998</v>
      </c>
      <c r="J66" s="300">
        <f t="shared" si="4"/>
        <v>22.17</v>
      </c>
      <c r="K66" s="302" t="s">
        <v>54</v>
      </c>
      <c r="L66" s="303">
        <v>1</v>
      </c>
      <c r="M66" s="304">
        <f t="shared" si="5"/>
        <v>7005.72</v>
      </c>
      <c r="N66" s="301">
        <f t="shared" si="6"/>
        <v>3.6898763828366397E-4</v>
      </c>
      <c r="O66" s="305" t="e">
        <f t="shared" si="3"/>
        <v>#REF!</v>
      </c>
      <c r="P66" s="299">
        <v>58</v>
      </c>
      <c r="Q66" s="306" t="s">
        <v>411</v>
      </c>
      <c r="R66" s="1"/>
      <c r="S66" s="1"/>
      <c r="T66" s="1"/>
      <c r="U66" s="1"/>
      <c r="V66" s="1"/>
      <c r="W66" s="1"/>
    </row>
    <row r="67" spans="1:1028" customFormat="1" ht="25.5">
      <c r="A67" s="1"/>
      <c r="B67" s="296" t="s">
        <v>495</v>
      </c>
      <c r="C67" s="297" t="s">
        <v>28</v>
      </c>
      <c r="D67" s="297">
        <v>103689</v>
      </c>
      <c r="E67" s="298" t="s">
        <v>66</v>
      </c>
      <c r="F67" s="299" t="s">
        <v>62</v>
      </c>
      <c r="G67" s="300">
        <f>MEMORIAL_QUANT.!K25</f>
        <v>10</v>
      </c>
      <c r="H67" s="300">
        <v>469.31</v>
      </c>
      <c r="I67" s="301">
        <v>0.28239999999999998</v>
      </c>
      <c r="J67" s="300">
        <f t="shared" si="4"/>
        <v>601.84</v>
      </c>
      <c r="K67" s="302" t="s">
        <v>54</v>
      </c>
      <c r="L67" s="303">
        <v>1</v>
      </c>
      <c r="M67" s="304">
        <f t="shared" si="5"/>
        <v>6018.4</v>
      </c>
      <c r="N67" s="301">
        <f t="shared" si="6"/>
        <v>3.1698600604169211E-4</v>
      </c>
      <c r="O67" s="305" t="e">
        <f t="shared" si="3"/>
        <v>#REF!</v>
      </c>
      <c r="P67" s="299">
        <v>59</v>
      </c>
      <c r="Q67" s="306" t="s">
        <v>411</v>
      </c>
      <c r="R67" s="1"/>
      <c r="S67" s="1"/>
      <c r="T67" s="1"/>
      <c r="U67" s="1"/>
      <c r="V67" s="1"/>
      <c r="W67" s="1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</row>
    <row r="68" spans="1:1028" customFormat="1" ht="38.25">
      <c r="A68" s="1"/>
      <c r="B68" s="296" t="s">
        <v>498</v>
      </c>
      <c r="C68" s="297" t="s">
        <v>28</v>
      </c>
      <c r="D68" s="297">
        <v>101505</v>
      </c>
      <c r="E68" s="298" t="s">
        <v>72</v>
      </c>
      <c r="F68" s="299" t="s">
        <v>51</v>
      </c>
      <c r="G68" s="300">
        <f>MEMORIAL_QUANT.!K28</f>
        <v>2</v>
      </c>
      <c r="H68" s="300">
        <v>2108.44</v>
      </c>
      <c r="I68" s="301">
        <v>0.28239999999999998</v>
      </c>
      <c r="J68" s="300">
        <f t="shared" si="4"/>
        <v>2703.86</v>
      </c>
      <c r="K68" s="302" t="s">
        <v>54</v>
      </c>
      <c r="L68" s="303">
        <v>1</v>
      </c>
      <c r="M68" s="304">
        <f t="shared" si="5"/>
        <v>5407.72</v>
      </c>
      <c r="N68" s="301">
        <f t="shared" si="6"/>
        <v>2.8482180722314558E-4</v>
      </c>
      <c r="O68" s="305" t="e">
        <f t="shared" si="3"/>
        <v>#REF!</v>
      </c>
      <c r="P68" s="299">
        <v>60</v>
      </c>
      <c r="Q68" s="306" t="s">
        <v>411</v>
      </c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  <c r="AMK68" s="1"/>
      <c r="AML68" s="1"/>
      <c r="AMM68" s="1"/>
      <c r="AMN68" s="1"/>
    </row>
    <row r="69" spans="1:1028" s="1" customFormat="1" ht="25.5">
      <c r="B69" s="296" t="s">
        <v>562</v>
      </c>
      <c r="C69" s="297" t="s">
        <v>36</v>
      </c>
      <c r="D69" s="297">
        <v>4413989</v>
      </c>
      <c r="E69" s="298" t="s">
        <v>280</v>
      </c>
      <c r="F69" s="299" t="s">
        <v>51</v>
      </c>
      <c r="G69" s="300">
        <f>MEMORIAL_QUANT.!K204</f>
        <v>100</v>
      </c>
      <c r="H69" s="300">
        <v>41.18</v>
      </c>
      <c r="I69" s="301">
        <v>0.28239999999999998</v>
      </c>
      <c r="J69" s="300">
        <f t="shared" si="4"/>
        <v>52.81</v>
      </c>
      <c r="K69" s="302" t="s">
        <v>484</v>
      </c>
      <c r="L69" s="303">
        <v>1.008</v>
      </c>
      <c r="M69" s="304">
        <f t="shared" si="5"/>
        <v>5323.25</v>
      </c>
      <c r="N69" s="301">
        <f t="shared" si="6"/>
        <v>2.8037281614074128E-4</v>
      </c>
      <c r="O69" s="305" t="e">
        <f t="shared" si="3"/>
        <v>#REF!</v>
      </c>
      <c r="P69" s="299">
        <v>61</v>
      </c>
      <c r="Q69" s="306" t="s">
        <v>411</v>
      </c>
    </row>
    <row r="70" spans="1:1028" s="1" customFormat="1" ht="25.5">
      <c r="B70" s="296" t="s">
        <v>500</v>
      </c>
      <c r="C70" s="297" t="s">
        <v>28</v>
      </c>
      <c r="D70" s="297">
        <v>102615</v>
      </c>
      <c r="E70" s="298" t="s">
        <v>78</v>
      </c>
      <c r="F70" s="299" t="s">
        <v>51</v>
      </c>
      <c r="G70" s="300">
        <f>MEMORIAL_QUANT.!K32</f>
        <v>3</v>
      </c>
      <c r="H70" s="300">
        <v>1280.99</v>
      </c>
      <c r="I70" s="301">
        <v>0.28239999999999998</v>
      </c>
      <c r="J70" s="300">
        <f t="shared" si="4"/>
        <v>1642.74</v>
      </c>
      <c r="K70" s="302" t="s">
        <v>54</v>
      </c>
      <c r="L70" s="303">
        <v>1</v>
      </c>
      <c r="M70" s="304">
        <f t="shared" si="5"/>
        <v>4928.22</v>
      </c>
      <c r="N70" s="301">
        <f t="shared" si="6"/>
        <v>2.5956679095686362E-4</v>
      </c>
      <c r="O70" s="305" t="e">
        <f t="shared" si="3"/>
        <v>#REF!</v>
      </c>
      <c r="P70" s="299">
        <v>62</v>
      </c>
      <c r="Q70" s="306" t="s">
        <v>411</v>
      </c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</row>
    <row r="71" spans="1:1028" customFormat="1" ht="25.5">
      <c r="A71" s="1"/>
      <c r="B71" s="296" t="s">
        <v>494</v>
      </c>
      <c r="C71" s="297" t="s">
        <v>28</v>
      </c>
      <c r="D71" s="297">
        <v>34723</v>
      </c>
      <c r="E71" s="298" t="s">
        <v>64</v>
      </c>
      <c r="F71" s="299" t="s">
        <v>62</v>
      </c>
      <c r="G71" s="300">
        <f>MEMORIAL_QUANT.!K24</f>
        <v>4</v>
      </c>
      <c r="H71" s="300">
        <v>924</v>
      </c>
      <c r="I71" s="301">
        <v>0.28239999999999998</v>
      </c>
      <c r="J71" s="300">
        <f t="shared" si="4"/>
        <v>1184.94</v>
      </c>
      <c r="K71" s="302" t="s">
        <v>54</v>
      </c>
      <c r="L71" s="303">
        <v>1</v>
      </c>
      <c r="M71" s="304">
        <f t="shared" si="5"/>
        <v>4739.76</v>
      </c>
      <c r="N71" s="301">
        <f t="shared" si="6"/>
        <v>2.4964070051777392E-4</v>
      </c>
      <c r="O71" s="305" t="e">
        <f t="shared" si="3"/>
        <v>#REF!</v>
      </c>
      <c r="P71" s="299">
        <v>63</v>
      </c>
      <c r="Q71" s="306" t="s">
        <v>411</v>
      </c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  <c r="AMK71" s="1"/>
      <c r="AML71" s="1"/>
      <c r="AMM71" s="1"/>
      <c r="AMN71" s="1"/>
    </row>
    <row r="72" spans="1:1028" s="35" customFormat="1" ht="25.5">
      <c r="A72" s="1"/>
      <c r="B72" s="296" t="s">
        <v>504</v>
      </c>
      <c r="C72" s="297" t="s">
        <v>28</v>
      </c>
      <c r="D72" s="297">
        <v>105115</v>
      </c>
      <c r="E72" s="298" t="s">
        <v>94</v>
      </c>
      <c r="F72" s="299" t="s">
        <v>51</v>
      </c>
      <c r="G72" s="300">
        <f>MEMORIAL_QUANT.!K42</f>
        <v>25</v>
      </c>
      <c r="H72" s="300">
        <v>141.41999999999999</v>
      </c>
      <c r="I72" s="301">
        <v>0.28239999999999998</v>
      </c>
      <c r="J72" s="300">
        <f t="shared" si="4"/>
        <v>181.36</v>
      </c>
      <c r="K72" s="302" t="s">
        <v>54</v>
      </c>
      <c r="L72" s="303">
        <v>1</v>
      </c>
      <c r="M72" s="304">
        <f t="shared" si="5"/>
        <v>4534</v>
      </c>
      <c r="N72" s="301">
        <f t="shared" si="6"/>
        <v>2.3880342805281005E-4</v>
      </c>
      <c r="O72" s="305" t="e">
        <f t="shared" si="3"/>
        <v>#REF!</v>
      </c>
      <c r="P72" s="299">
        <v>64</v>
      </c>
      <c r="Q72" s="306" t="s">
        <v>411</v>
      </c>
      <c r="R72" s="1"/>
      <c r="S72" s="1"/>
      <c r="T72" s="1"/>
      <c r="U72" s="1"/>
      <c r="V72" s="1"/>
      <c r="W72" s="1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</row>
    <row r="73" spans="1:1028" customFormat="1" ht="25.5">
      <c r="A73" s="1"/>
      <c r="B73" s="296" t="s">
        <v>559</v>
      </c>
      <c r="C73" s="297" t="s">
        <v>36</v>
      </c>
      <c r="D73" s="297">
        <v>5914637</v>
      </c>
      <c r="E73" s="298" t="s">
        <v>273</v>
      </c>
      <c r="F73" s="299" t="s">
        <v>193</v>
      </c>
      <c r="G73" s="300">
        <f>MEMORIAL_QUANT.!K195</f>
        <v>3868.48</v>
      </c>
      <c r="H73" s="300">
        <v>0.83</v>
      </c>
      <c r="I73" s="301">
        <v>0.28239999999999998</v>
      </c>
      <c r="J73" s="300">
        <f t="shared" si="4"/>
        <v>1.06</v>
      </c>
      <c r="K73" s="302" t="s">
        <v>485</v>
      </c>
      <c r="L73" s="303">
        <v>1.0089999999999999</v>
      </c>
      <c r="M73" s="304">
        <f t="shared" si="5"/>
        <v>4137.49</v>
      </c>
      <c r="N73" s="301">
        <f t="shared" si="6"/>
        <v>2.1791945203666102E-4</v>
      </c>
      <c r="O73" s="305" t="e">
        <f t="shared" si="3"/>
        <v>#REF!</v>
      </c>
      <c r="P73" s="299">
        <v>65</v>
      </c>
      <c r="Q73" s="306" t="s">
        <v>411</v>
      </c>
      <c r="R73" s="1"/>
      <c r="S73" s="1"/>
      <c r="T73" s="1"/>
      <c r="U73" s="1"/>
      <c r="V73" s="1"/>
      <c r="W73" s="1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</row>
    <row r="74" spans="1:1028" customFormat="1" ht="25.5">
      <c r="A74" s="1"/>
      <c r="B74" s="296" t="s">
        <v>506</v>
      </c>
      <c r="C74" s="297" t="s">
        <v>28</v>
      </c>
      <c r="D74" s="297">
        <v>95879</v>
      </c>
      <c r="E74" s="298" t="s">
        <v>100</v>
      </c>
      <c r="F74" s="299" t="s">
        <v>101</v>
      </c>
      <c r="G74" s="300">
        <f>MEMORIAL_QUANT.!K50</f>
        <v>2000</v>
      </c>
      <c r="H74" s="300">
        <v>1.47</v>
      </c>
      <c r="I74" s="301">
        <v>0.28239999999999998</v>
      </c>
      <c r="J74" s="300">
        <f t="shared" ref="J74:J89" si="7">ROUND(H74*(1+I74),2)</f>
        <v>1.89</v>
      </c>
      <c r="K74" s="302" t="s">
        <v>54</v>
      </c>
      <c r="L74" s="303">
        <v>1</v>
      </c>
      <c r="M74" s="304">
        <f t="shared" ref="M74:M89" si="8">ROUND(J74*G74*L74,2)</f>
        <v>3780</v>
      </c>
      <c r="N74" s="301">
        <f t="shared" ref="N74:N89" si="9">M74/$M$96</f>
        <v>1.9909063917944905E-4</v>
      </c>
      <c r="O74" s="305" t="e">
        <f t="shared" si="3"/>
        <v>#REF!</v>
      </c>
      <c r="P74" s="299">
        <v>66</v>
      </c>
      <c r="Q74" s="306" t="s">
        <v>411</v>
      </c>
      <c r="R74" s="1"/>
      <c r="S74" s="1"/>
      <c r="T74" s="1"/>
      <c r="U74" s="1"/>
      <c r="V74" s="1"/>
      <c r="W74" s="1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</row>
    <row r="75" spans="1:1028" customFormat="1" ht="38.25">
      <c r="A75" s="1"/>
      <c r="B75" s="296" t="s">
        <v>520</v>
      </c>
      <c r="C75" s="297" t="s">
        <v>28</v>
      </c>
      <c r="D75" s="297">
        <v>102360</v>
      </c>
      <c r="E75" s="298" t="s">
        <v>172</v>
      </c>
      <c r="F75" s="299" t="s">
        <v>117</v>
      </c>
      <c r="G75" s="300">
        <f>MEMORIAL_QUANT.!K114</f>
        <v>100</v>
      </c>
      <c r="H75" s="300">
        <v>26.69</v>
      </c>
      <c r="I75" s="301">
        <v>0.28239999999999998</v>
      </c>
      <c r="J75" s="300">
        <f t="shared" si="7"/>
        <v>34.229999999999997</v>
      </c>
      <c r="K75" s="302" t="s">
        <v>54</v>
      </c>
      <c r="L75" s="303">
        <v>1</v>
      </c>
      <c r="M75" s="304">
        <f t="shared" si="8"/>
        <v>3423</v>
      </c>
      <c r="N75" s="301">
        <f t="shared" si="9"/>
        <v>1.8028763436805665E-4</v>
      </c>
      <c r="O75" s="305" t="e">
        <f t="shared" ref="O75:O89" si="10">N75+O74</f>
        <v>#REF!</v>
      </c>
      <c r="P75" s="299">
        <v>67</v>
      </c>
      <c r="Q75" s="306" t="s">
        <v>411</v>
      </c>
      <c r="R75" s="1"/>
      <c r="S75" s="1"/>
      <c r="T75" s="1"/>
      <c r="U75" s="1"/>
      <c r="V75" s="1"/>
      <c r="W75" s="1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</row>
    <row r="76" spans="1:1028" customFormat="1" ht="38.25">
      <c r="A76" s="1"/>
      <c r="B76" s="296" t="s">
        <v>510</v>
      </c>
      <c r="C76" s="297" t="s">
        <v>28</v>
      </c>
      <c r="D76" s="297">
        <v>104947</v>
      </c>
      <c r="E76" s="298" t="s">
        <v>116</v>
      </c>
      <c r="F76" s="299" t="s">
        <v>117</v>
      </c>
      <c r="G76" s="300">
        <f>MEMORIAL_QUANT.!K63</f>
        <v>200</v>
      </c>
      <c r="H76" s="300">
        <v>13.15</v>
      </c>
      <c r="I76" s="301">
        <v>0.28239999999999998</v>
      </c>
      <c r="J76" s="300">
        <f t="shared" si="7"/>
        <v>16.86</v>
      </c>
      <c r="K76" s="302" t="s">
        <v>54</v>
      </c>
      <c r="L76" s="303">
        <v>1</v>
      </c>
      <c r="M76" s="304">
        <f t="shared" si="8"/>
        <v>3372</v>
      </c>
      <c r="N76" s="301">
        <f t="shared" si="9"/>
        <v>1.7760149082357199E-4</v>
      </c>
      <c r="O76" s="305" t="e">
        <f t="shared" si="10"/>
        <v>#REF!</v>
      </c>
      <c r="P76" s="299">
        <v>68</v>
      </c>
      <c r="Q76" s="306" t="s">
        <v>411</v>
      </c>
      <c r="R76" s="1"/>
      <c r="S76" s="1"/>
      <c r="T76" s="1"/>
      <c r="U76" s="1"/>
      <c r="V76" s="1"/>
      <c r="W76" s="1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</row>
    <row r="77" spans="1:1028" customFormat="1" ht="25.5">
      <c r="A77" s="1"/>
      <c r="B77" s="296" t="s">
        <v>505</v>
      </c>
      <c r="C77" s="297" t="s">
        <v>28</v>
      </c>
      <c r="D77" s="297">
        <v>97637</v>
      </c>
      <c r="E77" s="298" t="s">
        <v>99</v>
      </c>
      <c r="F77" s="299" t="s">
        <v>62</v>
      </c>
      <c r="G77" s="300">
        <f>MEMORIAL_QUANT.!K49</f>
        <v>700</v>
      </c>
      <c r="H77" s="300">
        <v>3.75</v>
      </c>
      <c r="I77" s="301">
        <v>0.28239999999999998</v>
      </c>
      <c r="J77" s="300">
        <f t="shared" si="7"/>
        <v>4.8099999999999996</v>
      </c>
      <c r="K77" s="302" t="s">
        <v>54</v>
      </c>
      <c r="L77" s="303">
        <v>1</v>
      </c>
      <c r="M77" s="304">
        <f t="shared" si="8"/>
        <v>3367</v>
      </c>
      <c r="N77" s="301">
        <f t="shared" si="9"/>
        <v>1.7733814341724997E-4</v>
      </c>
      <c r="O77" s="305" t="e">
        <f t="shared" si="10"/>
        <v>#REF!</v>
      </c>
      <c r="P77" s="299">
        <v>69</v>
      </c>
      <c r="Q77" s="306" t="s">
        <v>411</v>
      </c>
      <c r="R77" s="1"/>
      <c r="S77" s="1"/>
      <c r="T77" s="1"/>
      <c r="U77" s="1"/>
      <c r="V77" s="1"/>
      <c r="W77" s="1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  <c r="AAG77" s="2"/>
      <c r="AAH77" s="2"/>
      <c r="AAI77" s="2"/>
      <c r="AAJ77" s="2"/>
      <c r="AAK77" s="2"/>
      <c r="AAL77" s="2"/>
      <c r="AAM77" s="2"/>
      <c r="AAN77" s="2"/>
      <c r="AAO77" s="2"/>
      <c r="AAP77" s="2"/>
      <c r="AAQ77" s="2"/>
      <c r="AAR77" s="2"/>
      <c r="AAS77" s="2"/>
      <c r="AAT77" s="2"/>
      <c r="AAU77" s="2"/>
      <c r="AAV77" s="2"/>
      <c r="AAW77" s="2"/>
      <c r="AAX77" s="2"/>
      <c r="AAY77" s="2"/>
      <c r="AAZ77" s="2"/>
      <c r="ABA77" s="2"/>
      <c r="ABB77" s="2"/>
      <c r="ABC77" s="2"/>
      <c r="ABD77" s="2"/>
      <c r="ABE77" s="2"/>
      <c r="ABF77" s="2"/>
      <c r="ABG77" s="2"/>
      <c r="ABH77" s="2"/>
      <c r="ABI77" s="2"/>
      <c r="ABJ77" s="2"/>
      <c r="ABK77" s="2"/>
      <c r="ABL77" s="2"/>
      <c r="ABM77" s="2"/>
      <c r="ABN77" s="2"/>
      <c r="ABO77" s="2"/>
      <c r="ABP77" s="2"/>
      <c r="ABQ77" s="2"/>
      <c r="ABR77" s="2"/>
      <c r="ABS77" s="2"/>
      <c r="ABT77" s="2"/>
      <c r="ABU77" s="2"/>
      <c r="ABV77" s="2"/>
      <c r="ABW77" s="2"/>
      <c r="ABX77" s="2"/>
      <c r="ABY77" s="2"/>
      <c r="ABZ77" s="2"/>
      <c r="ACA77" s="2"/>
      <c r="ACB77" s="2"/>
      <c r="ACC77" s="2"/>
      <c r="ACD77" s="2"/>
      <c r="ACE77" s="2"/>
      <c r="ACF77" s="2"/>
      <c r="ACG77" s="2"/>
      <c r="ACH77" s="2"/>
      <c r="ACI77" s="2"/>
      <c r="ACJ77" s="2"/>
      <c r="ACK77" s="2"/>
      <c r="ACL77" s="2"/>
      <c r="ACM77" s="2"/>
      <c r="ACN77" s="2"/>
      <c r="ACO77" s="2"/>
      <c r="ACP77" s="2"/>
      <c r="ACQ77" s="2"/>
      <c r="ACR77" s="2"/>
      <c r="ACS77" s="2"/>
      <c r="ACT77" s="2"/>
      <c r="ACU77" s="2"/>
      <c r="ACV77" s="2"/>
      <c r="ACW77" s="2"/>
      <c r="ACX77" s="2"/>
      <c r="ACY77" s="2"/>
      <c r="ACZ77" s="2"/>
      <c r="ADA77" s="2"/>
      <c r="ADB77" s="2"/>
      <c r="ADC77" s="2"/>
      <c r="ADD77" s="2"/>
      <c r="ADE77" s="2"/>
      <c r="ADF77" s="2"/>
      <c r="ADG77" s="2"/>
      <c r="ADH77" s="2"/>
      <c r="ADI77" s="2"/>
      <c r="ADJ77" s="2"/>
      <c r="ADK77" s="2"/>
      <c r="ADL77" s="2"/>
      <c r="ADM77" s="2"/>
      <c r="ADN77" s="2"/>
      <c r="ADO77" s="2"/>
      <c r="ADP77" s="2"/>
      <c r="ADQ77" s="2"/>
      <c r="ADR77" s="2"/>
      <c r="ADS77" s="2"/>
      <c r="ADT77" s="2"/>
      <c r="ADU77" s="2"/>
      <c r="ADV77" s="2"/>
      <c r="ADW77" s="2"/>
      <c r="ADX77" s="2"/>
      <c r="ADY77" s="2"/>
      <c r="ADZ77" s="2"/>
      <c r="AEA77" s="2"/>
      <c r="AEB77" s="2"/>
      <c r="AEC77" s="2"/>
      <c r="AED77" s="2"/>
      <c r="AEE77" s="2"/>
      <c r="AEF77" s="2"/>
      <c r="AEG77" s="2"/>
      <c r="AEH77" s="2"/>
      <c r="AEI77" s="2"/>
      <c r="AEJ77" s="2"/>
      <c r="AEK77" s="2"/>
      <c r="AEL77" s="2"/>
      <c r="AEM77" s="2"/>
      <c r="AEN77" s="2"/>
      <c r="AEO77" s="2"/>
      <c r="AEP77" s="2"/>
      <c r="AEQ77" s="2"/>
      <c r="AER77" s="2"/>
      <c r="AES77" s="2"/>
      <c r="AET77" s="2"/>
      <c r="AEU77" s="2"/>
      <c r="AEV77" s="2"/>
      <c r="AEW77" s="2"/>
      <c r="AEX77" s="2"/>
      <c r="AEY77" s="2"/>
      <c r="AEZ77" s="2"/>
      <c r="AFA77" s="2"/>
      <c r="AFB77" s="2"/>
      <c r="AFC77" s="2"/>
      <c r="AFD77" s="2"/>
      <c r="AFE77" s="2"/>
      <c r="AFF77" s="2"/>
      <c r="AFG77" s="2"/>
      <c r="AFH77" s="2"/>
      <c r="AFI77" s="2"/>
      <c r="AFJ77" s="2"/>
      <c r="AFK77" s="2"/>
      <c r="AFL77" s="2"/>
      <c r="AFM77" s="2"/>
      <c r="AFN77" s="2"/>
      <c r="AFO77" s="2"/>
      <c r="AFP77" s="2"/>
      <c r="AFQ77" s="2"/>
      <c r="AFR77" s="2"/>
      <c r="AFS77" s="2"/>
      <c r="AFT77" s="2"/>
      <c r="AFU77" s="2"/>
      <c r="AFV77" s="2"/>
      <c r="AFW77" s="2"/>
      <c r="AFX77" s="2"/>
      <c r="AFY77" s="2"/>
      <c r="AFZ77" s="2"/>
      <c r="AGA77" s="2"/>
      <c r="AGB77" s="2"/>
      <c r="AGC77" s="2"/>
      <c r="AGD77" s="2"/>
      <c r="AGE77" s="2"/>
      <c r="AGF77" s="2"/>
      <c r="AGG77" s="2"/>
      <c r="AGH77" s="2"/>
      <c r="AGI77" s="2"/>
      <c r="AGJ77" s="2"/>
      <c r="AGK77" s="2"/>
      <c r="AGL77" s="2"/>
      <c r="AGM77" s="2"/>
      <c r="AGN77" s="2"/>
      <c r="AGO77" s="2"/>
      <c r="AGP77" s="2"/>
      <c r="AGQ77" s="2"/>
      <c r="AGR77" s="2"/>
      <c r="AGS77" s="2"/>
      <c r="AGT77" s="2"/>
      <c r="AGU77" s="2"/>
      <c r="AGV77" s="2"/>
      <c r="AGW77" s="2"/>
      <c r="AGX77" s="2"/>
      <c r="AGY77" s="2"/>
      <c r="AGZ77" s="2"/>
      <c r="AHA77" s="2"/>
      <c r="AHB77" s="2"/>
      <c r="AHC77" s="2"/>
      <c r="AHD77" s="2"/>
      <c r="AHE77" s="2"/>
      <c r="AHF77" s="2"/>
      <c r="AHG77" s="2"/>
      <c r="AHH77" s="2"/>
      <c r="AHI77" s="2"/>
      <c r="AHJ77" s="2"/>
      <c r="AHK77" s="2"/>
      <c r="AHL77" s="2"/>
      <c r="AHM77" s="2"/>
      <c r="AHN77" s="2"/>
      <c r="AHO77" s="2"/>
      <c r="AHP77" s="2"/>
      <c r="AHQ77" s="2"/>
      <c r="AHR77" s="2"/>
      <c r="AHS77" s="2"/>
      <c r="AHT77" s="2"/>
      <c r="AHU77" s="2"/>
      <c r="AHV77" s="2"/>
      <c r="AHW77" s="2"/>
      <c r="AHX77" s="2"/>
      <c r="AHY77" s="2"/>
      <c r="AHZ77" s="2"/>
      <c r="AIA77" s="2"/>
      <c r="AIB77" s="2"/>
      <c r="AIC77" s="2"/>
      <c r="AID77" s="2"/>
      <c r="AIE77" s="2"/>
      <c r="AIF77" s="2"/>
      <c r="AIG77" s="2"/>
      <c r="AIH77" s="2"/>
      <c r="AII77" s="2"/>
      <c r="AIJ77" s="2"/>
      <c r="AIK77" s="2"/>
      <c r="AIL77" s="2"/>
      <c r="AIM77" s="2"/>
      <c r="AIN77" s="2"/>
      <c r="AIO77" s="2"/>
      <c r="AIP77" s="2"/>
      <c r="AIQ77" s="2"/>
      <c r="AIR77" s="2"/>
      <c r="AIS77" s="2"/>
      <c r="AIT77" s="2"/>
      <c r="AIU77" s="2"/>
      <c r="AIV77" s="2"/>
      <c r="AIW77" s="2"/>
      <c r="AIX77" s="2"/>
      <c r="AIY77" s="2"/>
      <c r="AIZ77" s="2"/>
      <c r="AJA77" s="2"/>
      <c r="AJB77" s="2"/>
      <c r="AJC77" s="2"/>
      <c r="AJD77" s="2"/>
      <c r="AJE77" s="2"/>
      <c r="AJF77" s="2"/>
      <c r="AJG77" s="2"/>
      <c r="AJH77" s="2"/>
      <c r="AJI77" s="2"/>
      <c r="AJJ77" s="2"/>
      <c r="AJK77" s="2"/>
      <c r="AJL77" s="2"/>
      <c r="AJM77" s="2"/>
      <c r="AJN77" s="2"/>
      <c r="AJO77" s="2"/>
      <c r="AJP77" s="2"/>
      <c r="AJQ77" s="2"/>
      <c r="AJR77" s="2"/>
      <c r="AJS77" s="2"/>
      <c r="AJT77" s="2"/>
      <c r="AJU77" s="2"/>
      <c r="AJV77" s="2"/>
      <c r="AJW77" s="2"/>
      <c r="AJX77" s="2"/>
      <c r="AJY77" s="2"/>
      <c r="AJZ77" s="2"/>
      <c r="AKA77" s="2"/>
      <c r="AKB77" s="2"/>
      <c r="AKC77" s="2"/>
      <c r="AKD77" s="2"/>
      <c r="AKE77" s="2"/>
      <c r="AKF77" s="2"/>
      <c r="AKG77" s="2"/>
      <c r="AKH77" s="2"/>
      <c r="AKI77" s="2"/>
      <c r="AKJ77" s="2"/>
      <c r="AKK77" s="2"/>
      <c r="AKL77" s="2"/>
      <c r="AKM77" s="2"/>
      <c r="AKN77" s="2"/>
      <c r="AKO77" s="2"/>
      <c r="AKP77" s="2"/>
      <c r="AKQ77" s="2"/>
      <c r="AKR77" s="2"/>
      <c r="AKS77" s="2"/>
      <c r="AKT77" s="2"/>
      <c r="AKU77" s="2"/>
      <c r="AKV77" s="2"/>
      <c r="AKW77" s="2"/>
      <c r="AKX77" s="2"/>
      <c r="AKY77" s="2"/>
      <c r="AKZ77" s="2"/>
      <c r="ALA77" s="2"/>
      <c r="ALB77" s="2"/>
      <c r="ALC77" s="2"/>
      <c r="ALD77" s="2"/>
      <c r="ALE77" s="2"/>
      <c r="ALF77" s="2"/>
      <c r="ALG77" s="2"/>
      <c r="ALH77" s="2"/>
      <c r="ALI77" s="2"/>
      <c r="ALJ77" s="2"/>
      <c r="ALK77" s="2"/>
      <c r="ALL77" s="2"/>
      <c r="ALM77" s="2"/>
      <c r="ALN77" s="2"/>
      <c r="ALO77" s="2"/>
      <c r="ALP77" s="2"/>
      <c r="ALQ77" s="2"/>
      <c r="ALR77" s="2"/>
      <c r="ALS77" s="2"/>
      <c r="ALT77" s="2"/>
      <c r="ALU77" s="2"/>
      <c r="ALV77" s="2"/>
      <c r="ALW77" s="2"/>
      <c r="ALX77" s="2"/>
      <c r="ALY77" s="2"/>
      <c r="ALZ77" s="2"/>
      <c r="AMA77" s="2"/>
      <c r="AMB77" s="2"/>
      <c r="AMC77" s="2"/>
      <c r="AMD77" s="2"/>
      <c r="AME77" s="2"/>
      <c r="AMF77" s="2"/>
      <c r="AMG77" s="2"/>
      <c r="AMH77" s="2"/>
      <c r="AMI77" s="2"/>
      <c r="AMJ77" s="2"/>
      <c r="AMK77" s="2"/>
      <c r="AML77" s="2"/>
      <c r="AMM77" s="2"/>
      <c r="AMN77" s="2"/>
    </row>
    <row r="78" spans="1:1028" s="64" customFormat="1" ht="25.5">
      <c r="A78" s="1"/>
      <c r="B78" s="296" t="s">
        <v>542</v>
      </c>
      <c r="C78" s="297" t="s">
        <v>36</v>
      </c>
      <c r="D78" s="297">
        <v>5914479</v>
      </c>
      <c r="E78" s="298" t="s">
        <v>192</v>
      </c>
      <c r="F78" s="299" t="s">
        <v>193</v>
      </c>
      <c r="G78" s="300">
        <f>MEMORIAL_QUANT.!K149</f>
        <v>3588.13</v>
      </c>
      <c r="H78" s="300">
        <v>0.72</v>
      </c>
      <c r="I78" s="301">
        <v>0.28239999999999998</v>
      </c>
      <c r="J78" s="300">
        <f t="shared" si="7"/>
        <v>0.92</v>
      </c>
      <c r="K78" s="302" t="s">
        <v>454</v>
      </c>
      <c r="L78" s="303">
        <v>1.004</v>
      </c>
      <c r="M78" s="304">
        <f t="shared" si="8"/>
        <v>3314.28</v>
      </c>
      <c r="N78" s="301">
        <f t="shared" si="9"/>
        <v>1.7456140836499058E-4</v>
      </c>
      <c r="O78" s="305" t="e">
        <f t="shared" si="10"/>
        <v>#REF!</v>
      </c>
      <c r="P78" s="299">
        <v>70</v>
      </c>
      <c r="Q78" s="306" t="s">
        <v>411</v>
      </c>
      <c r="R78" s="1"/>
      <c r="S78" s="1"/>
      <c r="T78" s="1"/>
      <c r="U78" s="1"/>
      <c r="V78" s="1"/>
      <c r="W78" s="1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</row>
    <row r="79" spans="1:1028" customFormat="1" ht="25.5">
      <c r="A79" s="1"/>
      <c r="B79" s="296" t="s">
        <v>526</v>
      </c>
      <c r="C79" s="297" t="s">
        <v>36</v>
      </c>
      <c r="D79" s="297">
        <v>5914479</v>
      </c>
      <c r="E79" s="298" t="s">
        <v>192</v>
      </c>
      <c r="F79" s="299" t="s">
        <v>193</v>
      </c>
      <c r="G79" s="300">
        <f>MEMORIAL_QUANT.!K127</f>
        <v>2865</v>
      </c>
      <c r="H79" s="300">
        <v>0.72</v>
      </c>
      <c r="I79" s="301">
        <v>0.28239999999999998</v>
      </c>
      <c r="J79" s="300">
        <f t="shared" si="7"/>
        <v>0.92</v>
      </c>
      <c r="K79" s="302" t="s">
        <v>454</v>
      </c>
      <c r="L79" s="303">
        <v>1.004</v>
      </c>
      <c r="M79" s="304">
        <f t="shared" si="8"/>
        <v>2646.34</v>
      </c>
      <c r="N79" s="301">
        <f t="shared" si="9"/>
        <v>1.3938135504924424E-4</v>
      </c>
      <c r="O79" s="305" t="e">
        <f t="shared" si="10"/>
        <v>#REF!</v>
      </c>
      <c r="P79" s="299">
        <v>71</v>
      </c>
      <c r="Q79" s="306" t="s">
        <v>411</v>
      </c>
      <c r="R79" s="1"/>
      <c r="S79" s="1"/>
      <c r="T79" s="1"/>
      <c r="U79" s="1"/>
      <c r="V79" s="1"/>
      <c r="W79" s="1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</row>
    <row r="80" spans="1:1028" s="37" customFormat="1" ht="15">
      <c r="A80" s="35"/>
      <c r="B80" s="296" t="s">
        <v>535</v>
      </c>
      <c r="C80" s="297" t="s">
        <v>28</v>
      </c>
      <c r="D80" s="297">
        <v>102726</v>
      </c>
      <c r="E80" s="298" t="s">
        <v>213</v>
      </c>
      <c r="F80" s="299" t="s">
        <v>51</v>
      </c>
      <c r="G80" s="300">
        <f>MEMORIAL_QUANT.!K140</f>
        <v>58</v>
      </c>
      <c r="H80" s="300">
        <v>33.04</v>
      </c>
      <c r="I80" s="301">
        <v>0.28239999999999998</v>
      </c>
      <c r="J80" s="300">
        <f t="shared" si="7"/>
        <v>42.37</v>
      </c>
      <c r="K80" s="302" t="s">
        <v>54</v>
      </c>
      <c r="L80" s="303">
        <v>1</v>
      </c>
      <c r="M80" s="304">
        <f t="shared" si="8"/>
        <v>2457.46</v>
      </c>
      <c r="N80" s="301">
        <f t="shared" si="9"/>
        <v>1.2943314342802351E-4</v>
      </c>
      <c r="O80" s="305" t="e">
        <f t="shared" si="10"/>
        <v>#REF!</v>
      </c>
      <c r="P80" s="299">
        <v>72</v>
      </c>
      <c r="Q80" s="306" t="s">
        <v>411</v>
      </c>
      <c r="R80" s="35"/>
      <c r="S80" s="35"/>
      <c r="T80" s="35"/>
      <c r="U80" s="35"/>
      <c r="V80" s="35"/>
      <c r="W80" s="35"/>
    </row>
    <row r="81" spans="1:1028" s="37" customFormat="1" ht="25.5">
      <c r="A81" s="1"/>
      <c r="B81" s="296" t="s">
        <v>496</v>
      </c>
      <c r="C81" s="297" t="s">
        <v>28</v>
      </c>
      <c r="D81" s="297">
        <v>13244</v>
      </c>
      <c r="E81" s="298" t="s">
        <v>68</v>
      </c>
      <c r="F81" s="299" t="s">
        <v>51</v>
      </c>
      <c r="G81" s="300">
        <f>MEMORIAL_QUANT.!K26</f>
        <v>30</v>
      </c>
      <c r="H81" s="300">
        <v>39.69</v>
      </c>
      <c r="I81" s="301">
        <v>0.28239999999999998</v>
      </c>
      <c r="J81" s="300">
        <f t="shared" si="7"/>
        <v>50.9</v>
      </c>
      <c r="K81" s="302" t="s">
        <v>54</v>
      </c>
      <c r="L81" s="303">
        <v>1</v>
      </c>
      <c r="M81" s="304">
        <f t="shared" si="8"/>
        <v>1527</v>
      </c>
      <c r="N81" s="301">
        <f t="shared" si="9"/>
        <v>8.0426297890745686E-5</v>
      </c>
      <c r="O81" s="305" t="e">
        <f t="shared" si="10"/>
        <v>#REF!</v>
      </c>
      <c r="P81" s="299">
        <v>73</v>
      </c>
      <c r="Q81" s="306" t="s">
        <v>411</v>
      </c>
      <c r="R81" s="1"/>
      <c r="S81" s="1"/>
      <c r="T81" s="1"/>
      <c r="U81" s="1"/>
      <c r="V81" s="1"/>
      <c r="W81" s="1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</row>
    <row r="82" spans="1:1028" s="37" customFormat="1" ht="25.5">
      <c r="A82" s="1"/>
      <c r="B82" s="296" t="s">
        <v>544</v>
      </c>
      <c r="C82" s="297" t="s">
        <v>36</v>
      </c>
      <c r="D82" s="297">
        <v>2003822</v>
      </c>
      <c r="E82" s="298" t="s">
        <v>237</v>
      </c>
      <c r="F82" s="299" t="s">
        <v>48</v>
      </c>
      <c r="G82" s="300">
        <f>MEMORIAL_QUANT.!K158</f>
        <v>3.47</v>
      </c>
      <c r="H82" s="300">
        <v>302.11</v>
      </c>
      <c r="I82" s="301">
        <v>0.28239999999999998</v>
      </c>
      <c r="J82" s="300">
        <f t="shared" si="7"/>
        <v>387.43</v>
      </c>
      <c r="K82" s="302" t="s">
        <v>485</v>
      </c>
      <c r="L82" s="303">
        <v>1.0089999999999999</v>
      </c>
      <c r="M82" s="304">
        <f t="shared" si="8"/>
        <v>1356.48</v>
      </c>
      <c r="N82" s="301">
        <f t="shared" si="9"/>
        <v>7.1445097945539433E-5</v>
      </c>
      <c r="O82" s="305" t="e">
        <f t="shared" si="10"/>
        <v>#REF!</v>
      </c>
      <c r="P82" s="299">
        <v>74</v>
      </c>
      <c r="Q82" s="306" t="s">
        <v>411</v>
      </c>
      <c r="R82" s="1"/>
      <c r="S82" s="1"/>
      <c r="T82" s="1"/>
      <c r="U82" s="1"/>
      <c r="V82" s="1"/>
      <c r="W82" s="1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</row>
    <row r="83" spans="1:1028" s="37" customFormat="1" ht="38.25">
      <c r="A83" s="1"/>
      <c r="B83" s="296" t="s">
        <v>522</v>
      </c>
      <c r="C83" s="297" t="s">
        <v>28</v>
      </c>
      <c r="D83" s="297">
        <v>39013</v>
      </c>
      <c r="E83" s="298" t="s">
        <v>179</v>
      </c>
      <c r="F83" s="299" t="s">
        <v>51</v>
      </c>
      <c r="G83" s="300">
        <f>MEMORIAL_QUANT.!K120</f>
        <v>893</v>
      </c>
      <c r="H83" s="300">
        <v>1.1399999999999999</v>
      </c>
      <c r="I83" s="301">
        <v>0.28239999999999998</v>
      </c>
      <c r="J83" s="300">
        <f t="shared" si="7"/>
        <v>1.46</v>
      </c>
      <c r="K83" s="302" t="s">
        <v>54</v>
      </c>
      <c r="L83" s="303">
        <v>1</v>
      </c>
      <c r="M83" s="304">
        <f t="shared" si="8"/>
        <v>1303.78</v>
      </c>
      <c r="N83" s="301">
        <f t="shared" si="9"/>
        <v>6.8669416282905312E-5</v>
      </c>
      <c r="O83" s="305" t="e">
        <f t="shared" si="10"/>
        <v>#REF!</v>
      </c>
      <c r="P83" s="299">
        <v>75</v>
      </c>
      <c r="Q83" s="306" t="s">
        <v>411</v>
      </c>
      <c r="R83" s="1"/>
      <c r="S83" s="1"/>
      <c r="T83" s="1"/>
      <c r="U83" s="1"/>
      <c r="V83" s="1"/>
      <c r="W83" s="1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</row>
    <row r="84" spans="1:1028" customFormat="1" ht="25.5">
      <c r="A84" s="41"/>
      <c r="B84" s="296" t="s">
        <v>497</v>
      </c>
      <c r="C84" s="297" t="s">
        <v>28</v>
      </c>
      <c r="D84" s="297">
        <v>37524</v>
      </c>
      <c r="E84" s="298" t="s">
        <v>70</v>
      </c>
      <c r="F84" s="299" t="s">
        <v>48</v>
      </c>
      <c r="G84" s="300">
        <f>MEMORIAL_QUANT.!K27</f>
        <v>500</v>
      </c>
      <c r="H84" s="300">
        <v>1.96</v>
      </c>
      <c r="I84" s="301">
        <v>0.28239999999999998</v>
      </c>
      <c r="J84" s="300">
        <f t="shared" si="7"/>
        <v>2.5099999999999998</v>
      </c>
      <c r="K84" s="302" t="s">
        <v>54</v>
      </c>
      <c r="L84" s="303">
        <v>1</v>
      </c>
      <c r="M84" s="304">
        <f t="shared" si="8"/>
        <v>1255</v>
      </c>
      <c r="N84" s="301">
        <f t="shared" si="9"/>
        <v>6.610019898682766E-5</v>
      </c>
      <c r="O84" s="305" t="e">
        <f t="shared" si="10"/>
        <v>#REF!</v>
      </c>
      <c r="P84" s="299">
        <v>76</v>
      </c>
      <c r="Q84" s="306" t="s">
        <v>411</v>
      </c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1"/>
      <c r="DN84" s="41"/>
      <c r="DO84" s="41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41"/>
      <c r="EM84" s="41"/>
      <c r="EN84" s="41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1"/>
      <c r="HF84" s="41"/>
      <c r="HG84" s="41"/>
      <c r="HH84" s="41"/>
      <c r="HI84" s="41"/>
      <c r="HJ84" s="41"/>
      <c r="HK84" s="41"/>
      <c r="HL84" s="41"/>
      <c r="HM84" s="41"/>
      <c r="HN84" s="41"/>
      <c r="HO84" s="41"/>
      <c r="HP84" s="41"/>
      <c r="HQ84" s="41"/>
      <c r="HR84" s="41"/>
      <c r="HS84" s="41"/>
      <c r="HT84" s="41"/>
      <c r="HU84" s="41"/>
      <c r="HV84" s="41"/>
      <c r="HW84" s="41"/>
      <c r="HX84" s="41"/>
      <c r="HY84" s="41"/>
      <c r="HZ84" s="41"/>
      <c r="IA84" s="41"/>
      <c r="IB84" s="41"/>
      <c r="IC84" s="41"/>
      <c r="ID84" s="41"/>
      <c r="IE84" s="41"/>
      <c r="IF84" s="41"/>
      <c r="IG84" s="41"/>
      <c r="IH84" s="41"/>
      <c r="II84" s="41"/>
      <c r="IJ84" s="41"/>
      <c r="IK84" s="41"/>
      <c r="IL84" s="41"/>
      <c r="IM84" s="41"/>
      <c r="IN84" s="41"/>
      <c r="IO84" s="41"/>
      <c r="IP84" s="41"/>
      <c r="IQ84" s="41"/>
      <c r="IR84" s="41"/>
      <c r="IS84" s="41"/>
      <c r="IT84" s="41"/>
      <c r="IU84" s="41"/>
      <c r="IV84" s="41"/>
      <c r="IW84" s="41"/>
      <c r="IX84" s="41"/>
      <c r="IY84" s="41"/>
      <c r="IZ84" s="41"/>
      <c r="JA84" s="41"/>
      <c r="JB84" s="41"/>
      <c r="JC84" s="41"/>
      <c r="JD84" s="41"/>
      <c r="JE84" s="41"/>
      <c r="JF84" s="41"/>
      <c r="JG84" s="41"/>
      <c r="JH84" s="41"/>
      <c r="JI84" s="41"/>
      <c r="JJ84" s="41"/>
      <c r="JK84" s="41"/>
      <c r="JL84" s="41"/>
      <c r="JM84" s="41"/>
      <c r="JN84" s="41"/>
      <c r="JO84" s="41"/>
      <c r="JP84" s="41"/>
      <c r="JQ84" s="41"/>
      <c r="JR84" s="41"/>
      <c r="JS84" s="41"/>
      <c r="JT84" s="41"/>
      <c r="JU84" s="41"/>
      <c r="JV84" s="41"/>
      <c r="JW84" s="41"/>
      <c r="JX84" s="41"/>
      <c r="JY84" s="41"/>
      <c r="JZ84" s="41"/>
      <c r="KA84" s="41"/>
      <c r="KB84" s="41"/>
      <c r="KC84" s="41"/>
      <c r="KD84" s="41"/>
      <c r="KE84" s="41"/>
      <c r="KF84" s="41"/>
      <c r="KG84" s="41"/>
      <c r="KH84" s="41"/>
      <c r="KI84" s="41"/>
      <c r="KJ84" s="41"/>
      <c r="KK84" s="41"/>
      <c r="KL84" s="41"/>
      <c r="KM84" s="41"/>
      <c r="KN84" s="41"/>
      <c r="KO84" s="41"/>
      <c r="KP84" s="41"/>
      <c r="KQ84" s="41"/>
      <c r="KR84" s="41"/>
      <c r="KS84" s="41"/>
      <c r="KT84" s="41"/>
      <c r="KU84" s="41"/>
      <c r="KV84" s="41"/>
      <c r="KW84" s="41"/>
      <c r="KX84" s="41"/>
      <c r="KY84" s="41"/>
      <c r="KZ84" s="41"/>
      <c r="LA84" s="41"/>
      <c r="LB84" s="41"/>
      <c r="LC84" s="41"/>
      <c r="LD84" s="41"/>
      <c r="LE84" s="41"/>
      <c r="LF84" s="41"/>
      <c r="LG84" s="41"/>
      <c r="LH84" s="41"/>
      <c r="LI84" s="41"/>
      <c r="LJ84" s="41"/>
      <c r="LK84" s="41"/>
      <c r="LL84" s="41"/>
      <c r="LM84" s="41"/>
      <c r="LN84" s="41"/>
      <c r="LO84" s="41"/>
      <c r="LP84" s="41"/>
      <c r="LQ84" s="41"/>
      <c r="LR84" s="41"/>
      <c r="LS84" s="41"/>
      <c r="LT84" s="41"/>
      <c r="LU84" s="41"/>
      <c r="LV84" s="41"/>
      <c r="LW84" s="41"/>
      <c r="LX84" s="41"/>
      <c r="LY84" s="41"/>
      <c r="LZ84" s="41"/>
      <c r="MA84" s="41"/>
      <c r="MB84" s="41"/>
      <c r="MC84" s="41"/>
      <c r="MD84" s="41"/>
      <c r="ME84" s="41"/>
      <c r="MF84" s="41"/>
      <c r="MG84" s="41"/>
      <c r="MH84" s="41"/>
      <c r="MI84" s="41"/>
      <c r="MJ84" s="41"/>
      <c r="MK84" s="41"/>
      <c r="ML84" s="41"/>
      <c r="MM84" s="41"/>
      <c r="MN84" s="41"/>
      <c r="MO84" s="41"/>
      <c r="MP84" s="41"/>
      <c r="MQ84" s="41"/>
      <c r="MR84" s="41"/>
      <c r="MS84" s="41"/>
      <c r="MT84" s="41"/>
      <c r="MU84" s="41"/>
      <c r="MV84" s="41"/>
      <c r="MW84" s="41"/>
      <c r="MX84" s="41"/>
      <c r="MY84" s="41"/>
      <c r="MZ84" s="41"/>
      <c r="NA84" s="41"/>
      <c r="NB84" s="41"/>
      <c r="NC84" s="41"/>
      <c r="ND84" s="41"/>
      <c r="NE84" s="41"/>
      <c r="NF84" s="41"/>
      <c r="NG84" s="41"/>
      <c r="NH84" s="41"/>
      <c r="NI84" s="41"/>
      <c r="NJ84" s="41"/>
      <c r="NK84" s="41"/>
      <c r="NL84" s="41"/>
      <c r="NM84" s="41"/>
      <c r="NN84" s="41"/>
      <c r="NO84" s="41"/>
      <c r="NP84" s="41"/>
      <c r="NQ84" s="41"/>
      <c r="NR84" s="41"/>
      <c r="NS84" s="41"/>
      <c r="NT84" s="41"/>
      <c r="NU84" s="41"/>
      <c r="NV84" s="41"/>
      <c r="NW84" s="41"/>
      <c r="NX84" s="41"/>
      <c r="NY84" s="41"/>
      <c r="NZ84" s="41"/>
      <c r="OA84" s="41"/>
      <c r="OB84" s="41"/>
      <c r="OC84" s="41"/>
      <c r="OD84" s="41"/>
      <c r="OE84" s="41"/>
      <c r="OF84" s="41"/>
      <c r="OG84" s="41"/>
      <c r="OH84" s="41"/>
      <c r="OI84" s="41"/>
      <c r="OJ84" s="41"/>
      <c r="OK84" s="41"/>
      <c r="OL84" s="41"/>
      <c r="OM84" s="41"/>
      <c r="ON84" s="41"/>
      <c r="OO84" s="41"/>
      <c r="OP84" s="41"/>
      <c r="OQ84" s="41"/>
      <c r="OR84" s="41"/>
      <c r="OS84" s="41"/>
      <c r="OT84" s="41"/>
      <c r="OU84" s="41"/>
      <c r="OV84" s="41"/>
      <c r="OW84" s="41"/>
      <c r="OX84" s="41"/>
      <c r="OY84" s="41"/>
      <c r="OZ84" s="41"/>
      <c r="PA84" s="41"/>
      <c r="PB84" s="41"/>
      <c r="PC84" s="41"/>
      <c r="PD84" s="41"/>
      <c r="PE84" s="41"/>
      <c r="PF84" s="41"/>
      <c r="PG84" s="41"/>
      <c r="PH84" s="41"/>
      <c r="PI84" s="41"/>
      <c r="PJ84" s="41"/>
      <c r="PK84" s="41"/>
      <c r="PL84" s="41"/>
      <c r="PM84" s="41"/>
      <c r="PN84" s="41"/>
      <c r="PO84" s="41"/>
      <c r="PP84" s="41"/>
      <c r="PQ84" s="41"/>
      <c r="PR84" s="41"/>
      <c r="PS84" s="41"/>
      <c r="PT84" s="41"/>
      <c r="PU84" s="41"/>
      <c r="PV84" s="41"/>
      <c r="PW84" s="41"/>
      <c r="PX84" s="41"/>
      <c r="PY84" s="41"/>
      <c r="PZ84" s="41"/>
      <c r="QA84" s="41"/>
      <c r="QB84" s="41"/>
      <c r="QC84" s="41"/>
      <c r="QD84" s="41"/>
      <c r="QE84" s="41"/>
      <c r="QF84" s="41"/>
      <c r="QG84" s="41"/>
      <c r="QH84" s="41"/>
      <c r="QI84" s="41"/>
      <c r="QJ84" s="41"/>
      <c r="QK84" s="41"/>
      <c r="QL84" s="41"/>
      <c r="QM84" s="41"/>
      <c r="QN84" s="41"/>
      <c r="QO84" s="41"/>
      <c r="QP84" s="41"/>
      <c r="QQ84" s="41"/>
      <c r="QR84" s="41"/>
      <c r="QS84" s="41"/>
      <c r="QT84" s="41"/>
      <c r="QU84" s="41"/>
      <c r="QV84" s="41"/>
      <c r="QW84" s="41"/>
      <c r="QX84" s="41"/>
      <c r="QY84" s="41"/>
      <c r="QZ84" s="41"/>
      <c r="RA84" s="41"/>
      <c r="RB84" s="41"/>
      <c r="RC84" s="41"/>
      <c r="RD84" s="41"/>
      <c r="RE84" s="41"/>
      <c r="RF84" s="41"/>
      <c r="RG84" s="41"/>
      <c r="RH84" s="41"/>
      <c r="RI84" s="41"/>
      <c r="RJ84" s="41"/>
      <c r="RK84" s="41"/>
      <c r="RL84" s="41"/>
      <c r="RM84" s="41"/>
      <c r="RN84" s="41"/>
      <c r="RO84" s="41"/>
      <c r="RP84" s="41"/>
      <c r="RQ84" s="41"/>
      <c r="RR84" s="41"/>
      <c r="RS84" s="41"/>
      <c r="RT84" s="41"/>
      <c r="RU84" s="41"/>
      <c r="RV84" s="41"/>
      <c r="RW84" s="41"/>
      <c r="RX84" s="41"/>
      <c r="RY84" s="41"/>
      <c r="RZ84" s="41"/>
      <c r="SA84" s="41"/>
      <c r="SB84" s="41"/>
      <c r="SC84" s="41"/>
      <c r="SD84" s="41"/>
      <c r="SE84" s="41"/>
      <c r="SF84" s="41"/>
      <c r="SG84" s="41"/>
      <c r="SH84" s="41"/>
      <c r="SI84" s="41"/>
      <c r="SJ84" s="41"/>
      <c r="SK84" s="41"/>
      <c r="SL84" s="41"/>
      <c r="SM84" s="41"/>
      <c r="SN84" s="41"/>
      <c r="SO84" s="41"/>
      <c r="SP84" s="41"/>
      <c r="SQ84" s="41"/>
      <c r="SR84" s="41"/>
      <c r="SS84" s="41"/>
      <c r="ST84" s="41"/>
      <c r="SU84" s="41"/>
      <c r="SV84" s="41"/>
      <c r="SW84" s="41"/>
      <c r="SX84" s="41"/>
      <c r="SY84" s="41"/>
      <c r="SZ84" s="41"/>
      <c r="TA84" s="41"/>
      <c r="TB84" s="41"/>
      <c r="TC84" s="41"/>
      <c r="TD84" s="41"/>
      <c r="TE84" s="41"/>
      <c r="TF84" s="41"/>
      <c r="TG84" s="41"/>
      <c r="TH84" s="41"/>
      <c r="TI84" s="41"/>
      <c r="TJ84" s="41"/>
      <c r="TK84" s="41"/>
      <c r="TL84" s="41"/>
      <c r="TM84" s="41"/>
      <c r="TN84" s="41"/>
      <c r="TO84" s="41"/>
      <c r="TP84" s="41"/>
      <c r="TQ84" s="41"/>
      <c r="TR84" s="41"/>
      <c r="TS84" s="41"/>
      <c r="TT84" s="41"/>
      <c r="TU84" s="41"/>
      <c r="TV84" s="41"/>
      <c r="TW84" s="41"/>
      <c r="TX84" s="41"/>
      <c r="TY84" s="41"/>
      <c r="TZ84" s="41"/>
      <c r="UA84" s="41"/>
      <c r="UB84" s="41"/>
      <c r="UC84" s="41"/>
      <c r="UD84" s="41"/>
      <c r="UE84" s="41"/>
      <c r="UF84" s="41"/>
      <c r="UG84" s="41"/>
      <c r="UH84" s="41"/>
      <c r="UI84" s="41"/>
      <c r="UJ84" s="41"/>
      <c r="UK84" s="41"/>
      <c r="UL84" s="41"/>
      <c r="UM84" s="41"/>
      <c r="UN84" s="41"/>
      <c r="UO84" s="41"/>
      <c r="UP84" s="41"/>
      <c r="UQ84" s="41"/>
      <c r="UR84" s="41"/>
      <c r="US84" s="41"/>
      <c r="UT84" s="41"/>
      <c r="UU84" s="41"/>
      <c r="UV84" s="41"/>
      <c r="UW84" s="41"/>
      <c r="UX84" s="41"/>
      <c r="UY84" s="41"/>
      <c r="UZ84" s="41"/>
      <c r="VA84" s="41"/>
      <c r="VB84" s="41"/>
      <c r="VC84" s="41"/>
      <c r="VD84" s="41"/>
      <c r="VE84" s="41"/>
      <c r="VF84" s="41"/>
      <c r="VG84" s="41"/>
      <c r="VH84" s="41"/>
      <c r="VI84" s="41"/>
      <c r="VJ84" s="41"/>
      <c r="VK84" s="41"/>
      <c r="VL84" s="41"/>
      <c r="VM84" s="41"/>
      <c r="VN84" s="41"/>
      <c r="VO84" s="41"/>
      <c r="VP84" s="41"/>
      <c r="VQ84" s="41"/>
      <c r="VR84" s="41"/>
      <c r="VS84" s="41"/>
      <c r="VT84" s="41"/>
      <c r="VU84" s="41"/>
      <c r="VV84" s="41"/>
      <c r="VW84" s="41"/>
      <c r="VX84" s="41"/>
      <c r="VY84" s="41"/>
      <c r="VZ84" s="41"/>
      <c r="WA84" s="41"/>
      <c r="WB84" s="41"/>
      <c r="WC84" s="41"/>
      <c r="WD84" s="41"/>
      <c r="WE84" s="41"/>
      <c r="WF84" s="41"/>
      <c r="WG84" s="41"/>
      <c r="WH84" s="41"/>
      <c r="WI84" s="41"/>
      <c r="WJ84" s="41"/>
      <c r="WK84" s="41"/>
      <c r="WL84" s="41"/>
      <c r="WM84" s="41"/>
      <c r="WN84" s="41"/>
      <c r="WO84" s="41"/>
      <c r="WP84" s="41"/>
      <c r="WQ84" s="41"/>
      <c r="WR84" s="41"/>
      <c r="WS84" s="41"/>
      <c r="WT84" s="41"/>
      <c r="WU84" s="41"/>
      <c r="WV84" s="41"/>
      <c r="WW84" s="41"/>
      <c r="WX84" s="41"/>
      <c r="WY84" s="41"/>
      <c r="WZ84" s="41"/>
      <c r="XA84" s="41"/>
      <c r="XB84" s="41"/>
      <c r="XC84" s="41"/>
      <c r="XD84" s="41"/>
      <c r="XE84" s="41"/>
      <c r="XF84" s="41"/>
      <c r="XG84" s="41"/>
      <c r="XH84" s="41"/>
      <c r="XI84" s="41"/>
      <c r="XJ84" s="41"/>
      <c r="XK84" s="41"/>
      <c r="XL84" s="41"/>
      <c r="XM84" s="41"/>
      <c r="XN84" s="41"/>
      <c r="XO84" s="41"/>
      <c r="XP84" s="41"/>
      <c r="XQ84" s="41"/>
      <c r="XR84" s="41"/>
      <c r="XS84" s="41"/>
      <c r="XT84" s="41"/>
      <c r="XU84" s="41"/>
      <c r="XV84" s="41"/>
      <c r="XW84" s="41"/>
      <c r="XX84" s="41"/>
      <c r="XY84" s="41"/>
      <c r="XZ84" s="41"/>
      <c r="YA84" s="41"/>
      <c r="YB84" s="41"/>
      <c r="YC84" s="41"/>
      <c r="YD84" s="41"/>
      <c r="YE84" s="41"/>
      <c r="YF84" s="41"/>
      <c r="YG84" s="41"/>
      <c r="YH84" s="41"/>
      <c r="YI84" s="41"/>
      <c r="YJ84" s="41"/>
      <c r="YK84" s="41"/>
      <c r="YL84" s="41"/>
      <c r="YM84" s="41"/>
      <c r="YN84" s="41"/>
      <c r="YO84" s="41"/>
      <c r="YP84" s="41"/>
      <c r="YQ84" s="41"/>
      <c r="YR84" s="41"/>
      <c r="YS84" s="41"/>
      <c r="YT84" s="41"/>
      <c r="YU84" s="41"/>
      <c r="YV84" s="41"/>
      <c r="YW84" s="41"/>
      <c r="YX84" s="41"/>
      <c r="YY84" s="41"/>
      <c r="YZ84" s="41"/>
      <c r="ZA84" s="41"/>
      <c r="ZB84" s="41"/>
      <c r="ZC84" s="41"/>
      <c r="ZD84" s="41"/>
      <c r="ZE84" s="41"/>
      <c r="ZF84" s="41"/>
      <c r="ZG84" s="41"/>
      <c r="ZH84" s="41"/>
      <c r="ZI84" s="41"/>
      <c r="ZJ84" s="41"/>
      <c r="ZK84" s="41"/>
      <c r="ZL84" s="41"/>
      <c r="ZM84" s="41"/>
      <c r="ZN84" s="41"/>
      <c r="ZO84" s="41"/>
      <c r="ZP84" s="41"/>
      <c r="ZQ84" s="41"/>
      <c r="ZR84" s="41"/>
      <c r="ZS84" s="41"/>
      <c r="ZT84" s="41"/>
      <c r="ZU84" s="41"/>
      <c r="ZV84" s="41"/>
      <c r="ZW84" s="41"/>
      <c r="ZX84" s="41"/>
      <c r="ZY84" s="41"/>
      <c r="ZZ84" s="41"/>
      <c r="AAA84" s="41"/>
      <c r="AAB84" s="41"/>
      <c r="AAC84" s="41"/>
      <c r="AAD84" s="41"/>
      <c r="AAE84" s="41"/>
      <c r="AAF84" s="41"/>
      <c r="AAG84" s="41"/>
      <c r="AAH84" s="41"/>
      <c r="AAI84" s="41"/>
      <c r="AAJ84" s="41"/>
      <c r="AAK84" s="41"/>
      <c r="AAL84" s="41"/>
      <c r="AAM84" s="41"/>
      <c r="AAN84" s="41"/>
      <c r="AAO84" s="41"/>
      <c r="AAP84" s="41"/>
      <c r="AAQ84" s="41"/>
      <c r="AAR84" s="41"/>
      <c r="AAS84" s="41"/>
      <c r="AAT84" s="41"/>
      <c r="AAU84" s="41"/>
      <c r="AAV84" s="41"/>
      <c r="AAW84" s="41"/>
      <c r="AAX84" s="41"/>
      <c r="AAY84" s="41"/>
      <c r="AAZ84" s="41"/>
      <c r="ABA84" s="41"/>
      <c r="ABB84" s="41"/>
      <c r="ABC84" s="41"/>
      <c r="ABD84" s="41"/>
      <c r="ABE84" s="41"/>
      <c r="ABF84" s="41"/>
      <c r="ABG84" s="41"/>
      <c r="ABH84" s="41"/>
      <c r="ABI84" s="41"/>
      <c r="ABJ84" s="41"/>
      <c r="ABK84" s="41"/>
      <c r="ABL84" s="41"/>
      <c r="ABM84" s="41"/>
      <c r="ABN84" s="41"/>
      <c r="ABO84" s="41"/>
      <c r="ABP84" s="41"/>
      <c r="ABQ84" s="41"/>
      <c r="ABR84" s="41"/>
      <c r="ABS84" s="41"/>
      <c r="ABT84" s="41"/>
      <c r="ABU84" s="41"/>
      <c r="ABV84" s="41"/>
      <c r="ABW84" s="41"/>
      <c r="ABX84" s="41"/>
      <c r="ABY84" s="41"/>
      <c r="ABZ84" s="41"/>
      <c r="ACA84" s="41"/>
      <c r="ACB84" s="41"/>
      <c r="ACC84" s="41"/>
      <c r="ACD84" s="41"/>
      <c r="ACE84" s="41"/>
      <c r="ACF84" s="41"/>
      <c r="ACG84" s="41"/>
      <c r="ACH84" s="41"/>
      <c r="ACI84" s="41"/>
      <c r="ACJ84" s="41"/>
      <c r="ACK84" s="41"/>
      <c r="ACL84" s="41"/>
      <c r="ACM84" s="41"/>
      <c r="ACN84" s="41"/>
      <c r="ACO84" s="41"/>
      <c r="ACP84" s="41"/>
      <c r="ACQ84" s="41"/>
      <c r="ACR84" s="41"/>
      <c r="ACS84" s="41"/>
      <c r="ACT84" s="41"/>
      <c r="ACU84" s="41"/>
      <c r="ACV84" s="41"/>
      <c r="ACW84" s="41"/>
      <c r="ACX84" s="41"/>
      <c r="ACY84" s="41"/>
      <c r="ACZ84" s="41"/>
      <c r="ADA84" s="41"/>
      <c r="ADB84" s="41"/>
      <c r="ADC84" s="41"/>
      <c r="ADD84" s="41"/>
      <c r="ADE84" s="41"/>
      <c r="ADF84" s="41"/>
      <c r="ADG84" s="41"/>
      <c r="ADH84" s="41"/>
      <c r="ADI84" s="41"/>
      <c r="ADJ84" s="41"/>
      <c r="ADK84" s="41"/>
      <c r="ADL84" s="41"/>
      <c r="ADM84" s="41"/>
      <c r="ADN84" s="41"/>
      <c r="ADO84" s="41"/>
      <c r="ADP84" s="41"/>
      <c r="ADQ84" s="41"/>
      <c r="ADR84" s="41"/>
      <c r="ADS84" s="41"/>
      <c r="ADT84" s="41"/>
      <c r="ADU84" s="41"/>
      <c r="ADV84" s="41"/>
      <c r="ADW84" s="41"/>
      <c r="ADX84" s="41"/>
      <c r="ADY84" s="41"/>
      <c r="ADZ84" s="41"/>
      <c r="AEA84" s="41"/>
      <c r="AEB84" s="41"/>
      <c r="AEC84" s="41"/>
      <c r="AED84" s="41"/>
      <c r="AEE84" s="41"/>
      <c r="AEF84" s="41"/>
      <c r="AEG84" s="41"/>
      <c r="AEH84" s="41"/>
      <c r="AEI84" s="41"/>
      <c r="AEJ84" s="41"/>
      <c r="AEK84" s="41"/>
      <c r="AEL84" s="41"/>
      <c r="AEM84" s="41"/>
      <c r="AEN84" s="41"/>
      <c r="AEO84" s="41"/>
      <c r="AEP84" s="41"/>
      <c r="AEQ84" s="41"/>
      <c r="AER84" s="41"/>
      <c r="AES84" s="41"/>
      <c r="AET84" s="41"/>
      <c r="AEU84" s="41"/>
      <c r="AEV84" s="41"/>
      <c r="AEW84" s="41"/>
      <c r="AEX84" s="41"/>
      <c r="AEY84" s="41"/>
      <c r="AEZ84" s="41"/>
      <c r="AFA84" s="41"/>
      <c r="AFB84" s="41"/>
      <c r="AFC84" s="41"/>
      <c r="AFD84" s="41"/>
      <c r="AFE84" s="41"/>
      <c r="AFF84" s="41"/>
      <c r="AFG84" s="41"/>
      <c r="AFH84" s="41"/>
      <c r="AFI84" s="41"/>
      <c r="AFJ84" s="41"/>
      <c r="AFK84" s="41"/>
      <c r="AFL84" s="41"/>
      <c r="AFM84" s="41"/>
      <c r="AFN84" s="41"/>
      <c r="AFO84" s="41"/>
      <c r="AFP84" s="41"/>
      <c r="AFQ84" s="41"/>
      <c r="AFR84" s="41"/>
      <c r="AFS84" s="41"/>
      <c r="AFT84" s="41"/>
      <c r="AFU84" s="41"/>
      <c r="AFV84" s="41"/>
      <c r="AFW84" s="41"/>
      <c r="AFX84" s="41"/>
      <c r="AFY84" s="41"/>
      <c r="AFZ84" s="41"/>
      <c r="AGA84" s="41"/>
      <c r="AGB84" s="41"/>
      <c r="AGC84" s="41"/>
      <c r="AGD84" s="41"/>
      <c r="AGE84" s="41"/>
      <c r="AGF84" s="41"/>
      <c r="AGG84" s="41"/>
      <c r="AGH84" s="41"/>
      <c r="AGI84" s="41"/>
      <c r="AGJ84" s="41"/>
      <c r="AGK84" s="41"/>
      <c r="AGL84" s="41"/>
      <c r="AGM84" s="41"/>
      <c r="AGN84" s="41"/>
      <c r="AGO84" s="41"/>
      <c r="AGP84" s="41"/>
      <c r="AGQ84" s="41"/>
      <c r="AGR84" s="41"/>
      <c r="AGS84" s="41"/>
      <c r="AGT84" s="41"/>
      <c r="AGU84" s="41"/>
      <c r="AGV84" s="41"/>
      <c r="AGW84" s="41"/>
      <c r="AGX84" s="41"/>
      <c r="AGY84" s="41"/>
      <c r="AGZ84" s="41"/>
      <c r="AHA84" s="41"/>
      <c r="AHB84" s="41"/>
      <c r="AHC84" s="41"/>
      <c r="AHD84" s="41"/>
      <c r="AHE84" s="41"/>
      <c r="AHF84" s="41"/>
      <c r="AHG84" s="41"/>
      <c r="AHH84" s="41"/>
      <c r="AHI84" s="41"/>
      <c r="AHJ84" s="41"/>
      <c r="AHK84" s="41"/>
      <c r="AHL84" s="41"/>
      <c r="AHM84" s="41"/>
      <c r="AHN84" s="41"/>
      <c r="AHO84" s="41"/>
      <c r="AHP84" s="41"/>
      <c r="AHQ84" s="41"/>
      <c r="AHR84" s="41"/>
      <c r="AHS84" s="41"/>
      <c r="AHT84" s="41"/>
      <c r="AHU84" s="41"/>
      <c r="AHV84" s="41"/>
      <c r="AHW84" s="41"/>
      <c r="AHX84" s="41"/>
      <c r="AHY84" s="41"/>
      <c r="AHZ84" s="41"/>
      <c r="AIA84" s="41"/>
      <c r="AIB84" s="41"/>
      <c r="AIC84" s="41"/>
      <c r="AID84" s="41"/>
      <c r="AIE84" s="41"/>
      <c r="AIF84" s="41"/>
      <c r="AIG84" s="41"/>
      <c r="AIH84" s="41"/>
      <c r="AII84" s="41"/>
      <c r="AIJ84" s="41"/>
      <c r="AIK84" s="41"/>
      <c r="AIL84" s="41"/>
      <c r="AIM84" s="41"/>
      <c r="AIN84" s="41"/>
      <c r="AIO84" s="41"/>
      <c r="AIP84" s="41"/>
      <c r="AIQ84" s="41"/>
      <c r="AIR84" s="41"/>
      <c r="AIS84" s="41"/>
      <c r="AIT84" s="41"/>
      <c r="AIU84" s="41"/>
      <c r="AIV84" s="41"/>
      <c r="AIW84" s="41"/>
      <c r="AIX84" s="41"/>
      <c r="AIY84" s="41"/>
      <c r="AIZ84" s="41"/>
      <c r="AJA84" s="41"/>
      <c r="AJB84" s="41"/>
      <c r="AJC84" s="41"/>
      <c r="AJD84" s="41"/>
      <c r="AJE84" s="41"/>
      <c r="AJF84" s="41"/>
      <c r="AJG84" s="41"/>
      <c r="AJH84" s="41"/>
      <c r="AJI84" s="41"/>
      <c r="AJJ84" s="41"/>
      <c r="AJK84" s="41"/>
      <c r="AJL84" s="41"/>
      <c r="AJM84" s="41"/>
      <c r="AJN84" s="41"/>
      <c r="AJO84" s="41"/>
      <c r="AJP84" s="41"/>
      <c r="AJQ84" s="41"/>
      <c r="AJR84" s="41"/>
      <c r="AJS84" s="41"/>
      <c r="AJT84" s="41"/>
      <c r="AJU84" s="41"/>
      <c r="AJV84" s="41"/>
      <c r="AJW84" s="41"/>
      <c r="AJX84" s="41"/>
      <c r="AJY84" s="41"/>
      <c r="AJZ84" s="41"/>
      <c r="AKA84" s="41"/>
      <c r="AKB84" s="41"/>
      <c r="AKC84" s="41"/>
      <c r="AKD84" s="41"/>
      <c r="AKE84" s="41"/>
      <c r="AKF84" s="41"/>
      <c r="AKG84" s="41"/>
      <c r="AKH84" s="41"/>
      <c r="AKI84" s="41"/>
      <c r="AKJ84" s="41"/>
      <c r="AKK84" s="41"/>
      <c r="AKL84" s="41"/>
      <c r="AKM84" s="41"/>
      <c r="AKN84" s="41"/>
      <c r="AKO84" s="41"/>
      <c r="AKP84" s="41"/>
      <c r="AKQ84" s="41"/>
      <c r="AKR84" s="41"/>
      <c r="AKS84" s="41"/>
      <c r="AKT84" s="41"/>
      <c r="AKU84" s="41"/>
      <c r="AKV84" s="41"/>
      <c r="AKW84" s="41"/>
      <c r="AKX84" s="41"/>
      <c r="AKY84" s="41"/>
      <c r="AKZ84" s="41"/>
      <c r="ALA84" s="41"/>
      <c r="ALB84" s="41"/>
      <c r="ALC84" s="41"/>
      <c r="ALD84" s="41"/>
      <c r="ALE84" s="41"/>
      <c r="ALF84" s="41"/>
      <c r="ALG84" s="41"/>
      <c r="ALH84" s="41"/>
      <c r="ALI84" s="41"/>
      <c r="ALJ84" s="41"/>
      <c r="ALK84" s="41"/>
      <c r="ALL84" s="41"/>
      <c r="ALM84" s="41"/>
      <c r="ALN84" s="41"/>
      <c r="ALO84" s="41"/>
      <c r="ALP84" s="41"/>
      <c r="ALQ84" s="41"/>
      <c r="ALR84" s="41"/>
      <c r="ALS84" s="41"/>
      <c r="ALT84" s="41"/>
      <c r="ALU84" s="41"/>
      <c r="ALV84" s="41"/>
      <c r="ALW84" s="41"/>
      <c r="ALX84" s="41"/>
      <c r="ALY84" s="41"/>
      <c r="ALZ84" s="41"/>
      <c r="AMA84" s="41"/>
      <c r="AMB84" s="41"/>
      <c r="AMC84" s="41"/>
      <c r="AMD84" s="41"/>
      <c r="AME84" s="41"/>
      <c r="AMF84" s="41"/>
      <c r="AMG84" s="41"/>
      <c r="AMH84" s="41"/>
      <c r="AMI84" s="41"/>
      <c r="AMJ84" s="41"/>
      <c r="AMK84" s="41"/>
      <c r="AML84" s="41"/>
      <c r="AMM84" s="41"/>
      <c r="AMN84" s="41"/>
    </row>
    <row r="85" spans="1:1028" customFormat="1" ht="38.25">
      <c r="A85" s="1"/>
      <c r="B85" s="296" t="s">
        <v>558</v>
      </c>
      <c r="C85" s="297" t="s">
        <v>36</v>
      </c>
      <c r="D85" s="297">
        <v>5914614</v>
      </c>
      <c r="E85" s="298" t="s">
        <v>269</v>
      </c>
      <c r="F85" s="299" t="s">
        <v>193</v>
      </c>
      <c r="G85" s="300">
        <f>MEMORIAL_QUANT.!K191</f>
        <v>520.26</v>
      </c>
      <c r="H85" s="300">
        <v>1.83</v>
      </c>
      <c r="I85" s="301">
        <v>0.28239999999999998</v>
      </c>
      <c r="J85" s="300">
        <f t="shared" si="7"/>
        <v>2.35</v>
      </c>
      <c r="K85" s="302" t="s">
        <v>485</v>
      </c>
      <c r="L85" s="303">
        <v>1.0089999999999999</v>
      </c>
      <c r="M85" s="304">
        <f t="shared" si="8"/>
        <v>1233.6099999999999</v>
      </c>
      <c r="N85" s="301">
        <f t="shared" si="9"/>
        <v>6.4973598782582046E-5</v>
      </c>
      <c r="O85" s="305" t="e">
        <f t="shared" si="10"/>
        <v>#REF!</v>
      </c>
      <c r="P85" s="299">
        <v>77</v>
      </c>
      <c r="Q85" s="306" t="s">
        <v>411</v>
      </c>
      <c r="R85" s="1"/>
      <c r="S85" s="1"/>
      <c r="T85" s="1"/>
      <c r="U85" s="1"/>
      <c r="V85" s="1"/>
      <c r="W85" s="1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</row>
    <row r="86" spans="1:1028" customFormat="1" ht="15">
      <c r="A86" s="1"/>
      <c r="B86" s="296" t="s">
        <v>536</v>
      </c>
      <c r="C86" s="297" t="s">
        <v>28</v>
      </c>
      <c r="D86" s="297">
        <v>93358</v>
      </c>
      <c r="E86" s="298" t="s">
        <v>143</v>
      </c>
      <c r="F86" s="299" t="s">
        <v>117</v>
      </c>
      <c r="G86" s="300">
        <f>MEMORIAL_QUANT.!K141</f>
        <v>8.7100000000000009</v>
      </c>
      <c r="H86" s="300">
        <v>105.81</v>
      </c>
      <c r="I86" s="301">
        <v>0.28239999999999998</v>
      </c>
      <c r="J86" s="300">
        <f t="shared" si="7"/>
        <v>135.69</v>
      </c>
      <c r="K86" s="302" t="s">
        <v>54</v>
      </c>
      <c r="L86" s="303">
        <v>1</v>
      </c>
      <c r="M86" s="304">
        <f t="shared" si="8"/>
        <v>1181.8599999999999</v>
      </c>
      <c r="N86" s="301">
        <f t="shared" si="9"/>
        <v>6.2247953127149108E-5</v>
      </c>
      <c r="O86" s="305" t="e">
        <f t="shared" si="10"/>
        <v>#REF!</v>
      </c>
      <c r="P86" s="299">
        <v>78</v>
      </c>
      <c r="Q86" s="306" t="s">
        <v>411</v>
      </c>
      <c r="R86" s="1"/>
      <c r="S86" s="1"/>
      <c r="T86" s="1"/>
      <c r="U86" s="1"/>
      <c r="V86" s="1"/>
      <c r="W86" s="1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</row>
    <row r="87" spans="1:1028" customFormat="1" ht="25.5">
      <c r="A87" s="1"/>
      <c r="B87" s="296" t="s">
        <v>487</v>
      </c>
      <c r="C87" s="297" t="s">
        <v>28</v>
      </c>
      <c r="D87" s="297">
        <v>100299</v>
      </c>
      <c r="E87" s="298" t="s">
        <v>40</v>
      </c>
      <c r="F87" s="299" t="s">
        <v>41</v>
      </c>
      <c r="G87" s="300">
        <f>MEMORIAL_QUANT.!K13</f>
        <v>800</v>
      </c>
      <c r="H87" s="300">
        <v>0.63</v>
      </c>
      <c r="I87" s="301">
        <v>0.28239999999999998</v>
      </c>
      <c r="J87" s="300">
        <f t="shared" si="7"/>
        <v>0.81</v>
      </c>
      <c r="K87" s="302" t="s">
        <v>54</v>
      </c>
      <c r="L87" s="303">
        <v>1</v>
      </c>
      <c r="M87" s="304">
        <f t="shared" si="8"/>
        <v>648</v>
      </c>
      <c r="N87" s="301">
        <f t="shared" si="9"/>
        <v>3.4129823859334125E-5</v>
      </c>
      <c r="O87" s="305" t="e">
        <f t="shared" si="10"/>
        <v>#REF!</v>
      </c>
      <c r="P87" s="299">
        <v>79</v>
      </c>
      <c r="Q87" s="306" t="s">
        <v>411</v>
      </c>
      <c r="R87" s="1"/>
      <c r="S87" s="1"/>
      <c r="T87" s="1"/>
      <c r="U87" s="1"/>
      <c r="V87" s="1"/>
      <c r="W87" s="1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</row>
    <row r="88" spans="1:1028" customFormat="1" ht="25.5">
      <c r="A88" s="1"/>
      <c r="B88" s="296" t="s">
        <v>565</v>
      </c>
      <c r="C88" s="297" t="s">
        <v>36</v>
      </c>
      <c r="D88" s="297">
        <v>5915324</v>
      </c>
      <c r="E88" s="298" t="s">
        <v>298</v>
      </c>
      <c r="F88" s="299" t="s">
        <v>193</v>
      </c>
      <c r="G88" s="300">
        <f>MEMORIAL_QUANT.!K221</f>
        <v>256.54000000000002</v>
      </c>
      <c r="H88" s="300">
        <v>1.36</v>
      </c>
      <c r="I88" s="301">
        <v>0.28239999999999998</v>
      </c>
      <c r="J88" s="300">
        <f t="shared" si="7"/>
        <v>1.74</v>
      </c>
      <c r="K88" s="302" t="s">
        <v>484</v>
      </c>
      <c r="L88" s="303">
        <v>1.008</v>
      </c>
      <c r="M88" s="304">
        <f t="shared" si="8"/>
        <v>449.95</v>
      </c>
      <c r="N88" s="301">
        <f t="shared" si="9"/>
        <v>2.3698633094918808E-5</v>
      </c>
      <c r="O88" s="305" t="e">
        <f t="shared" si="10"/>
        <v>#REF!</v>
      </c>
      <c r="P88" s="299">
        <v>80</v>
      </c>
      <c r="Q88" s="306" t="s">
        <v>411</v>
      </c>
      <c r="R88" s="1"/>
      <c r="S88" s="1"/>
      <c r="T88" s="1"/>
      <c r="U88" s="1"/>
      <c r="V88" s="1"/>
      <c r="W88" s="1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</row>
    <row r="89" spans="1:1028" customFormat="1" ht="51">
      <c r="A89" s="1"/>
      <c r="B89" s="296" t="s">
        <v>507</v>
      </c>
      <c r="C89" s="297" t="s">
        <v>28</v>
      </c>
      <c r="D89" s="297">
        <v>100999</v>
      </c>
      <c r="E89" s="298" t="s">
        <v>102</v>
      </c>
      <c r="F89" s="299" t="s">
        <v>103</v>
      </c>
      <c r="G89" s="300">
        <f>MEMORIAL_QUANT.!K51</f>
        <v>50</v>
      </c>
      <c r="H89" s="300">
        <v>6.19</v>
      </c>
      <c r="I89" s="301">
        <v>0.28239999999999998</v>
      </c>
      <c r="J89" s="300">
        <f t="shared" si="7"/>
        <v>7.94</v>
      </c>
      <c r="K89" s="302" t="s">
        <v>54</v>
      </c>
      <c r="L89" s="303">
        <v>1</v>
      </c>
      <c r="M89" s="304">
        <f t="shared" si="8"/>
        <v>397</v>
      </c>
      <c r="N89" s="301">
        <f t="shared" si="9"/>
        <v>2.0909784061968589E-5</v>
      </c>
      <c r="O89" s="305" t="e">
        <f t="shared" si="10"/>
        <v>#REF!</v>
      </c>
      <c r="P89" s="299">
        <v>81</v>
      </c>
      <c r="Q89" s="306" t="s">
        <v>411</v>
      </c>
      <c r="R89" s="1"/>
      <c r="S89" s="1"/>
      <c r="T89" s="1"/>
      <c r="U89" s="1"/>
      <c r="V89" s="1"/>
      <c r="W89" s="1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</row>
    <row r="90" spans="1:1028">
      <c r="A90" s="1"/>
      <c r="B90" s="1"/>
      <c r="C90" s="1"/>
      <c r="F90" s="1"/>
      <c r="G90" s="1"/>
      <c r="H90" s="3"/>
      <c r="I90" s="3"/>
      <c r="J90" s="3"/>
      <c r="K90" s="3"/>
      <c r="L90" s="3"/>
      <c r="M90" s="4"/>
      <c r="N90" s="1"/>
      <c r="P90" s="1"/>
      <c r="Q90" s="7"/>
      <c r="R90" s="1"/>
      <c r="S90" s="1"/>
      <c r="T90" s="1"/>
      <c r="U90" s="1"/>
      <c r="V90" s="1"/>
      <c r="W90" s="1"/>
    </row>
    <row r="91" spans="1:1028">
      <c r="A91" s="1"/>
      <c r="B91" s="1"/>
      <c r="C91" s="1"/>
      <c r="F91" s="1"/>
      <c r="G91" s="1"/>
      <c r="H91" s="3"/>
      <c r="I91" s="3"/>
      <c r="J91" s="3"/>
      <c r="K91" s="3"/>
      <c r="L91" s="3"/>
      <c r="M91" s="4"/>
      <c r="N91" s="1"/>
      <c r="P91" s="1"/>
      <c r="Q91" s="7"/>
      <c r="R91" s="1"/>
      <c r="S91" s="1"/>
      <c r="T91" s="1"/>
      <c r="U91" s="1"/>
      <c r="V91" s="1"/>
      <c r="W91" s="1"/>
    </row>
    <row r="92" spans="1:1028">
      <c r="A92" s="1"/>
      <c r="B92" s="1"/>
      <c r="C92" s="1"/>
      <c r="F92" s="1"/>
      <c r="G92" s="1"/>
      <c r="H92" s="3"/>
      <c r="I92" s="3"/>
      <c r="J92" s="3"/>
      <c r="K92" s="3"/>
      <c r="L92" s="3"/>
      <c r="M92" s="4"/>
      <c r="N92" s="1"/>
      <c r="P92" s="1"/>
      <c r="Q92" s="7"/>
      <c r="R92" s="1"/>
      <c r="S92" s="1"/>
      <c r="T92" s="1"/>
      <c r="U92" s="1"/>
      <c r="V92" s="1"/>
      <c r="W92" s="1"/>
    </row>
    <row r="93" spans="1:1028">
      <c r="A93" s="1"/>
      <c r="B93" s="1"/>
      <c r="C93" s="1"/>
      <c r="F93" s="1"/>
      <c r="G93" s="1"/>
      <c r="H93" s="3"/>
      <c r="I93" s="3"/>
      <c r="J93" s="3"/>
      <c r="K93" s="3"/>
      <c r="L93" s="3"/>
      <c r="M93" s="4"/>
      <c r="N93" s="1"/>
      <c r="P93" s="1"/>
      <c r="Q93" s="7"/>
      <c r="R93" s="1"/>
      <c r="S93" s="1"/>
      <c r="T93" s="1"/>
      <c r="U93" s="1"/>
      <c r="V93" s="1"/>
      <c r="W93" s="1"/>
    </row>
    <row r="94" spans="1:1028">
      <c r="A94" s="1"/>
      <c r="B94" s="1"/>
      <c r="C94" s="1"/>
      <c r="F94" s="1"/>
      <c r="G94" s="1"/>
      <c r="H94" s="3"/>
      <c r="I94" s="3"/>
      <c r="J94" s="3"/>
      <c r="K94" s="3"/>
      <c r="L94" s="3"/>
      <c r="M94" s="4"/>
      <c r="N94" s="1"/>
      <c r="P94" s="1"/>
      <c r="Q94" s="7"/>
      <c r="R94" s="1"/>
      <c r="S94" s="1"/>
      <c r="T94" s="1"/>
      <c r="U94" s="1"/>
      <c r="V94" s="1"/>
      <c r="W94" s="1"/>
    </row>
    <row r="95" spans="1:1028">
      <c r="A95" s="1"/>
      <c r="B95" s="1"/>
      <c r="C95" s="1"/>
      <c r="F95" s="1"/>
      <c r="G95" s="1"/>
      <c r="H95" s="3"/>
      <c r="I95" s="3"/>
      <c r="J95" s="3"/>
      <c r="K95" s="3"/>
      <c r="L95" s="3"/>
      <c r="M95" s="4"/>
      <c r="N95" s="1"/>
      <c r="P95" s="1"/>
      <c r="Q95" s="7"/>
      <c r="R95" s="1"/>
      <c r="S95" s="1"/>
      <c r="T95" s="1"/>
      <c r="U95" s="1"/>
      <c r="V95" s="1"/>
      <c r="W95" s="1"/>
    </row>
    <row r="96" spans="1:1028">
      <c r="A96" s="1"/>
      <c r="B96" s="1"/>
      <c r="C96" s="1"/>
      <c r="F96" s="1"/>
      <c r="G96" s="1"/>
      <c r="H96" s="3"/>
      <c r="I96" s="3"/>
      <c r="J96" s="3"/>
      <c r="K96" s="3"/>
      <c r="L96" s="3"/>
      <c r="M96" s="103">
        <f>SUM(M10:M89)</f>
        <v>18986327.109999992</v>
      </c>
      <c r="N96" s="1"/>
      <c r="P96" s="1"/>
      <c r="Q96" s="7"/>
      <c r="R96" s="1"/>
      <c r="S96" s="1"/>
      <c r="T96" s="1"/>
      <c r="U96" s="1"/>
      <c r="V96" s="1"/>
      <c r="W96" s="1"/>
    </row>
    <row r="97" spans="1:23">
      <c r="A97" s="1"/>
      <c r="B97" s="1"/>
      <c r="C97" s="1"/>
      <c r="F97" s="1"/>
      <c r="G97" s="1"/>
      <c r="H97" s="3"/>
      <c r="I97" s="3"/>
      <c r="J97" s="3"/>
      <c r="K97" s="3"/>
      <c r="L97" s="3"/>
      <c r="M97" s="4"/>
      <c r="N97" s="1"/>
      <c r="P97" s="1"/>
      <c r="Q97" s="7"/>
      <c r="R97" s="1"/>
      <c r="S97" s="1"/>
      <c r="T97" s="1"/>
      <c r="U97" s="1"/>
      <c r="V97" s="1"/>
      <c r="W97" s="1"/>
    </row>
    <row r="98" spans="1:23">
      <c r="A98" s="1"/>
      <c r="B98" s="1"/>
      <c r="C98" s="1"/>
      <c r="F98" s="1"/>
      <c r="G98" s="1"/>
      <c r="H98" s="3"/>
      <c r="I98" s="3"/>
      <c r="J98" s="3"/>
      <c r="K98" s="3"/>
      <c r="L98" s="3"/>
      <c r="M98" s="4"/>
      <c r="N98" s="1"/>
      <c r="P98" s="1"/>
      <c r="Q98" s="7"/>
      <c r="R98" s="1"/>
      <c r="S98" s="1"/>
      <c r="T98" s="1"/>
      <c r="U98" s="1"/>
      <c r="V98" s="1"/>
      <c r="W98" s="1"/>
    </row>
    <row r="99" spans="1:23">
      <c r="A99" s="1"/>
      <c r="B99" s="1"/>
      <c r="C99" s="1"/>
      <c r="F99" s="1"/>
      <c r="G99" s="1"/>
      <c r="H99" s="3"/>
      <c r="I99" s="3"/>
      <c r="J99" s="3"/>
      <c r="K99" s="3"/>
      <c r="L99" s="3"/>
      <c r="M99" s="4"/>
      <c r="N99" s="1"/>
      <c r="P99" s="1"/>
      <c r="Q99" s="7"/>
      <c r="R99" s="1"/>
      <c r="S99" s="1"/>
      <c r="T99" s="1"/>
      <c r="U99" s="1"/>
      <c r="V99" s="1"/>
      <c r="W99" s="1"/>
    </row>
    <row r="100" spans="1:23">
      <c r="A100" s="1"/>
      <c r="B100" s="1"/>
      <c r="C100" s="1"/>
      <c r="F100" s="1"/>
      <c r="G100" s="1"/>
      <c r="H100" s="3"/>
      <c r="I100" s="3"/>
      <c r="J100" s="3"/>
      <c r="K100" s="3"/>
      <c r="L100" s="3"/>
      <c r="M100" s="4"/>
      <c r="N100" s="1"/>
      <c r="P100" s="1"/>
      <c r="Q100" s="7"/>
      <c r="R100" s="1"/>
      <c r="S100" s="1"/>
      <c r="T100" s="1"/>
      <c r="U100" s="1"/>
      <c r="V100" s="1"/>
      <c r="W100" s="1"/>
    </row>
    <row r="101" spans="1:23">
      <c r="A101" s="1"/>
      <c r="B101" s="1"/>
      <c r="C101" s="1"/>
      <c r="F101" s="1"/>
      <c r="G101" s="1"/>
      <c r="H101" s="3"/>
      <c r="I101" s="3"/>
      <c r="J101" s="3"/>
      <c r="K101" s="3"/>
      <c r="L101" s="3"/>
      <c r="M101" s="4"/>
      <c r="N101" s="1"/>
      <c r="P101" s="1"/>
      <c r="Q101" s="7"/>
      <c r="R101" s="1"/>
      <c r="S101" s="1"/>
      <c r="T101" s="1"/>
      <c r="U101" s="1"/>
      <c r="V101" s="1"/>
      <c r="W101" s="1"/>
    </row>
    <row r="102" spans="1:23">
      <c r="A102" s="1"/>
      <c r="B102" s="1"/>
      <c r="C102" s="1"/>
      <c r="F102" s="1"/>
      <c r="G102" s="1"/>
      <c r="H102" s="3"/>
      <c r="I102" s="3"/>
      <c r="J102" s="3"/>
      <c r="K102" s="3"/>
      <c r="L102" s="3"/>
      <c r="M102" s="4"/>
      <c r="N102" s="1"/>
      <c r="P102" s="1"/>
      <c r="Q102" s="7"/>
      <c r="R102" s="1"/>
      <c r="S102" s="1"/>
      <c r="T102" s="1"/>
      <c r="U102" s="1"/>
      <c r="V102" s="1"/>
      <c r="W102" s="1"/>
    </row>
    <row r="103" spans="1:23">
      <c r="A103" s="1"/>
      <c r="B103" s="1"/>
      <c r="C103" s="1"/>
      <c r="F103" s="1"/>
      <c r="G103" s="1"/>
      <c r="H103" s="3"/>
      <c r="I103" s="3"/>
      <c r="J103" s="3"/>
      <c r="K103" s="3"/>
      <c r="L103" s="3"/>
      <c r="M103" s="4"/>
      <c r="N103" s="1"/>
      <c r="P103" s="1"/>
      <c r="Q103" s="7"/>
      <c r="R103" s="1"/>
      <c r="S103" s="1"/>
      <c r="T103" s="1"/>
      <c r="U103" s="1"/>
      <c r="V103" s="1"/>
      <c r="W103" s="1"/>
    </row>
    <row r="104" spans="1:23">
      <c r="A104" s="1"/>
      <c r="B104" s="1"/>
      <c r="C104" s="1"/>
      <c r="F104" s="1"/>
      <c r="G104" s="1"/>
      <c r="H104" s="3"/>
      <c r="I104" s="3"/>
      <c r="J104" s="3"/>
      <c r="K104" s="3"/>
      <c r="L104" s="3"/>
      <c r="M104" s="4"/>
      <c r="N104" s="1"/>
      <c r="P104" s="1"/>
      <c r="Q104" s="7"/>
      <c r="R104" s="1"/>
      <c r="S104" s="1"/>
      <c r="T104" s="1"/>
      <c r="U104" s="1"/>
      <c r="V104" s="1"/>
      <c r="W104" s="1"/>
    </row>
    <row r="105" spans="1:23">
      <c r="A105" s="1"/>
      <c r="B105" s="1"/>
      <c r="C105" s="1"/>
      <c r="F105" s="1"/>
      <c r="G105" s="1"/>
      <c r="H105" s="3"/>
      <c r="I105" s="3"/>
      <c r="J105" s="3"/>
      <c r="K105" s="3"/>
      <c r="L105" s="3"/>
      <c r="M105" s="4"/>
      <c r="N105" s="1"/>
      <c r="P105" s="1"/>
      <c r="Q105" s="7"/>
      <c r="R105" s="1"/>
      <c r="S105" s="1"/>
      <c r="T105" s="1"/>
      <c r="U105" s="1"/>
      <c r="V105" s="1"/>
      <c r="W105" s="1"/>
    </row>
    <row r="106" spans="1:23">
      <c r="A106" s="1"/>
      <c r="B106" s="1"/>
      <c r="C106" s="1"/>
      <c r="F106" s="1"/>
      <c r="G106" s="1"/>
      <c r="H106" s="3"/>
      <c r="I106" s="3"/>
      <c r="J106" s="3"/>
      <c r="K106" s="3"/>
      <c r="L106" s="3"/>
      <c r="M106" s="4"/>
      <c r="N106" s="1"/>
      <c r="P106" s="1"/>
      <c r="Q106" s="7"/>
      <c r="R106" s="1"/>
      <c r="S106" s="1"/>
      <c r="T106" s="1"/>
      <c r="U106" s="1"/>
      <c r="V106" s="1"/>
      <c r="W106" s="1"/>
    </row>
    <row r="107" spans="1:23">
      <c r="A107" s="1"/>
      <c r="B107" s="1"/>
      <c r="C107" s="1"/>
      <c r="F107" s="1"/>
      <c r="G107" s="1"/>
      <c r="H107" s="3"/>
      <c r="I107" s="3"/>
      <c r="J107" s="3"/>
      <c r="K107" s="3"/>
      <c r="L107" s="3"/>
      <c r="M107" s="4"/>
      <c r="N107" s="1"/>
      <c r="P107" s="1"/>
      <c r="Q107" s="7"/>
      <c r="R107" s="1"/>
      <c r="S107" s="1"/>
      <c r="T107" s="1"/>
      <c r="U107" s="1"/>
      <c r="V107" s="1"/>
      <c r="W107" s="1"/>
    </row>
    <row r="108" spans="1:23">
      <c r="A108" s="1"/>
      <c r="B108" s="1"/>
      <c r="C108" s="1"/>
      <c r="F108" s="1"/>
      <c r="G108" s="1"/>
      <c r="H108" s="3"/>
      <c r="I108" s="3"/>
      <c r="J108" s="3"/>
      <c r="K108" s="3"/>
      <c r="L108" s="3"/>
      <c r="M108" s="4"/>
      <c r="N108" s="1"/>
      <c r="P108" s="1"/>
      <c r="Q108" s="7"/>
      <c r="R108" s="1"/>
      <c r="S108" s="1"/>
      <c r="T108" s="1"/>
      <c r="U108" s="1"/>
      <c r="V108" s="1"/>
      <c r="W108" s="1"/>
    </row>
    <row r="109" spans="1:23">
      <c r="A109" s="1"/>
      <c r="B109" s="1"/>
      <c r="C109" s="1"/>
      <c r="F109" s="1"/>
      <c r="G109" s="1"/>
      <c r="H109" s="3"/>
      <c r="I109" s="3"/>
      <c r="J109" s="3"/>
      <c r="K109" s="3"/>
      <c r="L109" s="3"/>
      <c r="M109" s="4"/>
      <c r="N109" s="1"/>
      <c r="P109" s="1"/>
      <c r="Q109" s="7"/>
      <c r="R109" s="1"/>
      <c r="S109" s="1"/>
      <c r="T109" s="1"/>
      <c r="U109" s="1"/>
      <c r="V109" s="1"/>
      <c r="W109" s="1"/>
    </row>
    <row r="110" spans="1:23">
      <c r="A110" s="1"/>
      <c r="B110" s="1"/>
      <c r="C110" s="1"/>
      <c r="F110" s="1"/>
      <c r="G110" s="1"/>
      <c r="H110" s="3"/>
      <c r="I110" s="3"/>
      <c r="J110" s="3"/>
      <c r="K110" s="3"/>
      <c r="L110" s="3"/>
      <c r="M110" s="4"/>
      <c r="N110" s="1"/>
      <c r="P110" s="1"/>
      <c r="Q110" s="7"/>
      <c r="R110" s="1"/>
      <c r="S110" s="1"/>
      <c r="T110" s="1"/>
      <c r="U110" s="1"/>
      <c r="V110" s="1"/>
      <c r="W110" s="1"/>
    </row>
    <row r="111" spans="1:23">
      <c r="A111" s="1"/>
      <c r="B111" s="1"/>
      <c r="C111" s="1"/>
      <c r="F111" s="1"/>
      <c r="G111" s="1"/>
      <c r="H111" s="3"/>
      <c r="I111" s="3"/>
      <c r="J111" s="3"/>
      <c r="K111" s="3"/>
      <c r="L111" s="3"/>
      <c r="M111" s="4"/>
      <c r="N111" s="1"/>
      <c r="P111" s="1"/>
      <c r="Q111" s="7"/>
      <c r="R111" s="1"/>
      <c r="S111" s="1"/>
      <c r="T111" s="1"/>
      <c r="U111" s="1"/>
      <c r="V111" s="1"/>
      <c r="W111" s="1"/>
    </row>
    <row r="112" spans="1:23">
      <c r="A112" s="1"/>
      <c r="B112" s="1"/>
      <c r="C112" s="1"/>
      <c r="F112" s="1"/>
      <c r="G112" s="1"/>
      <c r="H112" s="3"/>
      <c r="I112" s="3"/>
      <c r="J112" s="3"/>
      <c r="K112" s="3"/>
      <c r="L112" s="3"/>
      <c r="M112" s="4"/>
      <c r="N112" s="1"/>
      <c r="P112" s="1"/>
      <c r="Q112" s="7"/>
      <c r="R112" s="1"/>
      <c r="S112" s="1"/>
      <c r="T112" s="1"/>
      <c r="U112" s="1"/>
      <c r="V112" s="1"/>
      <c r="W112" s="1"/>
    </row>
    <row r="113" spans="1:23">
      <c r="A113" s="1"/>
      <c r="B113" s="1"/>
      <c r="C113" s="1"/>
      <c r="F113" s="1"/>
      <c r="G113" s="1"/>
      <c r="H113" s="3"/>
      <c r="I113" s="3"/>
      <c r="J113" s="3"/>
      <c r="K113" s="3"/>
      <c r="L113" s="3"/>
      <c r="M113" s="4"/>
      <c r="N113" s="1"/>
      <c r="P113" s="1"/>
      <c r="Q113" s="7"/>
      <c r="R113" s="1"/>
      <c r="S113" s="1"/>
      <c r="T113" s="1"/>
      <c r="U113" s="1"/>
      <c r="V113" s="1"/>
      <c r="W113" s="1"/>
    </row>
    <row r="114" spans="1:23">
      <c r="A114" s="1"/>
      <c r="B114" s="1"/>
      <c r="C114" s="1"/>
      <c r="F114" s="1"/>
      <c r="G114" s="1"/>
      <c r="H114" s="3"/>
      <c r="I114" s="3"/>
      <c r="J114" s="3"/>
      <c r="K114" s="3"/>
      <c r="L114" s="3"/>
      <c r="M114" s="4"/>
      <c r="N114" s="1"/>
      <c r="P114" s="1"/>
      <c r="Q114" s="7"/>
      <c r="R114" s="1"/>
      <c r="S114" s="1"/>
      <c r="T114" s="1"/>
      <c r="U114" s="1"/>
      <c r="V114" s="1"/>
      <c r="W114" s="1"/>
    </row>
    <row r="115" spans="1:23">
      <c r="A115" s="1"/>
      <c r="B115" s="1"/>
      <c r="C115" s="1"/>
      <c r="F115" s="1"/>
      <c r="G115" s="1"/>
      <c r="H115" s="3"/>
      <c r="I115" s="3"/>
      <c r="J115" s="3"/>
      <c r="K115" s="3"/>
      <c r="L115" s="3"/>
      <c r="M115" s="4"/>
      <c r="N115" s="1"/>
      <c r="P115" s="1"/>
      <c r="Q115" s="7"/>
      <c r="R115" s="1"/>
      <c r="S115" s="1"/>
      <c r="T115" s="1"/>
      <c r="U115" s="1"/>
      <c r="V115" s="1"/>
      <c r="W115" s="1"/>
    </row>
    <row r="116" spans="1:23">
      <c r="A116" s="1"/>
      <c r="B116" s="1"/>
      <c r="C116" s="1"/>
      <c r="F116" s="1"/>
      <c r="G116" s="1"/>
      <c r="H116" s="3"/>
      <c r="I116" s="3"/>
      <c r="J116" s="3"/>
      <c r="K116" s="3"/>
      <c r="L116" s="3"/>
      <c r="M116" s="4"/>
      <c r="N116" s="1"/>
      <c r="P116" s="1"/>
      <c r="Q116" s="7"/>
      <c r="R116" s="1"/>
      <c r="S116" s="1"/>
      <c r="T116" s="1"/>
      <c r="U116" s="1"/>
      <c r="V116" s="1"/>
      <c r="W116" s="1"/>
    </row>
    <row r="117" spans="1:23">
      <c r="A117" s="1"/>
      <c r="B117" s="1"/>
      <c r="C117" s="1"/>
      <c r="F117" s="1"/>
      <c r="G117" s="1"/>
      <c r="H117" s="3"/>
      <c r="I117" s="3"/>
      <c r="J117" s="3"/>
      <c r="K117" s="3"/>
      <c r="L117" s="3"/>
      <c r="M117" s="4"/>
      <c r="N117" s="1"/>
      <c r="P117" s="1"/>
      <c r="Q117" s="7"/>
      <c r="R117" s="1"/>
      <c r="S117" s="1"/>
      <c r="T117" s="1"/>
      <c r="U117" s="1"/>
      <c r="V117" s="1"/>
      <c r="W117" s="1"/>
    </row>
    <row r="118" spans="1:23">
      <c r="A118" s="1"/>
      <c r="B118" s="1"/>
      <c r="C118" s="1"/>
      <c r="F118" s="1"/>
      <c r="G118" s="1"/>
      <c r="H118" s="3"/>
      <c r="I118" s="3"/>
      <c r="J118" s="3"/>
      <c r="K118" s="3"/>
      <c r="L118" s="3"/>
      <c r="M118" s="4"/>
      <c r="N118" s="1"/>
      <c r="P118" s="1"/>
      <c r="Q118" s="7"/>
      <c r="R118" s="1"/>
      <c r="S118" s="1"/>
      <c r="T118" s="1"/>
      <c r="U118" s="1"/>
      <c r="V118" s="1"/>
      <c r="W118" s="1"/>
    </row>
    <row r="119" spans="1:23">
      <c r="A119" s="1"/>
      <c r="B119" s="1"/>
      <c r="C119" s="1"/>
      <c r="F119" s="1"/>
      <c r="G119" s="1"/>
      <c r="H119" s="3"/>
      <c r="I119" s="3"/>
      <c r="J119" s="3"/>
      <c r="K119" s="3"/>
      <c r="L119" s="3"/>
      <c r="M119" s="4"/>
      <c r="N119" s="1"/>
      <c r="P119" s="1"/>
      <c r="Q119" s="7"/>
      <c r="R119" s="1"/>
      <c r="S119" s="1"/>
      <c r="T119" s="1"/>
      <c r="U119" s="1"/>
      <c r="V119" s="1"/>
      <c r="W119" s="1"/>
    </row>
    <row r="120" spans="1:23">
      <c r="A120" s="1"/>
      <c r="B120" s="1"/>
      <c r="C120" s="1"/>
      <c r="F120" s="1"/>
      <c r="G120" s="1"/>
      <c r="H120" s="3"/>
      <c r="I120" s="3"/>
      <c r="J120" s="3"/>
      <c r="K120" s="3"/>
      <c r="L120" s="3"/>
      <c r="M120" s="4"/>
      <c r="N120" s="1"/>
      <c r="P120" s="1"/>
      <c r="Q120" s="7"/>
      <c r="R120" s="1"/>
      <c r="S120" s="1"/>
      <c r="T120" s="1"/>
      <c r="U120" s="1"/>
      <c r="V120" s="1"/>
      <c r="W120" s="1"/>
    </row>
    <row r="121" spans="1:23">
      <c r="A121" s="1"/>
      <c r="B121" s="1"/>
      <c r="C121" s="1"/>
      <c r="F121" s="1"/>
      <c r="G121" s="1"/>
      <c r="H121" s="3"/>
      <c r="I121" s="3"/>
      <c r="J121" s="3"/>
      <c r="K121" s="3"/>
      <c r="L121" s="3"/>
      <c r="M121" s="4"/>
      <c r="N121" s="1"/>
      <c r="P121" s="1"/>
      <c r="Q121" s="7"/>
      <c r="R121" s="1"/>
      <c r="S121" s="1"/>
      <c r="T121" s="1"/>
      <c r="U121" s="1"/>
      <c r="V121" s="1"/>
      <c r="W121" s="1"/>
    </row>
    <row r="122" spans="1:23">
      <c r="A122" s="1"/>
      <c r="B122" s="1"/>
      <c r="C122" s="1"/>
      <c r="F122" s="1"/>
      <c r="G122" s="1"/>
      <c r="H122" s="3"/>
      <c r="I122" s="3"/>
      <c r="J122" s="3"/>
      <c r="K122" s="3"/>
      <c r="L122" s="3"/>
      <c r="M122" s="4"/>
      <c r="N122" s="1"/>
      <c r="P122" s="1"/>
      <c r="Q122" s="7"/>
      <c r="R122" s="1"/>
      <c r="S122" s="1"/>
      <c r="T122" s="1"/>
      <c r="U122" s="1"/>
      <c r="V122" s="1"/>
      <c r="W122" s="1"/>
    </row>
    <row r="123" spans="1:23">
      <c r="A123" s="1"/>
      <c r="B123" s="1"/>
      <c r="C123" s="1"/>
      <c r="F123" s="1"/>
      <c r="G123" s="1"/>
      <c r="H123" s="3"/>
      <c r="I123" s="3"/>
      <c r="J123" s="3"/>
      <c r="K123" s="3"/>
      <c r="L123" s="3"/>
      <c r="M123" s="4"/>
      <c r="N123" s="1"/>
      <c r="P123" s="1"/>
      <c r="Q123" s="7"/>
      <c r="R123" s="1"/>
      <c r="S123" s="1"/>
      <c r="T123" s="1"/>
      <c r="U123" s="1"/>
      <c r="V123" s="1"/>
      <c r="W123" s="1"/>
    </row>
    <row r="124" spans="1:23">
      <c r="A124" s="1"/>
      <c r="B124" s="1"/>
      <c r="C124" s="1"/>
      <c r="F124" s="1"/>
      <c r="G124" s="1"/>
      <c r="H124" s="3"/>
      <c r="I124" s="3"/>
      <c r="J124" s="3"/>
      <c r="K124" s="3"/>
      <c r="L124" s="3"/>
      <c r="M124" s="4"/>
      <c r="N124" s="1"/>
      <c r="P124" s="1"/>
      <c r="Q124" s="7"/>
      <c r="R124" s="1"/>
      <c r="S124" s="1"/>
      <c r="T124" s="1"/>
      <c r="U124" s="1"/>
      <c r="V124" s="1"/>
      <c r="W124" s="1"/>
    </row>
    <row r="125" spans="1:23">
      <c r="A125" s="1"/>
      <c r="B125" s="1"/>
      <c r="C125" s="1"/>
      <c r="F125" s="1"/>
      <c r="G125" s="1"/>
      <c r="H125" s="3"/>
      <c r="I125" s="3"/>
      <c r="J125" s="3"/>
      <c r="K125" s="3"/>
      <c r="L125" s="3"/>
      <c r="M125" s="4"/>
      <c r="N125" s="1"/>
      <c r="P125" s="1"/>
      <c r="Q125" s="7"/>
      <c r="R125" s="1"/>
      <c r="S125" s="1"/>
      <c r="T125" s="1"/>
      <c r="U125" s="1"/>
      <c r="V125" s="1"/>
      <c r="W125" s="1"/>
    </row>
    <row r="126" spans="1:23">
      <c r="A126" s="1"/>
      <c r="B126" s="1"/>
      <c r="C126" s="1"/>
      <c r="F126" s="1"/>
      <c r="G126" s="1"/>
      <c r="H126" s="3"/>
      <c r="I126" s="3"/>
      <c r="J126" s="3"/>
      <c r="K126" s="3"/>
      <c r="L126" s="3"/>
      <c r="M126" s="4"/>
      <c r="N126" s="1"/>
      <c r="P126" s="1"/>
      <c r="Q126" s="7"/>
      <c r="R126" s="1"/>
      <c r="S126" s="1"/>
      <c r="T126" s="1"/>
      <c r="U126" s="1"/>
      <c r="V126" s="1"/>
      <c r="W126" s="1"/>
    </row>
    <row r="127" spans="1:23">
      <c r="A127" s="1"/>
      <c r="B127" s="1"/>
      <c r="C127" s="1"/>
      <c r="F127" s="1"/>
      <c r="G127" s="1"/>
      <c r="H127" s="3"/>
      <c r="I127" s="3"/>
      <c r="J127" s="3"/>
      <c r="K127" s="3"/>
      <c r="L127" s="3"/>
      <c r="M127" s="4"/>
      <c r="N127" s="1"/>
      <c r="P127" s="1"/>
      <c r="Q127" s="7"/>
      <c r="R127" s="1"/>
      <c r="S127" s="1"/>
      <c r="T127" s="1"/>
      <c r="U127" s="1"/>
      <c r="V127" s="1"/>
      <c r="W127" s="1"/>
    </row>
    <row r="128" spans="1:23">
      <c r="A128" s="1"/>
      <c r="B128" s="1"/>
      <c r="C128" s="1"/>
      <c r="F128" s="1"/>
      <c r="G128" s="1"/>
      <c r="H128" s="3"/>
      <c r="I128" s="3"/>
      <c r="J128" s="3"/>
      <c r="K128" s="3"/>
      <c r="L128" s="3"/>
      <c r="M128" s="4"/>
      <c r="N128" s="1"/>
      <c r="P128" s="1"/>
      <c r="Q128" s="7"/>
      <c r="R128" s="1"/>
      <c r="S128" s="1"/>
      <c r="T128" s="1"/>
      <c r="U128" s="1"/>
      <c r="V128" s="1"/>
      <c r="W128" s="1"/>
    </row>
    <row r="129" spans="1:23">
      <c r="A129" s="1"/>
      <c r="B129" s="1"/>
      <c r="C129" s="1"/>
      <c r="F129" s="1"/>
      <c r="G129" s="1"/>
      <c r="H129" s="3"/>
      <c r="I129" s="3"/>
      <c r="J129" s="3"/>
      <c r="K129" s="3"/>
      <c r="L129" s="3"/>
      <c r="M129" s="4"/>
      <c r="N129" s="1"/>
      <c r="P129" s="1"/>
      <c r="Q129" s="7"/>
      <c r="R129" s="1"/>
      <c r="S129" s="1"/>
      <c r="T129" s="1"/>
      <c r="U129" s="1"/>
      <c r="V129" s="1"/>
      <c r="W129" s="1"/>
    </row>
    <row r="130" spans="1:23">
      <c r="A130" s="1"/>
      <c r="B130" s="1"/>
      <c r="C130" s="1"/>
      <c r="F130" s="1"/>
      <c r="G130" s="1"/>
      <c r="H130" s="3"/>
      <c r="I130" s="3"/>
      <c r="J130" s="3"/>
      <c r="K130" s="3"/>
      <c r="L130" s="3"/>
      <c r="M130" s="4"/>
      <c r="N130" s="1"/>
      <c r="P130" s="1"/>
      <c r="Q130" s="7"/>
      <c r="R130" s="1"/>
      <c r="S130" s="1"/>
      <c r="T130" s="1"/>
      <c r="U130" s="1"/>
      <c r="V130" s="1"/>
      <c r="W130" s="1"/>
    </row>
    <row r="131" spans="1:23">
      <c r="A131" s="1"/>
      <c r="B131" s="1"/>
      <c r="C131" s="1"/>
      <c r="F131" s="1"/>
      <c r="G131" s="1"/>
      <c r="H131" s="3"/>
      <c r="I131" s="3"/>
      <c r="J131" s="3"/>
      <c r="K131" s="3"/>
      <c r="L131" s="3"/>
      <c r="M131" s="4"/>
      <c r="N131" s="1"/>
      <c r="P131" s="1"/>
      <c r="Q131" s="7"/>
      <c r="R131" s="1"/>
      <c r="S131" s="1"/>
      <c r="T131" s="1"/>
      <c r="U131" s="1"/>
      <c r="V131" s="1"/>
      <c r="W131" s="1"/>
    </row>
    <row r="132" spans="1:23">
      <c r="A132" s="1"/>
      <c r="B132" s="1"/>
      <c r="C132" s="1"/>
      <c r="F132" s="1"/>
      <c r="G132" s="1"/>
      <c r="H132" s="3"/>
      <c r="I132" s="3"/>
      <c r="J132" s="3"/>
      <c r="K132" s="3"/>
      <c r="L132" s="3"/>
      <c r="M132" s="4"/>
      <c r="N132" s="1"/>
      <c r="P132" s="1"/>
      <c r="Q132" s="7"/>
      <c r="R132" s="1"/>
      <c r="S132" s="1"/>
      <c r="T132" s="1"/>
      <c r="U132" s="1"/>
      <c r="V132" s="1"/>
      <c r="W132" s="1"/>
    </row>
    <row r="133" spans="1:23">
      <c r="A133" s="1"/>
      <c r="B133" s="1"/>
      <c r="C133" s="1"/>
      <c r="F133" s="1"/>
      <c r="G133" s="1"/>
      <c r="H133" s="3"/>
      <c r="I133" s="3"/>
      <c r="J133" s="3"/>
      <c r="K133" s="3"/>
      <c r="L133" s="3"/>
      <c r="M133" s="4"/>
      <c r="N133" s="1"/>
      <c r="P133" s="1"/>
      <c r="Q133" s="7"/>
      <c r="R133" s="1"/>
      <c r="S133" s="1"/>
      <c r="T133" s="1"/>
      <c r="U133" s="1"/>
      <c r="V133" s="1"/>
      <c r="W133" s="1"/>
    </row>
    <row r="134" spans="1:23">
      <c r="A134" s="1"/>
      <c r="B134" s="1"/>
      <c r="C134" s="1"/>
      <c r="F134" s="1"/>
      <c r="G134" s="1"/>
      <c r="H134" s="3"/>
      <c r="I134" s="3"/>
      <c r="J134" s="3"/>
      <c r="K134" s="3"/>
      <c r="L134" s="3"/>
      <c r="M134" s="4"/>
      <c r="N134" s="1"/>
      <c r="P134" s="1"/>
      <c r="Q134" s="7"/>
      <c r="R134" s="1"/>
      <c r="S134" s="1"/>
      <c r="T134" s="1"/>
      <c r="U134" s="1"/>
      <c r="V134" s="1"/>
      <c r="W134" s="1"/>
    </row>
    <row r="135" spans="1:23">
      <c r="A135" s="1"/>
      <c r="B135" s="1"/>
      <c r="C135" s="1"/>
      <c r="F135" s="1"/>
      <c r="G135" s="1"/>
      <c r="H135" s="3"/>
      <c r="I135" s="3"/>
      <c r="J135" s="3"/>
      <c r="K135" s="3"/>
      <c r="L135" s="3"/>
      <c r="M135" s="4"/>
      <c r="N135" s="1"/>
      <c r="P135" s="1"/>
      <c r="Q135" s="7"/>
      <c r="R135" s="1"/>
      <c r="S135" s="1"/>
      <c r="T135" s="1"/>
      <c r="U135" s="1"/>
      <c r="V135" s="1"/>
      <c r="W135" s="1"/>
    </row>
    <row r="136" spans="1:23">
      <c r="A136" s="1"/>
      <c r="B136" s="1"/>
      <c r="C136" s="1"/>
      <c r="F136" s="1"/>
      <c r="G136" s="1"/>
      <c r="H136" s="3"/>
      <c r="I136" s="3"/>
      <c r="J136" s="3"/>
      <c r="K136" s="3"/>
      <c r="L136" s="3"/>
      <c r="M136" s="4"/>
      <c r="N136" s="1"/>
      <c r="P136" s="1"/>
      <c r="Q136" s="7"/>
      <c r="R136" s="1"/>
      <c r="S136" s="1"/>
      <c r="T136" s="1"/>
      <c r="U136" s="1"/>
      <c r="V136" s="1"/>
      <c r="W136" s="1"/>
    </row>
    <row r="137" spans="1:23">
      <c r="A137" s="1"/>
      <c r="B137" s="1"/>
      <c r="C137" s="1"/>
      <c r="F137" s="1"/>
      <c r="G137" s="1"/>
      <c r="H137" s="3"/>
      <c r="I137" s="3"/>
      <c r="J137" s="3"/>
      <c r="K137" s="3"/>
      <c r="L137" s="3"/>
      <c r="M137" s="4"/>
      <c r="N137" s="1"/>
      <c r="P137" s="1"/>
      <c r="Q137" s="7"/>
      <c r="R137" s="1"/>
      <c r="S137" s="1"/>
      <c r="T137" s="1"/>
      <c r="U137" s="1"/>
      <c r="V137" s="1"/>
      <c r="W137" s="1"/>
    </row>
    <row r="138" spans="1:23">
      <c r="A138" s="1"/>
      <c r="B138" s="1"/>
      <c r="C138" s="1"/>
      <c r="F138" s="1"/>
      <c r="G138" s="1"/>
      <c r="H138" s="3"/>
      <c r="I138" s="3"/>
      <c r="J138" s="3"/>
      <c r="K138" s="3"/>
      <c r="L138" s="3"/>
      <c r="M138" s="4"/>
      <c r="N138" s="1"/>
      <c r="P138" s="1"/>
      <c r="Q138" s="7"/>
      <c r="R138" s="1"/>
      <c r="S138" s="1"/>
      <c r="T138" s="1"/>
      <c r="U138" s="1"/>
      <c r="V138" s="1"/>
      <c r="W138" s="1"/>
    </row>
    <row r="139" spans="1:23">
      <c r="A139" s="1"/>
      <c r="B139" s="1"/>
      <c r="C139" s="1"/>
      <c r="F139" s="1"/>
      <c r="G139" s="1"/>
      <c r="H139" s="3"/>
      <c r="I139" s="3"/>
      <c r="J139" s="3"/>
      <c r="K139" s="3"/>
      <c r="L139" s="3"/>
      <c r="M139" s="4"/>
      <c r="N139" s="1"/>
      <c r="P139" s="1"/>
      <c r="Q139" s="7"/>
      <c r="R139" s="1"/>
      <c r="S139" s="1"/>
      <c r="T139" s="1"/>
      <c r="U139" s="1"/>
      <c r="V139" s="1"/>
      <c r="W139" s="1"/>
    </row>
    <row r="140" spans="1:23">
      <c r="A140" s="1"/>
      <c r="B140" s="1"/>
      <c r="C140" s="1"/>
      <c r="F140" s="1"/>
      <c r="G140" s="1"/>
      <c r="H140" s="3"/>
      <c r="I140" s="3"/>
      <c r="J140" s="3"/>
      <c r="K140" s="3"/>
      <c r="L140" s="3"/>
      <c r="M140" s="4"/>
      <c r="N140" s="1"/>
      <c r="P140" s="1"/>
      <c r="Q140" s="7"/>
      <c r="R140" s="1"/>
      <c r="S140" s="1"/>
      <c r="T140" s="1"/>
      <c r="U140" s="1"/>
      <c r="V140" s="1"/>
      <c r="W140" s="1"/>
    </row>
    <row r="141" spans="1:23">
      <c r="A141" s="1"/>
      <c r="B141" s="1"/>
      <c r="C141" s="1"/>
      <c r="F141" s="1"/>
      <c r="G141" s="1"/>
      <c r="H141" s="3"/>
      <c r="I141" s="3"/>
      <c r="J141" s="3"/>
      <c r="K141" s="3"/>
      <c r="L141" s="3"/>
      <c r="M141" s="4"/>
      <c r="N141" s="1"/>
      <c r="P141" s="1"/>
      <c r="Q141" s="7"/>
      <c r="R141" s="1"/>
      <c r="S141" s="1"/>
      <c r="T141" s="1"/>
      <c r="U141" s="1"/>
      <c r="V141" s="1"/>
      <c r="W141" s="1"/>
    </row>
    <row r="142" spans="1:23">
      <c r="A142" s="1"/>
      <c r="B142" s="1"/>
      <c r="C142" s="1"/>
      <c r="F142" s="1"/>
      <c r="G142" s="1"/>
      <c r="H142" s="3"/>
      <c r="I142" s="3"/>
      <c r="J142" s="3"/>
      <c r="K142" s="3"/>
      <c r="L142" s="3"/>
      <c r="M142" s="4"/>
      <c r="N142" s="1"/>
      <c r="P142" s="1"/>
      <c r="Q142" s="7"/>
      <c r="R142" s="1"/>
      <c r="S142" s="1"/>
      <c r="T142" s="1"/>
      <c r="U142" s="1"/>
      <c r="V142" s="1"/>
      <c r="W142" s="1"/>
    </row>
    <row r="143" spans="1:23">
      <c r="A143" s="1"/>
      <c r="B143" s="1"/>
      <c r="C143" s="1"/>
      <c r="F143" s="1"/>
      <c r="G143" s="1"/>
      <c r="H143" s="3"/>
      <c r="I143" s="3"/>
      <c r="J143" s="3"/>
      <c r="K143" s="3"/>
      <c r="L143" s="3"/>
      <c r="M143" s="4"/>
      <c r="N143" s="1"/>
      <c r="P143" s="1"/>
      <c r="Q143" s="7"/>
      <c r="R143" s="1"/>
      <c r="S143" s="1"/>
      <c r="T143" s="1"/>
      <c r="U143" s="1"/>
      <c r="V143" s="1"/>
      <c r="W143" s="1"/>
    </row>
    <row r="144" spans="1:23">
      <c r="A144" s="1"/>
      <c r="B144" s="1"/>
      <c r="C144" s="1"/>
      <c r="F144" s="1"/>
      <c r="G144" s="1"/>
      <c r="H144" s="3"/>
      <c r="I144" s="3"/>
      <c r="J144" s="3"/>
      <c r="K144" s="3"/>
      <c r="L144" s="3"/>
      <c r="M144" s="4"/>
      <c r="N144" s="1"/>
      <c r="P144" s="1"/>
      <c r="Q144" s="7"/>
      <c r="R144" s="1"/>
      <c r="S144" s="1"/>
      <c r="T144" s="1"/>
      <c r="U144" s="1"/>
      <c r="V144" s="1"/>
      <c r="W144" s="1"/>
    </row>
    <row r="145" spans="1:23">
      <c r="A145" s="1"/>
      <c r="B145" s="1"/>
      <c r="C145" s="1"/>
      <c r="F145" s="1"/>
      <c r="G145" s="1"/>
      <c r="H145" s="3"/>
      <c r="I145" s="3"/>
      <c r="J145" s="3"/>
      <c r="K145" s="3"/>
      <c r="L145" s="3"/>
      <c r="M145" s="4"/>
      <c r="N145" s="1"/>
      <c r="P145" s="1"/>
      <c r="Q145" s="7"/>
      <c r="R145" s="1"/>
      <c r="S145" s="1"/>
      <c r="T145" s="1"/>
      <c r="U145" s="1"/>
      <c r="V145" s="1"/>
      <c r="W145" s="1"/>
    </row>
    <row r="146" spans="1:23">
      <c r="A146" s="1"/>
      <c r="B146" s="1"/>
      <c r="C146" s="1"/>
      <c r="F146" s="1"/>
      <c r="G146" s="1"/>
      <c r="H146" s="3"/>
      <c r="I146" s="3"/>
      <c r="J146" s="3"/>
      <c r="K146" s="3"/>
      <c r="L146" s="3"/>
      <c r="M146" s="4"/>
      <c r="N146" s="1"/>
      <c r="P146" s="1"/>
      <c r="Q146" s="7"/>
      <c r="R146" s="1"/>
      <c r="S146" s="1"/>
      <c r="T146" s="1"/>
      <c r="U146" s="1"/>
      <c r="V146" s="1"/>
      <c r="W146" s="1"/>
    </row>
    <row r="147" spans="1:23">
      <c r="A147" s="1"/>
      <c r="B147" s="1"/>
      <c r="C147" s="1"/>
      <c r="F147" s="1"/>
      <c r="G147" s="1"/>
      <c r="H147" s="3"/>
      <c r="I147" s="3"/>
      <c r="J147" s="3"/>
      <c r="K147" s="3"/>
      <c r="L147" s="3"/>
      <c r="M147" s="4"/>
      <c r="N147" s="1"/>
      <c r="P147" s="1"/>
      <c r="Q147" s="7"/>
      <c r="R147" s="1"/>
      <c r="S147" s="1"/>
      <c r="T147" s="1"/>
      <c r="U147" s="1"/>
      <c r="V147" s="1"/>
      <c r="W147" s="1"/>
    </row>
    <row r="148" spans="1:23">
      <c r="A148" s="1"/>
      <c r="B148" s="1"/>
      <c r="C148" s="1"/>
      <c r="F148" s="1"/>
      <c r="G148" s="1"/>
      <c r="H148" s="3"/>
      <c r="I148" s="3"/>
      <c r="J148" s="3"/>
      <c r="K148" s="3"/>
      <c r="L148" s="3"/>
      <c r="M148" s="4"/>
      <c r="N148" s="1"/>
      <c r="P148" s="1"/>
      <c r="Q148" s="7"/>
      <c r="R148" s="1"/>
      <c r="S148" s="1"/>
      <c r="T148" s="1"/>
      <c r="U148" s="1"/>
      <c r="V148" s="1"/>
      <c r="W148" s="1"/>
    </row>
    <row r="149" spans="1:23">
      <c r="A149" s="1"/>
      <c r="B149" s="1"/>
      <c r="C149" s="1"/>
      <c r="F149" s="1"/>
      <c r="G149" s="1"/>
      <c r="H149" s="3"/>
      <c r="I149" s="3"/>
      <c r="J149" s="3"/>
      <c r="K149" s="3"/>
      <c r="L149" s="3"/>
      <c r="M149" s="4"/>
      <c r="N149" s="1"/>
      <c r="P149" s="1"/>
      <c r="Q149" s="7"/>
      <c r="R149" s="1"/>
      <c r="S149" s="1"/>
      <c r="T149" s="1"/>
      <c r="U149" s="1"/>
      <c r="V149" s="1"/>
      <c r="W149" s="1"/>
    </row>
    <row r="150" spans="1:23">
      <c r="A150" s="1"/>
      <c r="B150" s="1"/>
      <c r="C150" s="1"/>
      <c r="F150" s="1"/>
      <c r="G150" s="1"/>
      <c r="H150" s="3"/>
      <c r="I150" s="3"/>
      <c r="J150" s="3"/>
      <c r="K150" s="3"/>
      <c r="L150" s="3"/>
      <c r="M150" s="4"/>
      <c r="N150" s="1"/>
      <c r="P150" s="1"/>
      <c r="Q150" s="7"/>
      <c r="R150" s="1"/>
      <c r="S150" s="1"/>
      <c r="T150" s="1"/>
      <c r="U150" s="1"/>
      <c r="V150" s="1"/>
      <c r="W150" s="1"/>
    </row>
    <row r="151" spans="1:23">
      <c r="A151" s="1"/>
      <c r="B151" s="1"/>
      <c r="C151" s="1"/>
      <c r="F151" s="1"/>
      <c r="G151" s="1"/>
      <c r="H151" s="3"/>
      <c r="I151" s="3"/>
      <c r="J151" s="3"/>
      <c r="K151" s="3"/>
      <c r="L151" s="3"/>
      <c r="M151" s="4"/>
      <c r="N151" s="1"/>
      <c r="P151" s="1"/>
      <c r="Q151" s="7"/>
      <c r="R151" s="1"/>
      <c r="S151" s="1"/>
      <c r="T151" s="1"/>
      <c r="U151" s="1"/>
      <c r="V151" s="1"/>
      <c r="W151" s="1"/>
    </row>
    <row r="152" spans="1:23">
      <c r="A152" s="1"/>
      <c r="B152" s="1"/>
      <c r="C152" s="1"/>
      <c r="F152" s="1"/>
      <c r="G152" s="1"/>
      <c r="H152" s="3"/>
      <c r="I152" s="3"/>
      <c r="J152" s="3"/>
      <c r="K152" s="3"/>
      <c r="L152" s="3"/>
      <c r="M152" s="4"/>
      <c r="N152" s="1"/>
      <c r="P152" s="1"/>
      <c r="Q152" s="7"/>
      <c r="R152" s="1"/>
      <c r="S152" s="1"/>
      <c r="T152" s="1"/>
      <c r="U152" s="1"/>
      <c r="V152" s="1"/>
      <c r="W152" s="1"/>
    </row>
    <row r="153" spans="1:23">
      <c r="A153" s="1"/>
      <c r="B153" s="1"/>
      <c r="C153" s="1"/>
      <c r="F153" s="1"/>
      <c r="G153" s="1"/>
      <c r="H153" s="3"/>
      <c r="I153" s="3"/>
      <c r="J153" s="3"/>
      <c r="K153" s="3"/>
      <c r="L153" s="3"/>
      <c r="M153" s="4"/>
      <c r="N153" s="1"/>
      <c r="P153" s="1"/>
      <c r="Q153" s="7"/>
      <c r="R153" s="1"/>
      <c r="S153" s="1"/>
      <c r="T153" s="1"/>
      <c r="U153" s="1"/>
      <c r="V153" s="1"/>
      <c r="W153" s="1"/>
    </row>
    <row r="154" spans="1:23">
      <c r="A154" s="1"/>
      <c r="B154" s="1"/>
      <c r="C154" s="1"/>
      <c r="F154" s="1"/>
      <c r="G154" s="1"/>
      <c r="H154" s="3"/>
      <c r="I154" s="3"/>
      <c r="J154" s="3"/>
      <c r="K154" s="3"/>
      <c r="L154" s="3"/>
      <c r="M154" s="4"/>
      <c r="N154" s="1"/>
      <c r="P154" s="1"/>
      <c r="Q154" s="7"/>
      <c r="R154" s="1"/>
      <c r="S154" s="1"/>
      <c r="T154" s="1"/>
      <c r="U154" s="1"/>
      <c r="V154" s="1"/>
      <c r="W154" s="1"/>
    </row>
    <row r="155" spans="1:23">
      <c r="A155" s="1"/>
      <c r="B155" s="1"/>
      <c r="C155" s="1"/>
      <c r="F155" s="1"/>
      <c r="G155" s="1"/>
      <c r="H155" s="3"/>
      <c r="I155" s="3"/>
      <c r="J155" s="3"/>
      <c r="K155" s="3"/>
      <c r="L155" s="3"/>
      <c r="M155" s="4"/>
      <c r="N155" s="1"/>
      <c r="P155" s="1"/>
      <c r="Q155" s="7"/>
      <c r="R155" s="1"/>
      <c r="S155" s="1"/>
      <c r="T155" s="1"/>
      <c r="U155" s="1"/>
      <c r="V155" s="1"/>
      <c r="W155" s="1"/>
    </row>
    <row r="156" spans="1:23">
      <c r="A156" s="1"/>
      <c r="B156" s="1"/>
      <c r="C156" s="1"/>
      <c r="F156" s="1"/>
      <c r="G156" s="1"/>
      <c r="H156" s="3"/>
      <c r="I156" s="3"/>
      <c r="J156" s="3"/>
      <c r="K156" s="3"/>
      <c r="L156" s="3"/>
      <c r="M156" s="4"/>
      <c r="N156" s="1"/>
      <c r="P156" s="1"/>
      <c r="Q156" s="7"/>
      <c r="R156" s="1"/>
      <c r="S156" s="1"/>
      <c r="T156" s="1"/>
      <c r="U156" s="1"/>
      <c r="V156" s="1"/>
      <c r="W156" s="1"/>
    </row>
    <row r="157" spans="1:23">
      <c r="A157" s="1"/>
      <c r="B157" s="1"/>
      <c r="C157" s="1"/>
      <c r="F157" s="1"/>
      <c r="G157" s="1"/>
      <c r="H157" s="3"/>
      <c r="I157" s="3"/>
      <c r="J157" s="3"/>
      <c r="K157" s="3"/>
      <c r="L157" s="3"/>
      <c r="M157" s="4"/>
      <c r="N157" s="1"/>
      <c r="P157" s="1"/>
      <c r="Q157" s="7"/>
      <c r="R157" s="1"/>
      <c r="S157" s="1"/>
      <c r="T157" s="1"/>
      <c r="U157" s="1"/>
      <c r="V157" s="1"/>
      <c r="W157" s="1"/>
    </row>
    <row r="158" spans="1:23">
      <c r="A158" s="1"/>
      <c r="B158" s="1"/>
      <c r="C158" s="1"/>
      <c r="F158" s="1"/>
      <c r="G158" s="1"/>
      <c r="H158" s="3"/>
      <c r="I158" s="3"/>
      <c r="J158" s="3"/>
      <c r="K158" s="3"/>
      <c r="L158" s="3"/>
      <c r="M158" s="4"/>
      <c r="N158" s="1"/>
      <c r="P158" s="1"/>
      <c r="Q158" s="7"/>
      <c r="R158" s="1"/>
      <c r="S158" s="1"/>
      <c r="T158" s="1"/>
      <c r="U158" s="1"/>
      <c r="V158" s="1"/>
      <c r="W158" s="1"/>
    </row>
    <row r="159" spans="1:23">
      <c r="A159" s="1"/>
      <c r="B159" s="1"/>
      <c r="C159" s="1"/>
      <c r="F159" s="1"/>
      <c r="G159" s="1"/>
      <c r="H159" s="3"/>
      <c r="I159" s="3"/>
      <c r="J159" s="3"/>
      <c r="K159" s="3"/>
      <c r="L159" s="3"/>
      <c r="M159" s="4"/>
      <c r="N159" s="1"/>
      <c r="P159" s="1"/>
      <c r="Q159" s="7"/>
      <c r="R159" s="1"/>
      <c r="S159" s="1"/>
      <c r="T159" s="1"/>
      <c r="U159" s="1"/>
      <c r="V159" s="1"/>
      <c r="W159" s="1"/>
    </row>
    <row r="160" spans="1:23">
      <c r="A160" s="1"/>
      <c r="B160" s="1"/>
      <c r="C160" s="1"/>
      <c r="F160" s="1"/>
      <c r="G160" s="1"/>
      <c r="H160" s="3"/>
      <c r="I160" s="3"/>
      <c r="J160" s="3"/>
      <c r="K160" s="3"/>
      <c r="L160" s="3"/>
      <c r="M160" s="4"/>
      <c r="N160" s="1"/>
      <c r="P160" s="1"/>
      <c r="Q160" s="7"/>
      <c r="R160" s="1"/>
      <c r="S160" s="1"/>
      <c r="T160" s="1"/>
      <c r="U160" s="1"/>
      <c r="V160" s="1"/>
      <c r="W160" s="1"/>
    </row>
    <row r="161" spans="1:23">
      <c r="A161" s="1"/>
      <c r="B161" s="1"/>
      <c r="C161" s="1"/>
      <c r="F161" s="1"/>
      <c r="G161" s="1"/>
      <c r="H161" s="3"/>
      <c r="I161" s="3"/>
      <c r="J161" s="3"/>
      <c r="K161" s="3"/>
      <c r="L161" s="3"/>
      <c r="M161" s="4"/>
      <c r="N161" s="1"/>
      <c r="P161" s="1"/>
      <c r="Q161" s="7"/>
      <c r="R161" s="1"/>
      <c r="S161" s="1"/>
      <c r="T161" s="1"/>
      <c r="U161" s="1"/>
      <c r="V161" s="1"/>
      <c r="W161" s="1"/>
    </row>
    <row r="162" spans="1:23">
      <c r="A162" s="1"/>
      <c r="B162" s="1"/>
      <c r="C162" s="1"/>
      <c r="F162" s="1"/>
      <c r="G162" s="1"/>
      <c r="H162" s="3"/>
      <c r="I162" s="3"/>
      <c r="J162" s="3"/>
      <c r="K162" s="3"/>
      <c r="L162" s="3"/>
      <c r="M162" s="4"/>
      <c r="N162" s="1"/>
      <c r="P162" s="1"/>
      <c r="Q162" s="7"/>
      <c r="R162" s="1"/>
      <c r="S162" s="1"/>
      <c r="T162" s="1"/>
      <c r="U162" s="1"/>
      <c r="V162" s="1"/>
      <c r="W162" s="1"/>
    </row>
    <row r="163" spans="1:23">
      <c r="A163" s="1"/>
      <c r="B163" s="1"/>
      <c r="C163" s="1"/>
      <c r="F163" s="1"/>
      <c r="G163" s="1"/>
      <c r="H163" s="3"/>
      <c r="I163" s="3"/>
      <c r="J163" s="3"/>
      <c r="K163" s="3"/>
      <c r="L163" s="3"/>
      <c r="M163" s="4"/>
      <c r="N163" s="1"/>
      <c r="P163" s="1"/>
      <c r="Q163" s="7"/>
      <c r="R163" s="1"/>
      <c r="S163" s="1"/>
      <c r="T163" s="1"/>
      <c r="U163" s="1"/>
      <c r="V163" s="1"/>
      <c r="W163" s="1"/>
    </row>
    <row r="164" spans="1:23">
      <c r="A164" s="1"/>
      <c r="B164" s="1"/>
      <c r="C164" s="1"/>
      <c r="F164" s="1"/>
      <c r="G164" s="1"/>
      <c r="H164" s="3"/>
      <c r="I164" s="3"/>
      <c r="J164" s="3"/>
      <c r="K164" s="3"/>
      <c r="L164" s="3"/>
      <c r="M164" s="4"/>
      <c r="N164" s="1"/>
      <c r="P164" s="1"/>
      <c r="Q164" s="7"/>
      <c r="R164" s="1"/>
      <c r="S164" s="1"/>
      <c r="T164" s="1"/>
      <c r="U164" s="1"/>
      <c r="V164" s="1"/>
      <c r="W164" s="1"/>
    </row>
    <row r="165" spans="1:23">
      <c r="A165" s="1"/>
      <c r="B165" s="1"/>
      <c r="C165" s="1"/>
      <c r="F165" s="1"/>
      <c r="G165" s="1"/>
      <c r="H165" s="3"/>
      <c r="I165" s="3"/>
      <c r="J165" s="3"/>
      <c r="K165" s="3"/>
      <c r="L165" s="3"/>
      <c r="M165" s="4"/>
      <c r="N165" s="1"/>
      <c r="P165" s="1"/>
      <c r="Q165" s="7"/>
      <c r="R165" s="1"/>
      <c r="S165" s="1"/>
      <c r="T165" s="1"/>
      <c r="U165" s="1"/>
      <c r="V165" s="1"/>
      <c r="W165" s="1"/>
    </row>
    <row r="166" spans="1:23">
      <c r="A166" s="1"/>
      <c r="B166" s="1"/>
      <c r="C166" s="1"/>
      <c r="F166" s="1"/>
      <c r="G166" s="1"/>
      <c r="H166" s="3"/>
      <c r="I166" s="3"/>
      <c r="J166" s="3"/>
      <c r="K166" s="3"/>
      <c r="L166" s="3"/>
      <c r="M166" s="4"/>
      <c r="N166" s="1"/>
      <c r="P166" s="1"/>
      <c r="Q166" s="7"/>
      <c r="R166" s="1"/>
      <c r="S166" s="1"/>
      <c r="T166" s="1"/>
      <c r="U166" s="1"/>
      <c r="V166" s="1"/>
      <c r="W166" s="1"/>
    </row>
    <row r="167" spans="1:23">
      <c r="A167" s="1"/>
      <c r="B167" s="1"/>
      <c r="C167" s="1"/>
      <c r="F167" s="1"/>
      <c r="G167" s="1"/>
      <c r="H167" s="3"/>
      <c r="I167" s="3"/>
      <c r="J167" s="3"/>
      <c r="K167" s="3"/>
      <c r="L167" s="3"/>
      <c r="M167" s="4"/>
      <c r="N167" s="1"/>
      <c r="P167" s="1"/>
      <c r="Q167" s="7"/>
      <c r="R167" s="1"/>
      <c r="S167" s="1"/>
      <c r="T167" s="1"/>
      <c r="U167" s="1"/>
      <c r="V167" s="1"/>
      <c r="W167" s="1"/>
    </row>
    <row r="168" spans="1:23">
      <c r="A168" s="1"/>
      <c r="B168" s="1"/>
      <c r="C168" s="1"/>
      <c r="F168" s="1"/>
      <c r="G168" s="1"/>
      <c r="H168" s="3"/>
      <c r="I168" s="3"/>
      <c r="J168" s="3"/>
      <c r="K168" s="3"/>
      <c r="L168" s="3"/>
      <c r="M168" s="4"/>
      <c r="N168" s="1"/>
      <c r="P168" s="1"/>
      <c r="Q168" s="7"/>
      <c r="R168" s="1"/>
      <c r="S168" s="1"/>
      <c r="T168" s="1"/>
      <c r="U168" s="1"/>
      <c r="V168" s="1"/>
      <c r="W168" s="1"/>
    </row>
    <row r="169" spans="1:23">
      <c r="A169" s="1"/>
      <c r="B169" s="1"/>
      <c r="C169" s="1"/>
      <c r="F169" s="1"/>
      <c r="G169" s="1"/>
      <c r="H169" s="3"/>
      <c r="I169" s="3"/>
      <c r="J169" s="3"/>
      <c r="K169" s="3"/>
      <c r="L169" s="3"/>
      <c r="M169" s="4"/>
      <c r="N169" s="1"/>
      <c r="P169" s="1"/>
      <c r="Q169" s="7"/>
      <c r="R169" s="1"/>
      <c r="S169" s="1"/>
      <c r="T169" s="1"/>
      <c r="U169" s="1"/>
      <c r="V169" s="1"/>
      <c r="W169" s="1"/>
    </row>
    <row r="170" spans="1:23">
      <c r="A170" s="1"/>
      <c r="B170" s="1"/>
      <c r="C170" s="1"/>
      <c r="F170" s="1"/>
      <c r="G170" s="1"/>
      <c r="H170" s="3"/>
      <c r="I170" s="3"/>
      <c r="J170" s="3"/>
      <c r="K170" s="3"/>
      <c r="L170" s="3"/>
      <c r="M170" s="4"/>
      <c r="N170" s="1"/>
      <c r="P170" s="1"/>
      <c r="Q170" s="7"/>
      <c r="R170" s="1"/>
      <c r="S170" s="1"/>
      <c r="T170" s="1"/>
      <c r="U170" s="1"/>
      <c r="V170" s="1"/>
      <c r="W170" s="1"/>
    </row>
    <row r="171" spans="1:23">
      <c r="A171" s="1"/>
      <c r="B171" s="1"/>
      <c r="C171" s="1"/>
      <c r="F171" s="1"/>
      <c r="G171" s="1"/>
      <c r="H171" s="3"/>
      <c r="I171" s="3"/>
      <c r="J171" s="3"/>
      <c r="K171" s="3"/>
      <c r="L171" s="3"/>
      <c r="M171" s="4"/>
      <c r="N171" s="1"/>
      <c r="P171" s="1"/>
      <c r="Q171" s="7"/>
      <c r="R171" s="1"/>
      <c r="S171" s="1"/>
      <c r="T171" s="1"/>
      <c r="U171" s="1"/>
      <c r="V171" s="1"/>
      <c r="W171" s="1"/>
    </row>
    <row r="172" spans="1:23">
      <c r="A172" s="1"/>
      <c r="B172" s="1"/>
      <c r="C172" s="1"/>
      <c r="F172" s="1"/>
      <c r="G172" s="1"/>
      <c r="H172" s="3"/>
      <c r="I172" s="3"/>
      <c r="J172" s="3"/>
      <c r="K172" s="3"/>
      <c r="L172" s="3"/>
      <c r="M172" s="4"/>
      <c r="N172" s="1"/>
      <c r="P172" s="1"/>
      <c r="Q172" s="7"/>
      <c r="R172" s="1"/>
      <c r="S172" s="1"/>
      <c r="T172" s="1"/>
      <c r="U172" s="1"/>
      <c r="V172" s="1"/>
      <c r="W172" s="1"/>
    </row>
    <row r="173" spans="1:23">
      <c r="A173" s="1"/>
      <c r="B173" s="1"/>
      <c r="C173" s="1"/>
      <c r="F173" s="1"/>
      <c r="G173" s="1"/>
      <c r="H173" s="3"/>
      <c r="I173" s="3"/>
      <c r="J173" s="3"/>
      <c r="K173" s="3"/>
      <c r="L173" s="3"/>
      <c r="M173" s="4"/>
      <c r="N173" s="1"/>
      <c r="P173" s="1"/>
      <c r="Q173" s="7"/>
      <c r="R173" s="1"/>
      <c r="S173" s="1"/>
      <c r="T173" s="1"/>
      <c r="U173" s="1"/>
      <c r="V173" s="1"/>
      <c r="W173" s="1"/>
    </row>
    <row r="174" spans="1:23">
      <c r="A174" s="1"/>
      <c r="B174" s="1"/>
      <c r="C174" s="1"/>
      <c r="F174" s="1"/>
      <c r="G174" s="1"/>
      <c r="H174" s="3"/>
      <c r="I174" s="3"/>
      <c r="J174" s="3"/>
      <c r="K174" s="3"/>
      <c r="L174" s="3"/>
      <c r="M174" s="4"/>
      <c r="N174" s="1"/>
      <c r="P174" s="1"/>
      <c r="Q174" s="7"/>
      <c r="R174" s="1"/>
      <c r="S174" s="1"/>
      <c r="T174" s="1"/>
      <c r="U174" s="1"/>
      <c r="V174" s="1"/>
      <c r="W174" s="1"/>
    </row>
    <row r="175" spans="1:23">
      <c r="A175" s="1"/>
      <c r="B175" s="1"/>
      <c r="C175" s="1"/>
      <c r="F175" s="1"/>
      <c r="G175" s="1"/>
      <c r="H175" s="3"/>
      <c r="I175" s="3"/>
      <c r="J175" s="3"/>
      <c r="K175" s="3"/>
      <c r="L175" s="3"/>
      <c r="M175" s="4"/>
      <c r="N175" s="1"/>
      <c r="P175" s="1"/>
      <c r="Q175" s="7"/>
      <c r="R175" s="1"/>
      <c r="S175" s="1"/>
      <c r="T175" s="1"/>
      <c r="U175" s="1"/>
      <c r="V175" s="1"/>
      <c r="W175" s="1"/>
    </row>
    <row r="176" spans="1:23">
      <c r="A176" s="1"/>
      <c r="B176" s="1"/>
      <c r="C176" s="1"/>
      <c r="F176" s="1"/>
      <c r="G176" s="1"/>
      <c r="H176" s="3"/>
      <c r="I176" s="3"/>
      <c r="J176" s="3"/>
      <c r="K176" s="3"/>
      <c r="L176" s="3"/>
      <c r="M176" s="4"/>
      <c r="N176" s="1"/>
      <c r="P176" s="1"/>
      <c r="Q176" s="7"/>
      <c r="R176" s="1"/>
      <c r="S176" s="1"/>
      <c r="T176" s="1"/>
      <c r="U176" s="1"/>
      <c r="V176" s="1"/>
      <c r="W176" s="1"/>
    </row>
    <row r="177" spans="1:23">
      <c r="A177" s="1"/>
      <c r="B177" s="1"/>
      <c r="C177" s="1"/>
      <c r="F177" s="1"/>
      <c r="G177" s="1"/>
      <c r="H177" s="3"/>
      <c r="I177" s="3"/>
      <c r="J177" s="3"/>
      <c r="K177" s="3"/>
      <c r="L177" s="3"/>
      <c r="M177" s="4"/>
      <c r="N177" s="1"/>
      <c r="P177" s="1"/>
      <c r="Q177" s="7"/>
      <c r="R177" s="1"/>
      <c r="S177" s="1"/>
      <c r="T177" s="1"/>
      <c r="U177" s="1"/>
      <c r="V177" s="1"/>
      <c r="W177" s="1"/>
    </row>
    <row r="178" spans="1:23">
      <c r="A178" s="1"/>
      <c r="B178" s="1"/>
      <c r="C178" s="1"/>
      <c r="F178" s="1"/>
      <c r="G178" s="1"/>
      <c r="H178" s="3"/>
      <c r="I178" s="3"/>
      <c r="J178" s="3"/>
      <c r="K178" s="3"/>
      <c r="L178" s="3"/>
      <c r="M178" s="4"/>
      <c r="N178" s="1"/>
      <c r="P178" s="1"/>
      <c r="Q178" s="7"/>
      <c r="R178" s="1"/>
      <c r="S178" s="1"/>
      <c r="T178" s="1"/>
      <c r="U178" s="1"/>
      <c r="V178" s="1"/>
      <c r="W178" s="1"/>
    </row>
    <row r="179" spans="1:23">
      <c r="A179" s="1"/>
      <c r="B179" s="1"/>
      <c r="C179" s="1"/>
      <c r="F179" s="1"/>
      <c r="G179" s="1"/>
      <c r="H179" s="3"/>
      <c r="I179" s="3"/>
      <c r="J179" s="3"/>
      <c r="K179" s="3"/>
      <c r="L179" s="3"/>
      <c r="M179" s="4"/>
      <c r="N179" s="1"/>
      <c r="P179" s="1"/>
      <c r="Q179" s="7"/>
      <c r="R179" s="1"/>
      <c r="S179" s="1"/>
      <c r="T179" s="1"/>
      <c r="U179" s="1"/>
      <c r="V179" s="1"/>
      <c r="W179" s="1"/>
    </row>
    <row r="180" spans="1:23">
      <c r="A180" s="1"/>
      <c r="B180" s="1"/>
      <c r="C180" s="1"/>
      <c r="F180" s="1"/>
      <c r="G180" s="1"/>
      <c r="H180" s="3"/>
      <c r="I180" s="3"/>
      <c r="J180" s="3"/>
      <c r="K180" s="3"/>
      <c r="L180" s="3"/>
      <c r="M180" s="4"/>
      <c r="N180" s="1"/>
      <c r="P180" s="1"/>
      <c r="Q180" s="7"/>
      <c r="R180" s="1"/>
      <c r="S180" s="1"/>
      <c r="T180" s="1"/>
      <c r="U180" s="1"/>
      <c r="V180" s="1"/>
      <c r="W180" s="1"/>
    </row>
    <row r="181" spans="1:23">
      <c r="A181" s="1"/>
      <c r="B181" s="1"/>
      <c r="C181" s="1"/>
      <c r="F181" s="1"/>
      <c r="G181" s="1"/>
      <c r="H181" s="3"/>
      <c r="I181" s="3"/>
      <c r="J181" s="3"/>
      <c r="K181" s="3"/>
      <c r="L181" s="3"/>
      <c r="M181" s="4"/>
      <c r="N181" s="1"/>
      <c r="P181" s="1"/>
      <c r="Q181" s="7"/>
      <c r="R181" s="1"/>
      <c r="S181" s="1"/>
      <c r="T181" s="1"/>
      <c r="U181" s="1"/>
      <c r="V181" s="1"/>
      <c r="W181" s="1"/>
    </row>
    <row r="182" spans="1:23">
      <c r="A182" s="1"/>
      <c r="B182" s="1"/>
      <c r="C182" s="1"/>
      <c r="F182" s="1"/>
      <c r="G182" s="1"/>
      <c r="H182" s="3"/>
      <c r="I182" s="3"/>
      <c r="J182" s="3"/>
      <c r="K182" s="3"/>
      <c r="L182" s="3"/>
      <c r="M182" s="4"/>
      <c r="N182" s="1"/>
      <c r="P182" s="1"/>
      <c r="Q182" s="7"/>
      <c r="R182" s="1"/>
      <c r="S182" s="1"/>
      <c r="T182" s="1"/>
      <c r="U182" s="1"/>
      <c r="V182" s="1"/>
      <c r="W182" s="1"/>
    </row>
    <row r="183" spans="1:23">
      <c r="A183" s="1"/>
      <c r="B183" s="1"/>
      <c r="C183" s="1"/>
      <c r="F183" s="1"/>
      <c r="G183" s="1"/>
      <c r="H183" s="3"/>
      <c r="I183" s="3"/>
      <c r="J183" s="3"/>
      <c r="K183" s="3"/>
      <c r="L183" s="3"/>
      <c r="M183" s="4"/>
      <c r="N183" s="1"/>
      <c r="P183" s="1"/>
      <c r="Q183" s="7"/>
      <c r="R183" s="1"/>
      <c r="S183" s="1"/>
      <c r="T183" s="1"/>
      <c r="U183" s="1"/>
      <c r="V183" s="1"/>
      <c r="W183" s="1"/>
    </row>
    <row r="184" spans="1:23">
      <c r="A184" s="1"/>
      <c r="B184" s="1"/>
      <c r="C184" s="1"/>
      <c r="F184" s="1"/>
      <c r="G184" s="1"/>
      <c r="H184" s="3"/>
      <c r="I184" s="3"/>
      <c r="J184" s="3"/>
      <c r="K184" s="3"/>
      <c r="L184" s="3"/>
      <c r="M184" s="4"/>
      <c r="N184" s="1"/>
      <c r="P184" s="1"/>
      <c r="Q184" s="7"/>
      <c r="R184" s="1"/>
      <c r="S184" s="1"/>
      <c r="T184" s="1"/>
      <c r="U184" s="1"/>
      <c r="V184" s="1"/>
      <c r="W184" s="1"/>
    </row>
    <row r="185" spans="1:23">
      <c r="A185" s="1"/>
      <c r="B185" s="1"/>
      <c r="C185" s="1"/>
      <c r="F185" s="1"/>
      <c r="G185" s="1"/>
      <c r="H185" s="3"/>
      <c r="I185" s="3"/>
      <c r="J185" s="3"/>
      <c r="K185" s="3"/>
      <c r="L185" s="3"/>
      <c r="M185" s="4"/>
      <c r="N185" s="1"/>
      <c r="P185" s="1"/>
      <c r="Q185" s="7"/>
      <c r="R185" s="1"/>
      <c r="S185" s="1"/>
      <c r="T185" s="1"/>
      <c r="U185" s="1"/>
      <c r="V185" s="1"/>
      <c r="W185" s="1"/>
    </row>
    <row r="186" spans="1:23">
      <c r="A186" s="1"/>
      <c r="B186" s="1"/>
      <c r="C186" s="1"/>
      <c r="F186" s="1"/>
      <c r="G186" s="1"/>
      <c r="H186" s="3"/>
      <c r="I186" s="3"/>
      <c r="J186" s="3"/>
      <c r="K186" s="3"/>
      <c r="L186" s="3"/>
      <c r="M186" s="4"/>
      <c r="N186" s="1"/>
      <c r="P186" s="1"/>
      <c r="Q186" s="7"/>
      <c r="R186" s="1"/>
      <c r="S186" s="1"/>
      <c r="T186" s="1"/>
      <c r="U186" s="1"/>
      <c r="V186" s="1"/>
      <c r="W186" s="1"/>
    </row>
    <row r="187" spans="1:23">
      <c r="A187" s="1"/>
      <c r="B187" s="1"/>
      <c r="C187" s="1"/>
      <c r="F187" s="1"/>
      <c r="G187" s="1"/>
      <c r="H187" s="3"/>
      <c r="I187" s="3"/>
      <c r="J187" s="3"/>
      <c r="K187" s="3"/>
      <c r="L187" s="3"/>
      <c r="M187" s="4"/>
      <c r="N187" s="1"/>
      <c r="P187" s="1"/>
      <c r="Q187" s="7"/>
      <c r="R187" s="1"/>
      <c r="S187" s="1"/>
      <c r="T187" s="1"/>
      <c r="U187" s="1"/>
      <c r="V187" s="1"/>
      <c r="W187" s="1"/>
    </row>
    <row r="188" spans="1:23">
      <c r="A188" s="1"/>
      <c r="B188" s="1"/>
      <c r="C188" s="1"/>
      <c r="F188" s="1"/>
      <c r="G188" s="1"/>
      <c r="H188" s="3"/>
      <c r="I188" s="3"/>
      <c r="J188" s="3"/>
      <c r="K188" s="3"/>
      <c r="L188" s="3"/>
      <c r="M188" s="4"/>
      <c r="N188" s="1"/>
      <c r="P188" s="1"/>
      <c r="Q188" s="7"/>
      <c r="R188" s="1"/>
      <c r="S188" s="1"/>
      <c r="T188" s="1"/>
      <c r="U188" s="1"/>
      <c r="V188" s="1"/>
      <c r="W188" s="1"/>
    </row>
    <row r="189" spans="1:23">
      <c r="A189" s="1"/>
      <c r="B189" s="1"/>
      <c r="C189" s="1"/>
      <c r="F189" s="1"/>
      <c r="G189" s="1"/>
      <c r="H189" s="3"/>
      <c r="I189" s="3"/>
      <c r="J189" s="3"/>
      <c r="K189" s="3"/>
      <c r="L189" s="3"/>
      <c r="M189" s="4"/>
      <c r="N189" s="1"/>
      <c r="P189" s="1"/>
      <c r="Q189" s="7"/>
      <c r="R189" s="1"/>
      <c r="S189" s="1"/>
      <c r="T189" s="1"/>
      <c r="U189" s="1"/>
      <c r="V189" s="1"/>
      <c r="W189" s="1"/>
    </row>
    <row r="190" spans="1:23">
      <c r="A190" s="1"/>
      <c r="B190" s="1"/>
      <c r="C190" s="1"/>
      <c r="F190" s="1"/>
      <c r="G190" s="1"/>
      <c r="H190" s="3"/>
      <c r="I190" s="3"/>
      <c r="J190" s="3"/>
      <c r="K190" s="3"/>
      <c r="L190" s="3"/>
      <c r="M190" s="4"/>
      <c r="N190" s="1"/>
      <c r="P190" s="1"/>
      <c r="Q190" s="7"/>
      <c r="R190" s="1"/>
      <c r="S190" s="1"/>
      <c r="T190" s="1"/>
      <c r="U190" s="1"/>
      <c r="V190" s="1"/>
      <c r="W190" s="1"/>
    </row>
    <row r="191" spans="1:23">
      <c r="A191" s="1"/>
      <c r="B191" s="1"/>
      <c r="C191" s="1"/>
      <c r="F191" s="1"/>
      <c r="G191" s="1"/>
      <c r="H191" s="3"/>
      <c r="I191" s="3"/>
      <c r="J191" s="3"/>
      <c r="K191" s="3"/>
      <c r="L191" s="3"/>
      <c r="M191" s="4"/>
      <c r="N191" s="1"/>
      <c r="P191" s="1"/>
      <c r="Q191" s="7"/>
      <c r="R191" s="1"/>
      <c r="S191" s="1"/>
      <c r="T191" s="1"/>
      <c r="U191" s="1"/>
      <c r="V191" s="1"/>
      <c r="W191" s="1"/>
    </row>
    <row r="192" spans="1:23">
      <c r="A192" s="1"/>
      <c r="B192" s="1"/>
      <c r="C192" s="1"/>
      <c r="F192" s="1"/>
      <c r="G192" s="1"/>
      <c r="H192" s="3"/>
      <c r="I192" s="3"/>
      <c r="J192" s="3"/>
      <c r="K192" s="3"/>
      <c r="L192" s="3"/>
      <c r="M192" s="4"/>
      <c r="N192" s="1"/>
      <c r="P192" s="1"/>
      <c r="Q192" s="7"/>
      <c r="R192" s="1"/>
      <c r="S192" s="1"/>
      <c r="T192" s="1"/>
      <c r="U192" s="1"/>
      <c r="V192" s="1"/>
      <c r="W192" s="1"/>
    </row>
    <row r="193" spans="1:23">
      <c r="A193" s="1"/>
      <c r="B193" s="1"/>
      <c r="C193" s="1"/>
      <c r="F193" s="1"/>
      <c r="G193" s="1"/>
      <c r="H193" s="3"/>
      <c r="I193" s="3"/>
      <c r="J193" s="3"/>
      <c r="K193" s="3"/>
      <c r="L193" s="3"/>
      <c r="M193" s="4"/>
      <c r="N193" s="1"/>
      <c r="P193" s="1"/>
      <c r="Q193" s="7"/>
      <c r="R193" s="1"/>
      <c r="S193" s="1"/>
      <c r="T193" s="1"/>
      <c r="U193" s="1"/>
      <c r="V193" s="1"/>
      <c r="W193" s="1"/>
    </row>
    <row r="194" spans="1:23">
      <c r="A194" s="1"/>
      <c r="B194" s="1"/>
      <c r="C194" s="1"/>
      <c r="F194" s="1"/>
      <c r="G194" s="1"/>
      <c r="H194" s="3"/>
      <c r="I194" s="3"/>
      <c r="J194" s="3"/>
      <c r="K194" s="3"/>
      <c r="L194" s="3"/>
      <c r="M194" s="4"/>
      <c r="N194" s="1"/>
      <c r="P194" s="1"/>
      <c r="Q194" s="7"/>
      <c r="R194" s="1"/>
      <c r="S194" s="1"/>
      <c r="T194" s="1"/>
      <c r="U194" s="1"/>
      <c r="V194" s="1"/>
      <c r="W194" s="1"/>
    </row>
    <row r="195" spans="1:23">
      <c r="A195" s="1"/>
      <c r="B195" s="1"/>
      <c r="C195" s="1"/>
      <c r="F195" s="1"/>
      <c r="G195" s="1"/>
      <c r="H195" s="3"/>
      <c r="I195" s="3"/>
      <c r="J195" s="3"/>
      <c r="K195" s="3"/>
      <c r="L195" s="3"/>
      <c r="M195" s="4"/>
      <c r="N195" s="1"/>
      <c r="P195" s="1"/>
      <c r="Q195" s="7"/>
      <c r="R195" s="1"/>
      <c r="S195" s="1"/>
      <c r="T195" s="1"/>
      <c r="U195" s="1"/>
      <c r="V195" s="1"/>
      <c r="W195" s="1"/>
    </row>
    <row r="196" spans="1:23">
      <c r="A196" s="1"/>
      <c r="B196" s="1"/>
      <c r="C196" s="1"/>
      <c r="F196" s="1"/>
      <c r="G196" s="1"/>
      <c r="H196" s="3"/>
      <c r="I196" s="3"/>
      <c r="J196" s="3"/>
      <c r="K196" s="3"/>
      <c r="L196" s="3"/>
      <c r="M196" s="4"/>
      <c r="N196" s="1"/>
      <c r="P196" s="1"/>
      <c r="Q196" s="7"/>
      <c r="R196" s="1"/>
      <c r="S196" s="1"/>
      <c r="T196" s="1"/>
      <c r="U196" s="1"/>
      <c r="V196" s="1"/>
      <c r="W196" s="1"/>
    </row>
    <row r="197" spans="1:23">
      <c r="A197" s="1"/>
      <c r="B197" s="1"/>
      <c r="C197" s="1"/>
      <c r="F197" s="1"/>
      <c r="G197" s="1"/>
      <c r="H197" s="3"/>
      <c r="I197" s="3"/>
      <c r="J197" s="3"/>
      <c r="K197" s="3"/>
      <c r="L197" s="3"/>
      <c r="M197" s="4"/>
      <c r="N197" s="1"/>
      <c r="P197" s="1"/>
      <c r="Q197" s="7"/>
      <c r="R197" s="1"/>
      <c r="S197" s="1"/>
      <c r="T197" s="1"/>
      <c r="U197" s="1"/>
      <c r="V197" s="1"/>
      <c r="W197" s="1"/>
    </row>
    <row r="198" spans="1:23">
      <c r="A198" s="1"/>
      <c r="B198" s="1"/>
      <c r="C198" s="1"/>
      <c r="F198" s="1"/>
      <c r="G198" s="1"/>
      <c r="H198" s="3"/>
      <c r="I198" s="3"/>
      <c r="J198" s="3"/>
      <c r="K198" s="3"/>
      <c r="L198" s="3"/>
      <c r="M198" s="4"/>
      <c r="N198" s="1"/>
      <c r="P198" s="1"/>
      <c r="Q198" s="7"/>
      <c r="R198" s="1"/>
      <c r="S198" s="1"/>
      <c r="T198" s="1"/>
      <c r="U198" s="1"/>
      <c r="V198" s="1"/>
      <c r="W198" s="1"/>
    </row>
    <row r="199" spans="1:23">
      <c r="A199" s="1"/>
      <c r="B199" s="1"/>
      <c r="C199" s="1"/>
      <c r="F199" s="1"/>
      <c r="G199" s="1"/>
      <c r="H199" s="3"/>
      <c r="I199" s="3"/>
      <c r="J199" s="3"/>
      <c r="K199" s="3"/>
      <c r="L199" s="3"/>
      <c r="M199" s="4"/>
      <c r="N199" s="1"/>
      <c r="P199" s="1"/>
      <c r="Q199" s="7"/>
      <c r="R199" s="1"/>
      <c r="S199" s="1"/>
      <c r="T199" s="1"/>
      <c r="U199" s="1"/>
      <c r="V199" s="1"/>
      <c r="W199" s="1"/>
    </row>
    <row r="200" spans="1:23">
      <c r="A200" s="1"/>
      <c r="B200" s="1"/>
      <c r="C200" s="1"/>
      <c r="F200" s="1"/>
      <c r="G200" s="1"/>
      <c r="H200" s="3"/>
      <c r="I200" s="3"/>
      <c r="J200" s="3"/>
      <c r="K200" s="3"/>
      <c r="L200" s="3"/>
      <c r="M200" s="4"/>
      <c r="N200" s="1"/>
      <c r="P200" s="1"/>
      <c r="Q200" s="7"/>
      <c r="R200" s="1"/>
      <c r="S200" s="1"/>
      <c r="T200" s="1"/>
      <c r="U200" s="1"/>
      <c r="V200" s="1"/>
      <c r="W200" s="1"/>
    </row>
    <row r="201" spans="1:23">
      <c r="A201" s="1"/>
      <c r="B201" s="1"/>
      <c r="C201" s="1"/>
      <c r="F201" s="1"/>
      <c r="G201" s="1"/>
      <c r="H201" s="3"/>
      <c r="I201" s="3"/>
      <c r="J201" s="3"/>
      <c r="K201" s="3"/>
      <c r="L201" s="3"/>
      <c r="M201" s="4"/>
      <c r="N201" s="1"/>
      <c r="P201" s="1"/>
      <c r="Q201" s="7"/>
      <c r="R201" s="1"/>
      <c r="S201" s="1"/>
      <c r="T201" s="1"/>
      <c r="U201" s="1"/>
      <c r="V201" s="1"/>
      <c r="W201" s="1"/>
    </row>
    <row r="202" spans="1:23">
      <c r="A202" s="1"/>
      <c r="B202" s="1"/>
      <c r="C202" s="1"/>
      <c r="F202" s="1"/>
      <c r="G202" s="1"/>
      <c r="H202" s="3"/>
      <c r="I202" s="3"/>
      <c r="J202" s="3"/>
      <c r="K202" s="3"/>
      <c r="L202" s="3"/>
      <c r="M202" s="4"/>
      <c r="N202" s="1"/>
      <c r="P202" s="1"/>
      <c r="Q202" s="7"/>
      <c r="R202" s="1"/>
      <c r="S202" s="1"/>
      <c r="T202" s="1"/>
      <c r="U202" s="1"/>
      <c r="V202" s="1"/>
      <c r="W202" s="1"/>
    </row>
    <row r="203" spans="1:23">
      <c r="A203" s="1"/>
      <c r="B203" s="1"/>
      <c r="C203" s="1"/>
      <c r="F203" s="1"/>
      <c r="G203" s="1"/>
      <c r="H203" s="3"/>
      <c r="I203" s="3"/>
      <c r="J203" s="3"/>
      <c r="K203" s="3"/>
      <c r="L203" s="3"/>
      <c r="M203" s="4"/>
      <c r="N203" s="1"/>
      <c r="P203" s="1"/>
      <c r="Q203" s="7"/>
      <c r="R203" s="1"/>
      <c r="S203" s="1"/>
      <c r="T203" s="1"/>
      <c r="U203" s="1"/>
      <c r="V203" s="1"/>
      <c r="W203" s="1"/>
    </row>
    <row r="204" spans="1:23">
      <c r="A204" s="1"/>
      <c r="B204" s="1"/>
      <c r="C204" s="1"/>
      <c r="F204" s="1"/>
      <c r="G204" s="1"/>
      <c r="H204" s="3"/>
      <c r="I204" s="3"/>
      <c r="J204" s="3"/>
      <c r="K204" s="3"/>
      <c r="L204" s="3"/>
      <c r="M204" s="4"/>
      <c r="N204" s="1"/>
      <c r="P204" s="1"/>
      <c r="Q204" s="7"/>
      <c r="R204" s="1"/>
      <c r="S204" s="1"/>
      <c r="T204" s="1"/>
      <c r="U204" s="1"/>
      <c r="V204" s="1"/>
      <c r="W204" s="1"/>
    </row>
    <row r="205" spans="1:23">
      <c r="A205" s="1"/>
      <c r="B205" s="1"/>
      <c r="C205" s="1"/>
      <c r="F205" s="1"/>
      <c r="G205" s="1"/>
      <c r="H205" s="3"/>
      <c r="I205" s="3"/>
      <c r="J205" s="3"/>
      <c r="K205" s="3"/>
      <c r="L205" s="3"/>
      <c r="M205" s="4"/>
      <c r="N205" s="1"/>
      <c r="P205" s="1"/>
      <c r="Q205" s="7"/>
      <c r="R205" s="1"/>
      <c r="S205" s="1"/>
      <c r="T205" s="1"/>
      <c r="U205" s="1"/>
      <c r="V205" s="1"/>
      <c r="W205" s="1"/>
    </row>
    <row r="206" spans="1:23">
      <c r="A206" s="1"/>
      <c r="B206" s="1"/>
      <c r="C206" s="1"/>
      <c r="F206" s="1"/>
      <c r="G206" s="1"/>
      <c r="H206" s="3"/>
      <c r="I206" s="3"/>
      <c r="J206" s="3"/>
      <c r="K206" s="3"/>
      <c r="L206" s="3"/>
      <c r="M206" s="4"/>
      <c r="N206" s="1"/>
      <c r="P206" s="1"/>
      <c r="Q206" s="7"/>
      <c r="R206" s="1"/>
      <c r="S206" s="1"/>
      <c r="T206" s="1"/>
      <c r="U206" s="1"/>
      <c r="V206" s="1"/>
      <c r="W206" s="1"/>
    </row>
    <row r="207" spans="1:23">
      <c r="A207" s="1"/>
      <c r="B207" s="1"/>
      <c r="C207" s="1"/>
      <c r="F207" s="1"/>
      <c r="G207" s="1"/>
      <c r="H207" s="3"/>
      <c r="I207" s="3"/>
      <c r="J207" s="3"/>
      <c r="K207" s="3"/>
      <c r="L207" s="3"/>
      <c r="M207" s="4"/>
      <c r="N207" s="1"/>
      <c r="P207" s="1"/>
      <c r="Q207" s="7"/>
      <c r="R207" s="1"/>
      <c r="S207" s="1"/>
      <c r="T207" s="1"/>
      <c r="U207" s="1"/>
      <c r="V207" s="1"/>
      <c r="W207" s="1"/>
    </row>
    <row r="208" spans="1:23">
      <c r="A208" s="1"/>
      <c r="B208" s="1"/>
      <c r="C208" s="1"/>
      <c r="F208" s="1"/>
      <c r="G208" s="1"/>
      <c r="H208" s="3"/>
      <c r="I208" s="3"/>
      <c r="J208" s="3"/>
      <c r="K208" s="3"/>
      <c r="L208" s="3"/>
      <c r="M208" s="4"/>
      <c r="N208" s="1"/>
      <c r="P208" s="1"/>
      <c r="Q208" s="7"/>
      <c r="R208" s="1"/>
      <c r="S208" s="1"/>
      <c r="T208" s="1"/>
      <c r="U208" s="1"/>
      <c r="V208" s="1"/>
      <c r="W208" s="1"/>
    </row>
    <row r="209" spans="1:23">
      <c r="A209" s="1"/>
      <c r="B209" s="1"/>
      <c r="C209" s="1"/>
      <c r="F209" s="1"/>
      <c r="G209" s="1"/>
      <c r="H209" s="3"/>
      <c r="I209" s="3"/>
      <c r="J209" s="3"/>
      <c r="K209" s="3"/>
      <c r="L209" s="3"/>
      <c r="M209" s="4"/>
      <c r="N209" s="1"/>
      <c r="P209" s="1"/>
      <c r="Q209" s="7"/>
      <c r="R209" s="1"/>
      <c r="S209" s="1"/>
      <c r="T209" s="1"/>
      <c r="U209" s="1"/>
      <c r="V209" s="1"/>
      <c r="W209" s="1"/>
    </row>
    <row r="210" spans="1:23">
      <c r="A210" s="1"/>
      <c r="B210" s="1"/>
      <c r="C210" s="1"/>
      <c r="F210" s="1"/>
      <c r="G210" s="1"/>
      <c r="H210" s="3"/>
      <c r="I210" s="3"/>
      <c r="J210" s="3"/>
      <c r="K210" s="3"/>
      <c r="L210" s="3"/>
      <c r="M210" s="4"/>
      <c r="N210" s="1"/>
      <c r="P210" s="1"/>
      <c r="Q210" s="7"/>
      <c r="R210" s="1"/>
      <c r="S210" s="1"/>
      <c r="T210" s="1"/>
      <c r="U210" s="1"/>
      <c r="V210" s="1"/>
      <c r="W210" s="1"/>
    </row>
    <row r="211" spans="1:23">
      <c r="A211" s="1"/>
      <c r="B211" s="1"/>
      <c r="C211" s="1"/>
      <c r="F211" s="1"/>
      <c r="G211" s="1"/>
      <c r="H211" s="3"/>
      <c r="I211" s="3"/>
      <c r="J211" s="3"/>
      <c r="K211" s="3"/>
      <c r="L211" s="3"/>
      <c r="M211" s="4"/>
      <c r="N211" s="1"/>
      <c r="P211" s="1"/>
      <c r="Q211" s="7"/>
      <c r="R211" s="1"/>
      <c r="S211" s="1"/>
      <c r="T211" s="1"/>
      <c r="U211" s="1"/>
      <c r="V211" s="1"/>
      <c r="W211" s="1"/>
    </row>
    <row r="212" spans="1:23">
      <c r="A212" s="1"/>
      <c r="B212" s="1"/>
      <c r="C212" s="1"/>
      <c r="F212" s="1"/>
      <c r="G212" s="1"/>
      <c r="H212" s="3"/>
      <c r="I212" s="3"/>
      <c r="J212" s="3"/>
      <c r="K212" s="3"/>
      <c r="L212" s="3"/>
      <c r="M212" s="4"/>
      <c r="N212" s="1"/>
      <c r="P212" s="1"/>
      <c r="Q212" s="7"/>
      <c r="R212" s="1"/>
      <c r="S212" s="1"/>
      <c r="T212" s="1"/>
      <c r="U212" s="1"/>
      <c r="V212" s="1"/>
      <c r="W212" s="1"/>
    </row>
    <row r="213" spans="1:23">
      <c r="A213" s="1"/>
      <c r="B213" s="1"/>
      <c r="C213" s="1"/>
      <c r="F213" s="1"/>
      <c r="G213" s="1"/>
      <c r="H213" s="3"/>
      <c r="I213" s="3"/>
      <c r="J213" s="3"/>
      <c r="K213" s="3"/>
      <c r="L213" s="3"/>
      <c r="M213" s="4"/>
      <c r="N213" s="1"/>
      <c r="P213" s="1"/>
      <c r="Q213" s="7"/>
      <c r="R213" s="1"/>
      <c r="S213" s="1"/>
      <c r="T213" s="1"/>
      <c r="U213" s="1"/>
      <c r="V213" s="1"/>
      <c r="W213" s="1"/>
    </row>
    <row r="214" spans="1:23">
      <c r="A214" s="1"/>
      <c r="B214" s="1"/>
      <c r="C214" s="1"/>
      <c r="F214" s="1"/>
      <c r="G214" s="1"/>
      <c r="H214" s="3"/>
      <c r="I214" s="3"/>
      <c r="J214" s="3"/>
      <c r="K214" s="3"/>
      <c r="L214" s="3"/>
      <c r="M214" s="4"/>
      <c r="N214" s="1"/>
      <c r="P214" s="1"/>
      <c r="Q214" s="7"/>
      <c r="R214" s="1"/>
      <c r="S214" s="1"/>
      <c r="T214" s="1"/>
      <c r="U214" s="1"/>
      <c r="V214" s="1"/>
      <c r="W214" s="1"/>
    </row>
    <row r="215" spans="1:23">
      <c r="A215" s="1"/>
      <c r="B215" s="1"/>
      <c r="C215" s="1"/>
      <c r="F215" s="1"/>
      <c r="G215" s="1"/>
      <c r="H215" s="3"/>
      <c r="I215" s="3"/>
      <c r="J215" s="3"/>
      <c r="K215" s="3"/>
      <c r="L215" s="3"/>
      <c r="M215" s="4"/>
      <c r="N215" s="1"/>
      <c r="P215" s="1"/>
      <c r="Q215" s="7"/>
      <c r="R215" s="1"/>
      <c r="S215" s="1"/>
      <c r="T215" s="1"/>
      <c r="U215" s="1"/>
      <c r="V215" s="1"/>
      <c r="W215" s="1"/>
    </row>
    <row r="216" spans="1:23">
      <c r="A216" s="1"/>
      <c r="B216" s="1"/>
      <c r="C216" s="1"/>
      <c r="F216" s="1"/>
      <c r="G216" s="1"/>
      <c r="H216" s="3"/>
      <c r="I216" s="3"/>
      <c r="J216" s="3"/>
      <c r="K216" s="3"/>
      <c r="L216" s="3"/>
      <c r="M216" s="4"/>
      <c r="N216" s="1"/>
      <c r="P216" s="1"/>
      <c r="Q216" s="7"/>
      <c r="R216" s="1"/>
      <c r="S216" s="1"/>
      <c r="T216" s="1"/>
      <c r="U216" s="1"/>
      <c r="V216" s="1"/>
      <c r="W216" s="1"/>
    </row>
    <row r="217" spans="1:23">
      <c r="A217" s="1"/>
      <c r="B217" s="1"/>
      <c r="C217" s="1"/>
      <c r="F217" s="1"/>
      <c r="G217" s="1"/>
      <c r="H217" s="3"/>
      <c r="I217" s="3"/>
      <c r="J217" s="3"/>
      <c r="K217" s="3"/>
      <c r="L217" s="3"/>
      <c r="M217" s="4"/>
      <c r="N217" s="1"/>
      <c r="P217" s="1"/>
      <c r="Q217" s="7"/>
      <c r="R217" s="1"/>
      <c r="S217" s="1"/>
      <c r="T217" s="1"/>
      <c r="U217" s="1"/>
      <c r="V217" s="1"/>
      <c r="W217" s="1"/>
    </row>
    <row r="218" spans="1:23">
      <c r="A218" s="1"/>
      <c r="B218" s="1"/>
      <c r="C218" s="1"/>
      <c r="F218" s="1"/>
      <c r="G218" s="1"/>
      <c r="H218" s="3"/>
      <c r="I218" s="3"/>
      <c r="J218" s="3"/>
      <c r="K218" s="3"/>
      <c r="L218" s="3"/>
      <c r="M218" s="4"/>
      <c r="N218" s="1"/>
      <c r="P218" s="1"/>
      <c r="Q218" s="7"/>
      <c r="R218" s="1"/>
      <c r="S218" s="1"/>
      <c r="T218" s="1"/>
      <c r="U218" s="1"/>
      <c r="V218" s="1"/>
      <c r="W218" s="1"/>
    </row>
    <row r="219" spans="1:23">
      <c r="A219" s="1"/>
      <c r="B219" s="1"/>
      <c r="C219" s="1"/>
      <c r="F219" s="1"/>
      <c r="G219" s="1"/>
      <c r="H219" s="3"/>
      <c r="I219" s="3"/>
      <c r="J219" s="3"/>
      <c r="K219" s="3"/>
      <c r="L219" s="3"/>
      <c r="M219" s="4"/>
      <c r="N219" s="1"/>
      <c r="P219" s="1"/>
      <c r="Q219" s="7"/>
      <c r="R219" s="1"/>
      <c r="S219" s="1"/>
      <c r="T219" s="1"/>
      <c r="U219" s="1"/>
      <c r="V219" s="1"/>
      <c r="W219" s="1"/>
    </row>
    <row r="220" spans="1:23">
      <c r="A220" s="1"/>
      <c r="B220" s="1"/>
      <c r="C220" s="1"/>
      <c r="F220" s="1"/>
      <c r="G220" s="1"/>
      <c r="H220" s="3"/>
      <c r="I220" s="3"/>
      <c r="J220" s="3"/>
      <c r="K220" s="3"/>
      <c r="L220" s="3"/>
      <c r="M220" s="4"/>
      <c r="N220" s="1"/>
      <c r="P220" s="1"/>
      <c r="Q220" s="7"/>
      <c r="R220" s="1"/>
      <c r="S220" s="1"/>
      <c r="T220" s="1"/>
      <c r="U220" s="1"/>
      <c r="V220" s="1"/>
      <c r="W220" s="1"/>
    </row>
    <row r="221" spans="1:23">
      <c r="A221" s="1"/>
      <c r="B221" s="1"/>
      <c r="C221" s="1"/>
      <c r="F221" s="1"/>
      <c r="G221" s="1"/>
      <c r="H221" s="3"/>
      <c r="I221" s="3"/>
      <c r="J221" s="3"/>
      <c r="K221" s="3"/>
      <c r="L221" s="3"/>
      <c r="M221" s="4"/>
      <c r="N221" s="1"/>
      <c r="P221" s="1"/>
      <c r="Q221" s="7"/>
      <c r="R221" s="1"/>
      <c r="S221" s="1"/>
      <c r="T221" s="1"/>
      <c r="U221" s="1"/>
      <c r="V221" s="1"/>
      <c r="W221" s="1"/>
    </row>
    <row r="222" spans="1:23">
      <c r="A222" s="1"/>
      <c r="B222" s="1"/>
      <c r="C222" s="1"/>
      <c r="F222" s="1"/>
      <c r="G222" s="1"/>
      <c r="H222" s="3"/>
      <c r="I222" s="3"/>
      <c r="J222" s="3"/>
      <c r="K222" s="3"/>
      <c r="L222" s="3"/>
      <c r="M222" s="4"/>
      <c r="N222" s="1"/>
      <c r="P222" s="1"/>
      <c r="Q222" s="7"/>
      <c r="R222" s="1"/>
      <c r="S222" s="1"/>
      <c r="T222" s="1"/>
      <c r="U222" s="1"/>
      <c r="V222" s="1"/>
      <c r="W222" s="1"/>
    </row>
    <row r="223" spans="1:23">
      <c r="A223" s="1"/>
      <c r="B223" s="1"/>
      <c r="C223" s="1"/>
      <c r="F223" s="1"/>
      <c r="G223" s="1"/>
      <c r="H223" s="3"/>
      <c r="I223" s="3"/>
      <c r="J223" s="3"/>
      <c r="K223" s="3"/>
      <c r="L223" s="3"/>
      <c r="M223" s="4"/>
      <c r="N223" s="1"/>
      <c r="P223" s="1"/>
      <c r="Q223" s="7"/>
      <c r="R223" s="1"/>
      <c r="S223" s="1"/>
      <c r="T223" s="1"/>
      <c r="U223" s="1"/>
      <c r="V223" s="1"/>
      <c r="W223" s="1"/>
    </row>
    <row r="224" spans="1:23">
      <c r="A224" s="1"/>
      <c r="B224" s="1"/>
      <c r="C224" s="1"/>
      <c r="F224" s="1"/>
      <c r="G224" s="1"/>
      <c r="H224" s="3"/>
      <c r="I224" s="3"/>
      <c r="J224" s="3"/>
      <c r="K224" s="3"/>
      <c r="L224" s="3"/>
      <c r="M224" s="4"/>
      <c r="N224" s="1"/>
      <c r="P224" s="1"/>
      <c r="Q224" s="7"/>
      <c r="R224" s="1"/>
      <c r="S224" s="1"/>
      <c r="T224" s="1"/>
      <c r="U224" s="1"/>
      <c r="V224" s="1"/>
      <c r="W224" s="1"/>
    </row>
    <row r="225" spans="1:23">
      <c r="A225" s="1"/>
      <c r="B225" s="1"/>
      <c r="C225" s="1"/>
      <c r="F225" s="1"/>
      <c r="G225" s="1"/>
      <c r="H225" s="3"/>
      <c r="I225" s="3"/>
      <c r="J225" s="3"/>
      <c r="K225" s="3"/>
      <c r="L225" s="3"/>
      <c r="M225" s="4"/>
      <c r="N225" s="1"/>
      <c r="P225" s="1"/>
      <c r="Q225" s="7"/>
      <c r="R225" s="1"/>
      <c r="S225" s="1"/>
      <c r="T225" s="1"/>
      <c r="U225" s="1"/>
      <c r="V225" s="1"/>
      <c r="W225" s="1"/>
    </row>
    <row r="226" spans="1:23">
      <c r="A226" s="1"/>
      <c r="B226" s="1"/>
      <c r="C226" s="1"/>
      <c r="F226" s="1"/>
      <c r="G226" s="1"/>
      <c r="H226" s="3"/>
      <c r="I226" s="3"/>
      <c r="J226" s="3"/>
      <c r="K226" s="3"/>
      <c r="L226" s="3"/>
      <c r="M226" s="4"/>
      <c r="N226" s="1"/>
      <c r="P226" s="1"/>
      <c r="Q226" s="7"/>
      <c r="R226" s="1"/>
      <c r="S226" s="1"/>
      <c r="T226" s="1"/>
      <c r="U226" s="1"/>
      <c r="V226" s="1"/>
      <c r="W226" s="1"/>
    </row>
    <row r="227" spans="1:23">
      <c r="A227" s="1"/>
      <c r="B227" s="1"/>
      <c r="C227" s="1"/>
      <c r="F227" s="1"/>
      <c r="G227" s="1"/>
      <c r="H227" s="3"/>
      <c r="I227" s="3"/>
      <c r="J227" s="3"/>
      <c r="K227" s="3"/>
      <c r="L227" s="3"/>
      <c r="M227" s="4"/>
      <c r="N227" s="1"/>
      <c r="P227" s="1"/>
      <c r="Q227" s="7"/>
      <c r="R227" s="1"/>
      <c r="S227" s="1"/>
      <c r="T227" s="1"/>
      <c r="U227" s="1"/>
      <c r="V227" s="1"/>
      <c r="W227" s="1"/>
    </row>
    <row r="228" spans="1:23">
      <c r="A228" s="1"/>
      <c r="B228" s="1"/>
      <c r="C228" s="1"/>
      <c r="F228" s="1"/>
      <c r="G228" s="1"/>
      <c r="H228" s="3"/>
      <c r="I228" s="3"/>
      <c r="J228" s="3"/>
      <c r="K228" s="3"/>
      <c r="L228" s="3"/>
      <c r="M228" s="4"/>
      <c r="N228" s="1"/>
      <c r="P228" s="1"/>
      <c r="Q228" s="7"/>
      <c r="R228" s="1"/>
      <c r="S228" s="1"/>
      <c r="T228" s="1"/>
      <c r="U228" s="1"/>
      <c r="V228" s="1"/>
      <c r="W228" s="1"/>
    </row>
    <row r="229" spans="1:23">
      <c r="A229" s="1"/>
      <c r="B229" s="1"/>
      <c r="C229" s="1"/>
      <c r="F229" s="1"/>
      <c r="G229" s="1"/>
      <c r="H229" s="3"/>
      <c r="I229" s="3"/>
      <c r="J229" s="3"/>
      <c r="K229" s="3"/>
      <c r="L229" s="3"/>
      <c r="M229" s="4"/>
      <c r="N229" s="1"/>
      <c r="P229" s="1"/>
      <c r="Q229" s="7"/>
      <c r="R229" s="1"/>
      <c r="S229" s="1"/>
      <c r="T229" s="1"/>
      <c r="U229" s="1"/>
      <c r="V229" s="1"/>
      <c r="W229" s="1"/>
    </row>
    <row r="230" spans="1:23">
      <c r="A230" s="1"/>
      <c r="B230" s="1"/>
      <c r="C230" s="1"/>
      <c r="F230" s="1"/>
      <c r="G230" s="1"/>
      <c r="H230" s="3"/>
      <c r="I230" s="3"/>
      <c r="J230" s="3"/>
      <c r="K230" s="3"/>
      <c r="L230" s="3"/>
      <c r="M230" s="4"/>
      <c r="N230" s="1"/>
      <c r="P230" s="1"/>
      <c r="Q230" s="7"/>
      <c r="R230" s="1"/>
      <c r="S230" s="1"/>
      <c r="T230" s="1"/>
      <c r="U230" s="1"/>
      <c r="V230" s="1"/>
      <c r="W230" s="1"/>
    </row>
    <row r="231" spans="1:23">
      <c r="A231" s="1"/>
      <c r="B231" s="1"/>
      <c r="C231" s="1"/>
      <c r="F231" s="1"/>
      <c r="G231" s="1"/>
      <c r="H231" s="3"/>
      <c r="I231" s="3"/>
      <c r="J231" s="3"/>
      <c r="K231" s="3"/>
      <c r="L231" s="3"/>
      <c r="M231" s="4"/>
      <c r="N231" s="1"/>
      <c r="P231" s="1"/>
      <c r="Q231" s="7"/>
      <c r="R231" s="1"/>
      <c r="S231" s="1"/>
      <c r="T231" s="1"/>
      <c r="U231" s="1"/>
      <c r="V231" s="1"/>
      <c r="W231" s="1"/>
    </row>
    <row r="232" spans="1:23">
      <c r="A232" s="1"/>
      <c r="B232" s="1"/>
      <c r="C232" s="1"/>
      <c r="F232" s="1"/>
      <c r="G232" s="1"/>
      <c r="H232" s="3"/>
      <c r="I232" s="3"/>
      <c r="J232" s="3"/>
      <c r="K232" s="3"/>
      <c r="L232" s="3"/>
      <c r="M232" s="4"/>
      <c r="N232" s="1"/>
      <c r="P232" s="1"/>
      <c r="Q232" s="7"/>
      <c r="R232" s="1"/>
      <c r="S232" s="1"/>
      <c r="T232" s="1"/>
      <c r="U232" s="1"/>
      <c r="V232" s="1"/>
      <c r="W232" s="1"/>
    </row>
    <row r="233" spans="1:23">
      <c r="A233" s="1"/>
      <c r="B233" s="1"/>
      <c r="C233" s="1"/>
      <c r="F233" s="1"/>
      <c r="G233" s="1"/>
      <c r="H233" s="3"/>
      <c r="I233" s="3"/>
      <c r="J233" s="3"/>
      <c r="K233" s="3"/>
      <c r="L233" s="3"/>
      <c r="M233" s="4"/>
      <c r="N233" s="1"/>
      <c r="P233" s="1"/>
      <c r="Q233" s="7"/>
      <c r="R233" s="1"/>
      <c r="S233" s="1"/>
      <c r="T233" s="1"/>
      <c r="U233" s="1"/>
      <c r="V233" s="1"/>
      <c r="W233" s="1"/>
    </row>
    <row r="234" spans="1:23">
      <c r="A234" s="1"/>
      <c r="B234" s="1"/>
      <c r="C234" s="1"/>
      <c r="F234" s="1"/>
      <c r="G234" s="1"/>
      <c r="H234" s="3"/>
      <c r="I234" s="3"/>
      <c r="J234" s="3"/>
      <c r="K234" s="3"/>
      <c r="L234" s="3"/>
      <c r="M234" s="4"/>
      <c r="N234" s="1"/>
      <c r="P234" s="1"/>
      <c r="Q234" s="7"/>
      <c r="R234" s="1"/>
      <c r="S234" s="1"/>
      <c r="T234" s="1"/>
      <c r="U234" s="1"/>
      <c r="V234" s="1"/>
      <c r="W234" s="1"/>
    </row>
    <row r="235" spans="1:23">
      <c r="A235" s="1"/>
      <c r="B235" s="1"/>
      <c r="C235" s="1"/>
      <c r="F235" s="1"/>
      <c r="G235" s="1"/>
      <c r="H235" s="3"/>
      <c r="I235" s="3"/>
      <c r="J235" s="3"/>
      <c r="K235" s="3"/>
      <c r="L235" s="3"/>
      <c r="M235" s="4"/>
      <c r="N235" s="1"/>
      <c r="P235" s="1"/>
      <c r="Q235" s="7"/>
      <c r="R235" s="1"/>
      <c r="S235" s="1"/>
      <c r="T235" s="1"/>
      <c r="U235" s="1"/>
      <c r="V235" s="1"/>
      <c r="W235" s="1"/>
    </row>
    <row r="236" spans="1:23">
      <c r="A236" s="1"/>
      <c r="B236" s="1"/>
      <c r="C236" s="1"/>
      <c r="F236" s="1"/>
      <c r="G236" s="1"/>
      <c r="H236" s="3"/>
      <c r="I236" s="3"/>
      <c r="J236" s="3"/>
      <c r="K236" s="3"/>
      <c r="L236" s="3"/>
      <c r="M236" s="4"/>
      <c r="N236" s="1"/>
      <c r="P236" s="1"/>
      <c r="Q236" s="7"/>
      <c r="R236" s="1"/>
      <c r="S236" s="1"/>
      <c r="T236" s="1"/>
      <c r="U236" s="1"/>
      <c r="V236" s="1"/>
      <c r="W236" s="1"/>
    </row>
    <row r="237" spans="1:23">
      <c r="A237" s="1"/>
      <c r="B237" s="1"/>
      <c r="C237" s="1"/>
      <c r="F237" s="1"/>
      <c r="G237" s="1"/>
      <c r="H237" s="3"/>
      <c r="I237" s="3"/>
      <c r="J237" s="3"/>
      <c r="K237" s="3"/>
      <c r="L237" s="3"/>
      <c r="M237" s="4"/>
      <c r="N237" s="1"/>
      <c r="P237" s="1"/>
      <c r="Q237" s="7"/>
      <c r="R237" s="1"/>
      <c r="S237" s="1"/>
      <c r="T237" s="1"/>
      <c r="U237" s="1"/>
      <c r="V237" s="1"/>
      <c r="W237" s="1"/>
    </row>
    <row r="238" spans="1:23">
      <c r="A238" s="1"/>
      <c r="B238" s="1"/>
      <c r="C238" s="1"/>
      <c r="F238" s="1"/>
      <c r="G238" s="1"/>
      <c r="H238" s="3"/>
      <c r="I238" s="3"/>
      <c r="J238" s="3"/>
      <c r="K238" s="3"/>
      <c r="L238" s="3"/>
      <c r="M238" s="4"/>
      <c r="N238" s="1"/>
      <c r="P238" s="1"/>
      <c r="Q238" s="7"/>
      <c r="R238" s="1"/>
      <c r="S238" s="1"/>
      <c r="T238" s="1"/>
      <c r="U238" s="1"/>
      <c r="V238" s="1"/>
      <c r="W238" s="1"/>
    </row>
    <row r="239" spans="1:23">
      <c r="A239" s="1"/>
      <c r="B239" s="1"/>
      <c r="C239" s="1"/>
      <c r="F239" s="1"/>
      <c r="G239" s="1"/>
      <c r="H239" s="3"/>
      <c r="I239" s="3"/>
      <c r="J239" s="3"/>
      <c r="K239" s="3"/>
      <c r="L239" s="3"/>
      <c r="M239" s="4"/>
      <c r="N239" s="1"/>
      <c r="P239" s="1"/>
      <c r="Q239" s="7"/>
      <c r="R239" s="1"/>
      <c r="S239" s="1"/>
      <c r="T239" s="1"/>
      <c r="U239" s="1"/>
      <c r="V239" s="1"/>
      <c r="W239" s="1"/>
    </row>
    <row r="240" spans="1:23">
      <c r="A240" s="1"/>
      <c r="B240" s="1"/>
      <c r="C240" s="1"/>
      <c r="F240" s="1"/>
      <c r="G240" s="1"/>
      <c r="H240" s="3"/>
      <c r="I240" s="3"/>
      <c r="J240" s="3"/>
      <c r="K240" s="3"/>
      <c r="L240" s="3"/>
      <c r="M240" s="4"/>
      <c r="N240" s="1"/>
      <c r="P240" s="1"/>
      <c r="Q240" s="7"/>
      <c r="R240" s="1"/>
      <c r="S240" s="1"/>
      <c r="T240" s="1"/>
      <c r="U240" s="1"/>
      <c r="V240" s="1"/>
      <c r="W240" s="1"/>
    </row>
    <row r="241" spans="1:23">
      <c r="A241" s="1"/>
      <c r="B241" s="1"/>
      <c r="C241" s="1"/>
      <c r="F241" s="1"/>
      <c r="G241" s="1"/>
      <c r="H241" s="3"/>
      <c r="I241" s="3"/>
      <c r="J241" s="3"/>
      <c r="K241" s="3"/>
      <c r="L241" s="3"/>
      <c r="M241" s="4"/>
      <c r="N241" s="1"/>
      <c r="P241" s="1"/>
      <c r="Q241" s="7"/>
      <c r="R241" s="1"/>
      <c r="S241" s="1"/>
      <c r="T241" s="1"/>
      <c r="U241" s="1"/>
      <c r="V241" s="1"/>
      <c r="W241" s="1"/>
    </row>
    <row r="242" spans="1:23">
      <c r="A242" s="1"/>
      <c r="B242" s="1"/>
      <c r="C242" s="1"/>
      <c r="F242" s="1"/>
      <c r="G242" s="1"/>
      <c r="H242" s="3"/>
      <c r="I242" s="3"/>
      <c r="J242" s="3"/>
      <c r="K242" s="3"/>
      <c r="L242" s="3"/>
      <c r="M242" s="4"/>
      <c r="N242" s="1"/>
      <c r="P242" s="1"/>
      <c r="Q242" s="7"/>
      <c r="R242" s="1"/>
      <c r="S242" s="1"/>
      <c r="T242" s="1"/>
      <c r="U242" s="1"/>
      <c r="V242" s="1"/>
      <c r="W242" s="1"/>
    </row>
    <row r="243" spans="1:23">
      <c r="A243" s="1"/>
      <c r="B243" s="1"/>
      <c r="C243" s="1"/>
      <c r="F243" s="1"/>
      <c r="G243" s="1"/>
      <c r="H243" s="3"/>
      <c r="I243" s="3"/>
      <c r="J243" s="3"/>
      <c r="K243" s="3"/>
      <c r="L243" s="3"/>
      <c r="M243" s="4"/>
      <c r="N243" s="1"/>
      <c r="P243" s="1"/>
      <c r="Q243" s="7"/>
      <c r="R243" s="1"/>
      <c r="S243" s="1"/>
      <c r="T243" s="1"/>
      <c r="U243" s="1"/>
      <c r="V243" s="1"/>
      <c r="W243" s="1"/>
    </row>
    <row r="244" spans="1:23">
      <c r="A244" s="1"/>
      <c r="B244" s="1"/>
      <c r="C244" s="1"/>
      <c r="F244" s="1"/>
      <c r="G244" s="1"/>
      <c r="H244" s="3"/>
      <c r="I244" s="3"/>
      <c r="J244" s="3"/>
      <c r="K244" s="3"/>
      <c r="L244" s="3"/>
      <c r="M244" s="4"/>
      <c r="N244" s="1"/>
      <c r="P244" s="1"/>
      <c r="Q244" s="7"/>
      <c r="R244" s="1"/>
      <c r="S244" s="1"/>
      <c r="T244" s="1"/>
      <c r="U244" s="1"/>
      <c r="V244" s="1"/>
      <c r="W244" s="1"/>
    </row>
    <row r="245" spans="1:23">
      <c r="A245" s="1"/>
      <c r="B245" s="1"/>
      <c r="C245" s="1"/>
      <c r="F245" s="1"/>
      <c r="G245" s="1"/>
      <c r="H245" s="3"/>
      <c r="I245" s="3"/>
      <c r="J245" s="3"/>
      <c r="K245" s="3"/>
      <c r="L245" s="3"/>
      <c r="M245" s="4"/>
      <c r="N245" s="1"/>
      <c r="P245" s="1"/>
      <c r="Q245" s="7"/>
      <c r="R245" s="1"/>
      <c r="S245" s="1"/>
      <c r="T245" s="1"/>
      <c r="U245" s="1"/>
      <c r="V245" s="1"/>
      <c r="W245" s="1"/>
    </row>
    <row r="246" spans="1:23">
      <c r="A246" s="1"/>
      <c r="B246" s="1"/>
      <c r="C246" s="1"/>
      <c r="F246" s="1"/>
      <c r="G246" s="1"/>
      <c r="H246" s="3"/>
      <c r="I246" s="3"/>
      <c r="J246" s="3"/>
      <c r="K246" s="3"/>
      <c r="L246" s="3"/>
      <c r="M246" s="4"/>
      <c r="N246" s="1"/>
      <c r="P246" s="1"/>
      <c r="Q246" s="7"/>
      <c r="R246" s="1"/>
      <c r="S246" s="1"/>
      <c r="T246" s="1"/>
      <c r="U246" s="1"/>
      <c r="V246" s="1"/>
      <c r="W246" s="1"/>
    </row>
    <row r="247" spans="1:23">
      <c r="A247" s="1"/>
      <c r="B247" s="1"/>
      <c r="C247" s="1"/>
      <c r="F247" s="1"/>
      <c r="G247" s="1"/>
      <c r="H247" s="3"/>
      <c r="I247" s="3"/>
      <c r="J247" s="3"/>
      <c r="K247" s="3"/>
      <c r="L247" s="3"/>
      <c r="M247" s="4"/>
      <c r="N247" s="1"/>
      <c r="P247" s="1"/>
      <c r="Q247" s="7"/>
      <c r="R247" s="1"/>
      <c r="S247" s="1"/>
      <c r="T247" s="1"/>
      <c r="U247" s="1"/>
      <c r="V247" s="1"/>
      <c r="W247" s="1"/>
    </row>
    <row r="248" spans="1:23">
      <c r="A248" s="1"/>
      <c r="B248" s="1"/>
      <c r="C248" s="1"/>
      <c r="F248" s="1"/>
      <c r="G248" s="1"/>
      <c r="H248" s="3"/>
      <c r="I248" s="3"/>
      <c r="J248" s="3"/>
      <c r="K248" s="3"/>
      <c r="L248" s="3"/>
      <c r="M248" s="4"/>
      <c r="N248" s="1"/>
      <c r="P248" s="1"/>
      <c r="Q248" s="7"/>
      <c r="R248" s="1"/>
      <c r="S248" s="1"/>
      <c r="T248" s="1"/>
      <c r="U248" s="1"/>
      <c r="V248" s="1"/>
      <c r="W248" s="1"/>
    </row>
    <row r="249" spans="1:23">
      <c r="A249" s="1"/>
      <c r="B249" s="1"/>
      <c r="C249" s="1"/>
      <c r="F249" s="1"/>
      <c r="G249" s="1"/>
      <c r="H249" s="3"/>
      <c r="I249" s="3"/>
      <c r="J249" s="3"/>
      <c r="K249" s="3"/>
      <c r="L249" s="3"/>
      <c r="M249" s="4"/>
      <c r="N249" s="1"/>
      <c r="P249" s="1"/>
      <c r="Q249" s="7"/>
      <c r="R249" s="1"/>
      <c r="S249" s="1"/>
      <c r="T249" s="1"/>
      <c r="U249" s="1"/>
      <c r="V249" s="1"/>
      <c r="W249" s="1"/>
    </row>
    <row r="250" spans="1:23">
      <c r="A250" s="1"/>
      <c r="B250" s="1"/>
      <c r="C250" s="1"/>
      <c r="F250" s="1"/>
      <c r="G250" s="1"/>
      <c r="H250" s="3"/>
      <c r="I250" s="3"/>
      <c r="J250" s="3"/>
      <c r="K250" s="3"/>
      <c r="L250" s="3"/>
      <c r="M250" s="4"/>
      <c r="N250" s="1"/>
      <c r="P250" s="1"/>
      <c r="Q250" s="7"/>
      <c r="R250" s="1"/>
      <c r="S250" s="1"/>
      <c r="T250" s="1"/>
      <c r="U250" s="1"/>
      <c r="V250" s="1"/>
      <c r="W250" s="1"/>
    </row>
    <row r="251" spans="1:23">
      <c r="A251" s="1"/>
      <c r="B251" s="1"/>
      <c r="C251" s="1"/>
      <c r="F251" s="1"/>
      <c r="G251" s="1"/>
      <c r="H251" s="3"/>
      <c r="I251" s="3"/>
      <c r="J251" s="3"/>
      <c r="K251" s="3"/>
      <c r="L251" s="3"/>
      <c r="M251" s="4"/>
      <c r="N251" s="1"/>
      <c r="P251" s="1"/>
      <c r="Q251" s="7"/>
      <c r="R251" s="1"/>
      <c r="S251" s="1"/>
      <c r="T251" s="1"/>
      <c r="U251" s="1"/>
      <c r="V251" s="1"/>
      <c r="W251" s="1"/>
    </row>
    <row r="252" spans="1:23">
      <c r="A252" s="1"/>
      <c r="B252" s="1"/>
      <c r="C252" s="1"/>
      <c r="F252" s="1"/>
      <c r="G252" s="1"/>
      <c r="H252" s="3"/>
      <c r="I252" s="3"/>
      <c r="J252" s="3"/>
      <c r="K252" s="3"/>
      <c r="L252" s="3"/>
      <c r="M252" s="4"/>
      <c r="N252" s="1"/>
      <c r="P252" s="1"/>
      <c r="Q252" s="7"/>
      <c r="R252" s="1"/>
      <c r="S252" s="1"/>
      <c r="T252" s="1"/>
      <c r="U252" s="1"/>
      <c r="V252" s="1"/>
      <c r="W252" s="1"/>
    </row>
    <row r="253" spans="1:23">
      <c r="A253" s="1"/>
      <c r="B253" s="1"/>
      <c r="C253" s="1"/>
      <c r="F253" s="1"/>
      <c r="G253" s="1"/>
      <c r="H253" s="3"/>
      <c r="I253" s="3"/>
      <c r="J253" s="3"/>
      <c r="K253" s="3"/>
      <c r="L253" s="3"/>
      <c r="M253" s="4"/>
      <c r="N253" s="1"/>
      <c r="P253" s="1"/>
      <c r="Q253" s="7"/>
      <c r="R253" s="1"/>
      <c r="S253" s="1"/>
      <c r="T253" s="1"/>
      <c r="U253" s="1"/>
      <c r="V253" s="1"/>
      <c r="W253" s="1"/>
    </row>
    <row r="254" spans="1:23">
      <c r="A254" s="1"/>
      <c r="B254" s="1"/>
      <c r="C254" s="1"/>
      <c r="F254" s="1"/>
      <c r="G254" s="1"/>
      <c r="H254" s="3"/>
      <c r="I254" s="3"/>
      <c r="J254" s="3"/>
      <c r="K254" s="3"/>
      <c r="L254" s="3"/>
      <c r="M254" s="4"/>
      <c r="N254" s="1"/>
      <c r="P254" s="1"/>
      <c r="Q254" s="7"/>
      <c r="R254" s="1"/>
      <c r="S254" s="1"/>
      <c r="T254" s="1"/>
      <c r="U254" s="1"/>
      <c r="V254" s="1"/>
      <c r="W254" s="1"/>
    </row>
    <row r="255" spans="1:23">
      <c r="A255" s="1"/>
      <c r="B255" s="1"/>
      <c r="C255" s="1"/>
      <c r="F255" s="1"/>
      <c r="G255" s="1"/>
      <c r="H255" s="3"/>
      <c r="I255" s="3"/>
      <c r="J255" s="3"/>
      <c r="K255" s="3"/>
      <c r="L255" s="3"/>
      <c r="M255" s="4"/>
      <c r="N255" s="1"/>
      <c r="P255" s="1"/>
      <c r="Q255" s="7"/>
      <c r="R255" s="1"/>
      <c r="S255" s="1"/>
      <c r="T255" s="1"/>
      <c r="U255" s="1"/>
      <c r="V255" s="1"/>
      <c r="W255" s="1"/>
    </row>
    <row r="256" spans="1:23">
      <c r="A256" s="1"/>
      <c r="B256" s="1"/>
      <c r="C256" s="1"/>
      <c r="F256" s="1"/>
      <c r="G256" s="1"/>
      <c r="H256" s="3"/>
      <c r="I256" s="3"/>
      <c r="J256" s="3"/>
      <c r="K256" s="3"/>
      <c r="L256" s="3"/>
      <c r="M256" s="4"/>
      <c r="N256" s="1"/>
      <c r="P256" s="1"/>
      <c r="Q256" s="7"/>
      <c r="R256" s="1"/>
      <c r="S256" s="1"/>
      <c r="T256" s="1"/>
      <c r="U256" s="1"/>
      <c r="V256" s="1"/>
      <c r="W256" s="1"/>
    </row>
    <row r="257" spans="1:23">
      <c r="A257" s="1"/>
      <c r="B257" s="1"/>
      <c r="C257" s="1"/>
      <c r="F257" s="1"/>
      <c r="G257" s="1"/>
      <c r="H257" s="3"/>
      <c r="I257" s="3"/>
      <c r="J257" s="3"/>
      <c r="K257" s="3"/>
      <c r="L257" s="3"/>
      <c r="M257" s="4"/>
      <c r="N257" s="1"/>
      <c r="P257" s="1"/>
      <c r="Q257" s="7"/>
      <c r="R257" s="1"/>
      <c r="S257" s="1"/>
      <c r="T257" s="1"/>
      <c r="U257" s="1"/>
      <c r="V257" s="1"/>
      <c r="W257" s="1"/>
    </row>
    <row r="258" spans="1:23">
      <c r="A258" s="1"/>
      <c r="B258" s="1"/>
      <c r="C258" s="1"/>
      <c r="F258" s="1"/>
      <c r="G258" s="1"/>
      <c r="H258" s="3"/>
      <c r="I258" s="3"/>
      <c r="J258" s="3"/>
      <c r="K258" s="3"/>
      <c r="L258" s="3"/>
      <c r="M258" s="4"/>
      <c r="N258" s="1"/>
      <c r="P258" s="1"/>
      <c r="Q258" s="7"/>
      <c r="R258" s="1"/>
      <c r="S258" s="1"/>
      <c r="T258" s="1"/>
      <c r="U258" s="1"/>
      <c r="V258" s="1"/>
      <c r="W258" s="1"/>
    </row>
    <row r="259" spans="1:23">
      <c r="A259" s="1"/>
      <c r="B259" s="1"/>
      <c r="C259" s="1"/>
      <c r="F259" s="1"/>
      <c r="G259" s="1"/>
      <c r="H259" s="3"/>
      <c r="I259" s="3"/>
      <c r="J259" s="3"/>
      <c r="K259" s="3"/>
      <c r="L259" s="3"/>
      <c r="M259" s="4"/>
      <c r="N259" s="1"/>
      <c r="P259" s="1"/>
      <c r="Q259" s="7"/>
      <c r="R259" s="1"/>
      <c r="S259" s="1"/>
      <c r="T259" s="1"/>
      <c r="U259" s="1"/>
      <c r="V259" s="1"/>
      <c r="W259" s="1"/>
    </row>
    <row r="260" spans="1:23">
      <c r="A260" s="1"/>
      <c r="B260" s="1"/>
      <c r="C260" s="1"/>
      <c r="F260" s="1"/>
      <c r="G260" s="1"/>
      <c r="H260" s="3"/>
      <c r="I260" s="3"/>
      <c r="J260" s="3"/>
      <c r="K260" s="3"/>
      <c r="L260" s="3"/>
      <c r="M260" s="4"/>
      <c r="N260" s="1"/>
      <c r="P260" s="1"/>
      <c r="Q260" s="7"/>
      <c r="R260" s="1"/>
      <c r="S260" s="1"/>
      <c r="T260" s="1"/>
      <c r="U260" s="1"/>
      <c r="V260" s="1"/>
      <c r="W260" s="1"/>
    </row>
    <row r="261" spans="1:23">
      <c r="A261" s="1"/>
      <c r="B261" s="1"/>
      <c r="C261" s="1"/>
      <c r="F261" s="1"/>
      <c r="G261" s="1"/>
      <c r="H261" s="3"/>
      <c r="I261" s="3"/>
      <c r="J261" s="3"/>
      <c r="K261" s="3"/>
      <c r="L261" s="3"/>
      <c r="M261" s="4"/>
      <c r="N261" s="1"/>
      <c r="P261" s="1"/>
      <c r="Q261" s="7"/>
      <c r="R261" s="1"/>
      <c r="S261" s="1"/>
      <c r="T261" s="1"/>
      <c r="U261" s="1"/>
      <c r="V261" s="1"/>
      <c r="W261" s="1"/>
    </row>
    <row r="262" spans="1:23">
      <c r="A262" s="1"/>
      <c r="B262" s="1"/>
      <c r="C262" s="1"/>
      <c r="F262" s="1"/>
      <c r="G262" s="1"/>
      <c r="H262" s="3"/>
      <c r="I262" s="3"/>
      <c r="J262" s="3"/>
      <c r="K262" s="3"/>
      <c r="L262" s="3"/>
      <c r="M262" s="4"/>
      <c r="N262" s="1"/>
      <c r="P262" s="1"/>
      <c r="Q262" s="7"/>
      <c r="R262" s="1"/>
      <c r="S262" s="1"/>
      <c r="T262" s="1"/>
      <c r="U262" s="1"/>
      <c r="V262" s="1"/>
      <c r="W262" s="1"/>
    </row>
    <row r="263" spans="1:23">
      <c r="A263" s="1"/>
      <c r="B263" s="1"/>
      <c r="C263" s="1"/>
      <c r="F263" s="1"/>
      <c r="G263" s="1"/>
      <c r="H263" s="3"/>
      <c r="I263" s="3"/>
      <c r="J263" s="3"/>
      <c r="K263" s="3"/>
      <c r="L263" s="3"/>
      <c r="M263" s="4"/>
      <c r="N263" s="1"/>
      <c r="P263" s="1"/>
      <c r="Q263" s="7"/>
      <c r="R263" s="1"/>
      <c r="S263" s="1"/>
      <c r="T263" s="1"/>
      <c r="U263" s="1"/>
      <c r="V263" s="1"/>
      <c r="W263" s="1"/>
    </row>
    <row r="264" spans="1:23">
      <c r="A264" s="1"/>
      <c r="B264" s="1"/>
      <c r="C264" s="1"/>
      <c r="F264" s="1"/>
      <c r="G264" s="1"/>
      <c r="H264" s="3"/>
      <c r="I264" s="3"/>
      <c r="J264" s="3"/>
      <c r="K264" s="3"/>
      <c r="L264" s="3"/>
      <c r="M264" s="4"/>
      <c r="N264" s="1"/>
      <c r="P264" s="1"/>
      <c r="Q264" s="7"/>
      <c r="R264" s="1"/>
      <c r="S264" s="1"/>
      <c r="T264" s="1"/>
      <c r="U264" s="1"/>
      <c r="V264" s="1"/>
      <c r="W264" s="1"/>
    </row>
    <row r="265" spans="1:23">
      <c r="A265" s="1"/>
      <c r="B265" s="1"/>
      <c r="C265" s="1"/>
      <c r="F265" s="1"/>
      <c r="G265" s="1"/>
      <c r="H265" s="3"/>
      <c r="I265" s="3"/>
      <c r="J265" s="3"/>
      <c r="K265" s="3"/>
      <c r="L265" s="3"/>
      <c r="M265" s="4"/>
      <c r="N265" s="1"/>
      <c r="P265" s="1"/>
      <c r="Q265" s="7"/>
      <c r="R265" s="1"/>
      <c r="S265" s="1"/>
      <c r="T265" s="1"/>
      <c r="U265" s="1"/>
      <c r="V265" s="1"/>
      <c r="W265" s="1"/>
    </row>
    <row r="266" spans="1:23">
      <c r="A266" s="1"/>
      <c r="B266" s="1"/>
      <c r="C266" s="1"/>
      <c r="F266" s="1"/>
      <c r="G266" s="1"/>
      <c r="H266" s="3"/>
      <c r="I266" s="3"/>
      <c r="J266" s="3"/>
      <c r="K266" s="3"/>
      <c r="L266" s="3"/>
      <c r="M266" s="4"/>
      <c r="N266" s="1"/>
      <c r="P266" s="1"/>
      <c r="Q266" s="7"/>
      <c r="R266" s="1"/>
      <c r="S266" s="1"/>
      <c r="T266" s="1"/>
      <c r="U266" s="1"/>
      <c r="V266" s="1"/>
      <c r="W266" s="1"/>
    </row>
    <row r="267" spans="1:23">
      <c r="A267" s="1"/>
      <c r="B267" s="1"/>
      <c r="C267" s="1"/>
      <c r="F267" s="1"/>
      <c r="G267" s="1"/>
      <c r="H267" s="3"/>
      <c r="I267" s="3"/>
      <c r="J267" s="3"/>
      <c r="K267" s="3"/>
      <c r="L267" s="3"/>
      <c r="M267" s="4"/>
      <c r="N267" s="1"/>
      <c r="P267" s="1"/>
      <c r="Q267" s="7"/>
      <c r="R267" s="1"/>
      <c r="S267" s="1"/>
      <c r="T267" s="1"/>
      <c r="U267" s="1"/>
      <c r="V267" s="1"/>
      <c r="W267" s="1"/>
    </row>
    <row r="268" spans="1:23">
      <c r="A268" s="1"/>
      <c r="B268" s="1"/>
      <c r="C268" s="1"/>
      <c r="F268" s="1"/>
      <c r="G268" s="1"/>
      <c r="H268" s="3"/>
      <c r="I268" s="3"/>
      <c r="J268" s="3"/>
      <c r="K268" s="3"/>
      <c r="L268" s="3"/>
      <c r="M268" s="4"/>
      <c r="N268" s="1"/>
      <c r="P268" s="1"/>
      <c r="Q268" s="7"/>
      <c r="R268" s="1"/>
      <c r="S268" s="1"/>
      <c r="T268" s="1"/>
      <c r="U268" s="1"/>
      <c r="V268" s="1"/>
      <c r="W268" s="1"/>
    </row>
    <row r="269" spans="1:23">
      <c r="A269" s="1"/>
      <c r="B269" s="1"/>
      <c r="C269" s="1"/>
      <c r="F269" s="1"/>
      <c r="G269" s="1"/>
      <c r="H269" s="3"/>
      <c r="I269" s="3"/>
      <c r="J269" s="3"/>
      <c r="K269" s="3"/>
      <c r="L269" s="3"/>
      <c r="M269" s="4"/>
      <c r="N269" s="1"/>
      <c r="P269" s="1"/>
      <c r="Q269" s="7"/>
      <c r="R269" s="1"/>
      <c r="S269" s="1"/>
      <c r="T269" s="1"/>
      <c r="U269" s="1"/>
      <c r="V269" s="1"/>
      <c r="W269" s="1"/>
    </row>
    <row r="270" spans="1:23">
      <c r="A270" s="1"/>
      <c r="B270" s="1"/>
      <c r="C270" s="1"/>
      <c r="F270" s="1"/>
      <c r="G270" s="1"/>
      <c r="H270" s="3"/>
      <c r="I270" s="3"/>
      <c r="J270" s="3"/>
      <c r="K270" s="3"/>
      <c r="L270" s="3"/>
      <c r="M270" s="4"/>
      <c r="N270" s="1"/>
      <c r="P270" s="1"/>
      <c r="Q270" s="7"/>
      <c r="R270" s="1"/>
      <c r="S270" s="1"/>
      <c r="T270" s="1"/>
      <c r="U270" s="1"/>
      <c r="V270" s="1"/>
      <c r="W270" s="1"/>
    </row>
    <row r="271" spans="1:23">
      <c r="A271" s="1"/>
      <c r="B271" s="1"/>
      <c r="C271" s="1"/>
      <c r="F271" s="1"/>
      <c r="G271" s="1"/>
      <c r="H271" s="3"/>
      <c r="I271" s="3"/>
      <c r="J271" s="3"/>
      <c r="K271" s="3"/>
      <c r="L271" s="3"/>
      <c r="M271" s="4"/>
      <c r="N271" s="1"/>
      <c r="P271" s="1"/>
      <c r="Q271" s="7"/>
      <c r="R271" s="1"/>
      <c r="S271" s="1"/>
      <c r="T271" s="1"/>
      <c r="U271" s="1"/>
      <c r="V271" s="1"/>
      <c r="W271" s="1"/>
    </row>
    <row r="272" spans="1:23">
      <c r="A272" s="1"/>
      <c r="B272" s="1"/>
      <c r="C272" s="1"/>
      <c r="F272" s="1"/>
      <c r="G272" s="1"/>
      <c r="H272" s="3"/>
      <c r="I272" s="3"/>
      <c r="J272" s="3"/>
      <c r="K272" s="3"/>
      <c r="L272" s="3"/>
      <c r="M272" s="4"/>
      <c r="N272" s="1"/>
      <c r="P272" s="1"/>
      <c r="Q272" s="7"/>
      <c r="R272" s="1"/>
      <c r="S272" s="1"/>
      <c r="T272" s="1"/>
      <c r="U272" s="1"/>
      <c r="V272" s="1"/>
      <c r="W272" s="1"/>
    </row>
    <row r="273" spans="1:23">
      <c r="A273" s="1"/>
      <c r="B273" s="1"/>
      <c r="C273" s="1"/>
      <c r="F273" s="1"/>
      <c r="G273" s="1"/>
      <c r="H273" s="3"/>
      <c r="I273" s="3"/>
      <c r="J273" s="3"/>
      <c r="K273" s="3"/>
      <c r="L273" s="3"/>
      <c r="M273" s="4"/>
      <c r="N273" s="1"/>
      <c r="P273" s="1"/>
      <c r="Q273" s="7"/>
      <c r="R273" s="1"/>
      <c r="S273" s="1"/>
      <c r="T273" s="1"/>
      <c r="U273" s="1"/>
      <c r="V273" s="1"/>
      <c r="W273" s="1"/>
    </row>
    <row r="274" spans="1:23">
      <c r="A274" s="1"/>
      <c r="B274" s="1"/>
      <c r="C274" s="1"/>
      <c r="F274" s="1"/>
      <c r="G274" s="1"/>
      <c r="H274" s="3"/>
      <c r="I274" s="3"/>
      <c r="J274" s="3"/>
      <c r="K274" s="3"/>
      <c r="L274" s="3"/>
      <c r="M274" s="4"/>
      <c r="N274" s="1"/>
      <c r="P274" s="1"/>
      <c r="Q274" s="7"/>
      <c r="R274" s="1"/>
      <c r="S274" s="1"/>
      <c r="T274" s="1"/>
      <c r="U274" s="1"/>
      <c r="V274" s="1"/>
      <c r="W274" s="1"/>
    </row>
    <row r="275" spans="1:23">
      <c r="A275" s="1"/>
      <c r="B275" s="1"/>
      <c r="C275" s="1"/>
      <c r="F275" s="1"/>
      <c r="G275" s="1"/>
      <c r="H275" s="3"/>
      <c r="I275" s="3"/>
      <c r="J275" s="3"/>
      <c r="K275" s="3"/>
      <c r="L275" s="3"/>
      <c r="M275" s="4"/>
      <c r="N275" s="1"/>
      <c r="P275" s="1"/>
      <c r="Q275" s="7"/>
      <c r="R275" s="1"/>
      <c r="S275" s="1"/>
      <c r="T275" s="1"/>
      <c r="U275" s="1"/>
      <c r="V275" s="1"/>
      <c r="W275" s="1"/>
    </row>
    <row r="276" spans="1:23">
      <c r="A276" s="1"/>
      <c r="B276" s="1"/>
      <c r="C276" s="1"/>
      <c r="F276" s="1"/>
      <c r="G276" s="1"/>
      <c r="H276" s="3"/>
      <c r="I276" s="3"/>
      <c r="J276" s="3"/>
      <c r="K276" s="3"/>
      <c r="L276" s="3"/>
      <c r="M276" s="4"/>
      <c r="N276" s="1"/>
      <c r="P276" s="1"/>
      <c r="Q276" s="7"/>
      <c r="R276" s="1"/>
      <c r="S276" s="1"/>
      <c r="T276" s="1"/>
      <c r="U276" s="1"/>
      <c r="V276" s="1"/>
      <c r="W276" s="1"/>
    </row>
    <row r="277" spans="1:23">
      <c r="A277" s="1"/>
      <c r="B277" s="1"/>
      <c r="C277" s="1"/>
      <c r="F277" s="1"/>
      <c r="G277" s="1"/>
      <c r="H277" s="3"/>
      <c r="I277" s="3"/>
      <c r="J277" s="3"/>
      <c r="K277" s="3"/>
      <c r="L277" s="3"/>
      <c r="M277" s="4"/>
      <c r="N277" s="1"/>
      <c r="P277" s="1"/>
      <c r="Q277" s="7"/>
      <c r="R277" s="1"/>
      <c r="S277" s="1"/>
      <c r="T277" s="1"/>
      <c r="U277" s="1"/>
      <c r="V277" s="1"/>
      <c r="W277" s="1"/>
    </row>
    <row r="278" spans="1:23">
      <c r="A278" s="1"/>
      <c r="B278" s="1"/>
      <c r="C278" s="1"/>
      <c r="F278" s="1"/>
      <c r="G278" s="1"/>
      <c r="H278" s="3"/>
      <c r="I278" s="3"/>
      <c r="J278" s="3"/>
      <c r="K278" s="3"/>
      <c r="L278" s="3"/>
      <c r="M278" s="4"/>
      <c r="N278" s="1"/>
      <c r="P278" s="1"/>
      <c r="Q278" s="7"/>
      <c r="R278" s="1"/>
      <c r="S278" s="1"/>
      <c r="T278" s="1"/>
      <c r="U278" s="1"/>
      <c r="V278" s="1"/>
      <c r="W278" s="1"/>
    </row>
    <row r="279" spans="1:23">
      <c r="A279" s="1"/>
      <c r="B279" s="1"/>
      <c r="C279" s="1"/>
      <c r="F279" s="1"/>
      <c r="G279" s="1"/>
      <c r="H279" s="3"/>
      <c r="I279" s="3"/>
      <c r="J279" s="3"/>
      <c r="K279" s="3"/>
      <c r="L279" s="3"/>
      <c r="M279" s="4"/>
      <c r="N279" s="1"/>
      <c r="P279" s="1"/>
      <c r="Q279" s="7"/>
      <c r="R279" s="1"/>
      <c r="S279" s="1"/>
      <c r="T279" s="1"/>
      <c r="U279" s="1"/>
      <c r="V279" s="1"/>
      <c r="W279" s="1"/>
    </row>
    <row r="280" spans="1:23">
      <c r="A280" s="1"/>
      <c r="B280" s="1"/>
      <c r="C280" s="1"/>
      <c r="F280" s="1"/>
      <c r="G280" s="1"/>
      <c r="H280" s="3"/>
      <c r="I280" s="3"/>
      <c r="J280" s="3"/>
      <c r="K280" s="3"/>
      <c r="L280" s="3"/>
      <c r="M280" s="4"/>
      <c r="N280" s="1"/>
      <c r="P280" s="1"/>
      <c r="Q280" s="7"/>
      <c r="R280" s="1"/>
      <c r="S280" s="1"/>
      <c r="T280" s="1"/>
      <c r="U280" s="1"/>
      <c r="V280" s="1"/>
      <c r="W280" s="1"/>
    </row>
    <row r="281" spans="1:23">
      <c r="A281" s="1"/>
      <c r="B281" s="1"/>
      <c r="C281" s="1"/>
      <c r="F281" s="1"/>
      <c r="G281" s="1"/>
      <c r="H281" s="3"/>
      <c r="I281" s="3"/>
      <c r="J281" s="3"/>
      <c r="K281" s="3"/>
      <c r="L281" s="3"/>
      <c r="M281" s="4"/>
      <c r="N281" s="1"/>
      <c r="P281" s="1"/>
      <c r="Q281" s="7"/>
      <c r="R281" s="1"/>
      <c r="S281" s="1"/>
      <c r="T281" s="1"/>
      <c r="U281" s="1"/>
      <c r="V281" s="1"/>
      <c r="W281" s="1"/>
    </row>
    <row r="282" spans="1:23">
      <c r="A282" s="1"/>
      <c r="B282" s="1"/>
      <c r="C282" s="1"/>
      <c r="F282" s="1"/>
      <c r="G282" s="1"/>
      <c r="H282" s="3"/>
      <c r="I282" s="3"/>
      <c r="J282" s="3"/>
      <c r="K282" s="3"/>
      <c r="L282" s="3"/>
      <c r="M282" s="4"/>
      <c r="N282" s="1"/>
      <c r="P282" s="1"/>
      <c r="Q282" s="7"/>
      <c r="R282" s="1"/>
      <c r="S282" s="1"/>
      <c r="T282" s="1"/>
      <c r="U282" s="1"/>
      <c r="V282" s="1"/>
      <c r="W282" s="1"/>
    </row>
    <row r="283" spans="1:23">
      <c r="A283" s="1"/>
      <c r="B283" s="1"/>
      <c r="C283" s="1"/>
      <c r="F283" s="1"/>
      <c r="G283" s="1"/>
      <c r="H283" s="3"/>
      <c r="I283" s="3"/>
      <c r="J283" s="3"/>
      <c r="K283" s="3"/>
      <c r="L283" s="3"/>
      <c r="M283" s="4"/>
      <c r="N283" s="1"/>
      <c r="P283" s="1"/>
      <c r="Q283" s="7"/>
      <c r="R283" s="1"/>
      <c r="S283" s="1"/>
      <c r="T283" s="1"/>
      <c r="U283" s="1"/>
      <c r="V283" s="1"/>
      <c r="W283" s="1"/>
    </row>
    <row r="284" spans="1:23">
      <c r="A284" s="1"/>
      <c r="B284" s="1"/>
      <c r="C284" s="1"/>
      <c r="F284" s="1"/>
      <c r="G284" s="1"/>
      <c r="H284" s="3"/>
      <c r="I284" s="3"/>
      <c r="J284" s="3"/>
      <c r="K284" s="3"/>
      <c r="L284" s="3"/>
      <c r="M284" s="4"/>
      <c r="N284" s="1"/>
      <c r="P284" s="1"/>
      <c r="Q284" s="7"/>
      <c r="R284" s="1"/>
      <c r="S284" s="1"/>
      <c r="T284" s="1"/>
      <c r="U284" s="1"/>
      <c r="V284" s="1"/>
      <c r="W284" s="1"/>
    </row>
    <row r="285" spans="1:23">
      <c r="A285" s="1"/>
      <c r="B285" s="1"/>
      <c r="C285" s="1"/>
      <c r="F285" s="1"/>
      <c r="G285" s="1"/>
      <c r="H285" s="3"/>
      <c r="I285" s="3"/>
      <c r="J285" s="3"/>
      <c r="K285" s="3"/>
      <c r="L285" s="3"/>
      <c r="M285" s="4"/>
      <c r="N285" s="1"/>
      <c r="P285" s="1"/>
      <c r="Q285" s="7"/>
      <c r="R285" s="1"/>
      <c r="S285" s="1"/>
      <c r="T285" s="1"/>
      <c r="U285" s="1"/>
      <c r="V285" s="1"/>
      <c r="W285" s="1"/>
    </row>
    <row r="286" spans="1:23">
      <c r="A286" s="1"/>
      <c r="B286" s="1"/>
      <c r="C286" s="1"/>
      <c r="F286" s="1"/>
      <c r="G286" s="1"/>
      <c r="H286" s="3"/>
      <c r="I286" s="3"/>
      <c r="J286" s="3"/>
      <c r="K286" s="3"/>
      <c r="L286" s="3"/>
      <c r="M286" s="4"/>
      <c r="N286" s="1"/>
      <c r="P286" s="1"/>
      <c r="Q286" s="7"/>
      <c r="R286" s="1"/>
      <c r="S286" s="1"/>
      <c r="T286" s="1"/>
      <c r="U286" s="1"/>
      <c r="V286" s="1"/>
      <c r="W286" s="1"/>
    </row>
    <row r="287" spans="1:23">
      <c r="A287" s="1"/>
      <c r="B287" s="1"/>
      <c r="C287" s="1"/>
      <c r="F287" s="1"/>
      <c r="G287" s="1"/>
      <c r="H287" s="3"/>
      <c r="I287" s="3"/>
      <c r="J287" s="3"/>
      <c r="K287" s="3"/>
      <c r="L287" s="3"/>
      <c r="M287" s="4"/>
      <c r="N287" s="1"/>
      <c r="P287" s="1"/>
      <c r="Q287" s="7"/>
      <c r="R287" s="1"/>
      <c r="S287" s="1"/>
      <c r="T287" s="1"/>
      <c r="U287" s="1"/>
      <c r="V287" s="1"/>
      <c r="W287" s="1"/>
    </row>
    <row r="288" spans="1:23">
      <c r="A288" s="1"/>
      <c r="B288" s="1"/>
      <c r="C288" s="1"/>
      <c r="F288" s="1"/>
      <c r="G288" s="1"/>
      <c r="H288" s="3"/>
      <c r="I288" s="3"/>
      <c r="J288" s="3"/>
      <c r="K288" s="3"/>
      <c r="L288" s="3"/>
      <c r="M288" s="4"/>
      <c r="N288" s="1"/>
      <c r="P288" s="1"/>
      <c r="Q288" s="7"/>
      <c r="R288" s="1"/>
      <c r="S288" s="1"/>
      <c r="T288" s="1"/>
      <c r="U288" s="1"/>
      <c r="V288" s="1"/>
      <c r="W288" s="1"/>
    </row>
    <row r="289" spans="1:23">
      <c r="A289" s="1"/>
      <c r="B289" s="1"/>
      <c r="C289" s="1"/>
      <c r="F289" s="1"/>
      <c r="G289" s="1"/>
      <c r="H289" s="3"/>
      <c r="I289" s="3"/>
      <c r="J289" s="3"/>
      <c r="K289" s="3"/>
      <c r="L289" s="3"/>
      <c r="M289" s="4"/>
      <c r="N289" s="1"/>
      <c r="P289" s="1"/>
      <c r="Q289" s="7"/>
      <c r="R289" s="1"/>
      <c r="S289" s="1"/>
      <c r="T289" s="1"/>
      <c r="U289" s="1"/>
      <c r="V289" s="1"/>
      <c r="W289" s="1"/>
    </row>
    <row r="290" spans="1:23">
      <c r="A290" s="1"/>
      <c r="B290" s="1"/>
      <c r="C290" s="1"/>
      <c r="F290" s="1"/>
      <c r="G290" s="1"/>
      <c r="H290" s="3"/>
      <c r="I290" s="3"/>
      <c r="J290" s="3"/>
      <c r="K290" s="3"/>
      <c r="L290" s="3"/>
      <c r="M290" s="4"/>
      <c r="N290" s="1"/>
      <c r="P290" s="1"/>
      <c r="Q290" s="7"/>
      <c r="R290" s="1"/>
      <c r="S290" s="1"/>
      <c r="T290" s="1"/>
      <c r="U290" s="1"/>
      <c r="V290" s="1"/>
      <c r="W290" s="1"/>
    </row>
    <row r="291" spans="1:23">
      <c r="A291" s="1"/>
      <c r="B291" s="1"/>
      <c r="C291" s="1"/>
      <c r="F291" s="1"/>
      <c r="G291" s="1"/>
      <c r="H291" s="3"/>
      <c r="I291" s="3"/>
      <c r="J291" s="3"/>
      <c r="K291" s="3"/>
      <c r="L291" s="3"/>
      <c r="M291" s="4"/>
      <c r="N291" s="1"/>
      <c r="P291" s="1"/>
      <c r="Q291" s="7"/>
      <c r="R291" s="1"/>
      <c r="S291" s="1"/>
      <c r="T291" s="1"/>
      <c r="U291" s="1"/>
      <c r="V291" s="1"/>
      <c r="W291" s="1"/>
    </row>
    <row r="292" spans="1:23">
      <c r="A292" s="1"/>
      <c r="B292" s="1"/>
      <c r="C292" s="1"/>
      <c r="F292" s="1"/>
      <c r="G292" s="1"/>
      <c r="H292" s="3"/>
      <c r="I292" s="3"/>
      <c r="J292" s="3"/>
      <c r="K292" s="3"/>
      <c r="L292" s="3"/>
      <c r="M292" s="4"/>
      <c r="N292" s="1"/>
      <c r="P292" s="1"/>
      <c r="Q292" s="7"/>
      <c r="R292" s="1"/>
      <c r="S292" s="1"/>
      <c r="T292" s="1"/>
      <c r="U292" s="1"/>
      <c r="V292" s="1"/>
      <c r="W292" s="1"/>
    </row>
    <row r="293" spans="1:23">
      <c r="A293" s="1"/>
      <c r="B293" s="1"/>
      <c r="C293" s="1"/>
      <c r="F293" s="1"/>
      <c r="G293" s="1"/>
      <c r="H293" s="3"/>
      <c r="I293" s="3"/>
      <c r="J293" s="3"/>
      <c r="K293" s="3"/>
      <c r="L293" s="3"/>
      <c r="M293" s="4"/>
      <c r="N293" s="1"/>
      <c r="P293" s="1"/>
      <c r="Q293" s="7"/>
      <c r="R293" s="1"/>
      <c r="S293" s="1"/>
      <c r="T293" s="1"/>
      <c r="U293" s="1"/>
      <c r="V293" s="1"/>
      <c r="W293" s="1"/>
    </row>
    <row r="294" spans="1:23">
      <c r="A294" s="1"/>
      <c r="B294" s="1"/>
      <c r="C294" s="1"/>
      <c r="F294" s="1"/>
      <c r="G294" s="1"/>
      <c r="H294" s="3"/>
      <c r="I294" s="3"/>
      <c r="J294" s="3"/>
      <c r="K294" s="3"/>
      <c r="L294" s="3"/>
      <c r="M294" s="4"/>
      <c r="N294" s="1"/>
      <c r="P294" s="1"/>
      <c r="Q294" s="7"/>
      <c r="R294" s="1"/>
      <c r="S294" s="1"/>
      <c r="T294" s="1"/>
      <c r="U294" s="1"/>
      <c r="V294" s="1"/>
      <c r="W294" s="1"/>
    </row>
    <row r="295" spans="1:23">
      <c r="A295" s="1"/>
      <c r="B295" s="1"/>
      <c r="C295" s="1"/>
      <c r="F295" s="1"/>
      <c r="G295" s="1"/>
      <c r="H295" s="3"/>
      <c r="I295" s="3"/>
      <c r="J295" s="3"/>
      <c r="K295" s="3"/>
      <c r="L295" s="3"/>
      <c r="M295" s="4"/>
      <c r="N295" s="1"/>
      <c r="P295" s="1"/>
      <c r="Q295" s="7"/>
      <c r="R295" s="1"/>
      <c r="S295" s="1"/>
      <c r="T295" s="1"/>
      <c r="U295" s="1"/>
      <c r="V295" s="1"/>
      <c r="W295" s="1"/>
    </row>
    <row r="296" spans="1:23">
      <c r="A296" s="1"/>
      <c r="B296" s="1"/>
      <c r="C296" s="1"/>
      <c r="F296" s="1"/>
      <c r="G296" s="1"/>
      <c r="H296" s="3"/>
      <c r="I296" s="3"/>
      <c r="J296" s="3"/>
      <c r="K296" s="3"/>
      <c r="L296" s="3"/>
      <c r="M296" s="4"/>
      <c r="N296" s="1"/>
      <c r="P296" s="1"/>
      <c r="Q296" s="7"/>
      <c r="R296" s="1"/>
      <c r="S296" s="1"/>
      <c r="T296" s="1"/>
      <c r="U296" s="1"/>
      <c r="V296" s="1"/>
      <c r="W296" s="1"/>
    </row>
    <row r="297" spans="1:23">
      <c r="A297" s="1"/>
      <c r="B297" s="1"/>
      <c r="C297" s="1"/>
      <c r="F297" s="1"/>
      <c r="G297" s="1"/>
      <c r="H297" s="3"/>
      <c r="I297" s="3"/>
      <c r="J297" s="3"/>
      <c r="K297" s="3"/>
      <c r="L297" s="3"/>
      <c r="M297" s="4"/>
      <c r="N297" s="1"/>
      <c r="P297" s="1"/>
      <c r="Q297" s="7"/>
      <c r="R297" s="1"/>
      <c r="S297" s="1"/>
      <c r="T297" s="1"/>
      <c r="U297" s="1"/>
      <c r="V297" s="1"/>
      <c r="W297" s="1"/>
    </row>
    <row r="298" spans="1:23">
      <c r="A298" s="1"/>
      <c r="B298" s="1"/>
      <c r="C298" s="1"/>
      <c r="F298" s="1"/>
      <c r="G298" s="1"/>
      <c r="H298" s="3"/>
      <c r="I298" s="3"/>
      <c r="J298" s="3"/>
      <c r="K298" s="3"/>
      <c r="L298" s="3"/>
      <c r="M298" s="4"/>
      <c r="N298" s="1"/>
      <c r="P298" s="1"/>
      <c r="Q298" s="7"/>
      <c r="R298" s="1"/>
      <c r="S298" s="1"/>
      <c r="T298" s="1"/>
      <c r="U298" s="1"/>
      <c r="V298" s="1"/>
      <c r="W298" s="1"/>
    </row>
    <row r="299" spans="1:23">
      <c r="A299" s="1"/>
      <c r="B299" s="1"/>
      <c r="C299" s="1"/>
      <c r="F299" s="1"/>
      <c r="G299" s="1"/>
      <c r="H299" s="3"/>
      <c r="I299" s="3"/>
      <c r="J299" s="3"/>
      <c r="K299" s="3"/>
      <c r="L299" s="3"/>
      <c r="M299" s="4"/>
      <c r="N299" s="1"/>
      <c r="P299" s="1"/>
      <c r="Q299" s="7"/>
      <c r="R299" s="1"/>
      <c r="S299" s="1"/>
      <c r="T299" s="1"/>
      <c r="U299" s="1"/>
      <c r="V299" s="1"/>
      <c r="W299" s="1"/>
    </row>
    <row r="300" spans="1:23">
      <c r="A300" s="1"/>
      <c r="B300" s="1"/>
      <c r="C300" s="1"/>
      <c r="F300" s="1"/>
      <c r="G300" s="1"/>
      <c r="H300" s="3"/>
      <c r="I300" s="3"/>
      <c r="J300" s="3"/>
      <c r="K300" s="3"/>
      <c r="L300" s="3"/>
      <c r="M300" s="4"/>
      <c r="N300" s="1"/>
      <c r="P300" s="1"/>
      <c r="Q300" s="7"/>
      <c r="R300" s="1"/>
      <c r="S300" s="1"/>
      <c r="T300" s="1"/>
      <c r="U300" s="1"/>
      <c r="V300" s="1"/>
      <c r="W300" s="1"/>
    </row>
    <row r="301" spans="1:23">
      <c r="A301" s="1"/>
      <c r="B301" s="1"/>
      <c r="C301" s="1"/>
      <c r="F301" s="1"/>
      <c r="G301" s="1"/>
      <c r="H301" s="3"/>
      <c r="I301" s="3"/>
      <c r="J301" s="3"/>
      <c r="K301" s="3"/>
      <c r="L301" s="3"/>
      <c r="M301" s="4"/>
      <c r="N301" s="1"/>
      <c r="P301" s="1"/>
      <c r="Q301" s="7"/>
      <c r="R301" s="1"/>
      <c r="S301" s="1"/>
      <c r="T301" s="1"/>
      <c r="U301" s="1"/>
      <c r="V301" s="1"/>
      <c r="W301" s="1"/>
    </row>
    <row r="302" spans="1:23">
      <c r="A302" s="1"/>
      <c r="B302" s="1"/>
      <c r="C302" s="1"/>
      <c r="F302" s="1"/>
      <c r="G302" s="1"/>
      <c r="H302" s="3"/>
      <c r="I302" s="3"/>
      <c r="J302" s="3"/>
      <c r="K302" s="3"/>
      <c r="L302" s="3"/>
      <c r="M302" s="4"/>
      <c r="N302" s="1"/>
      <c r="P302" s="1"/>
      <c r="Q302" s="7"/>
      <c r="R302" s="1"/>
      <c r="S302" s="1"/>
      <c r="T302" s="1"/>
      <c r="U302" s="1"/>
      <c r="V302" s="1"/>
      <c r="W302" s="1"/>
    </row>
    <row r="303" spans="1:23">
      <c r="A303" s="1"/>
      <c r="B303" s="1"/>
      <c r="C303" s="1"/>
      <c r="F303" s="1"/>
      <c r="G303" s="1"/>
      <c r="H303" s="3"/>
      <c r="I303" s="3"/>
      <c r="J303" s="3"/>
      <c r="K303" s="3"/>
      <c r="L303" s="3"/>
      <c r="M303" s="4"/>
      <c r="N303" s="1"/>
      <c r="P303" s="1"/>
      <c r="Q303" s="7"/>
      <c r="R303" s="1"/>
      <c r="S303" s="1"/>
      <c r="T303" s="1"/>
      <c r="U303" s="1"/>
      <c r="V303" s="1"/>
      <c r="W303" s="1"/>
    </row>
    <row r="304" spans="1:23">
      <c r="A304" s="1"/>
      <c r="B304" s="1"/>
      <c r="C304" s="1"/>
      <c r="F304" s="1"/>
      <c r="G304" s="1"/>
      <c r="H304" s="3"/>
      <c r="I304" s="3"/>
      <c r="J304" s="3"/>
      <c r="K304" s="3"/>
      <c r="L304" s="3"/>
      <c r="M304" s="4"/>
      <c r="N304" s="1"/>
      <c r="P304" s="1"/>
      <c r="Q304" s="7"/>
      <c r="R304" s="1"/>
      <c r="S304" s="1"/>
      <c r="T304" s="1"/>
      <c r="U304" s="1"/>
      <c r="V304" s="1"/>
      <c r="W304" s="1"/>
    </row>
    <row r="305" spans="1:23">
      <c r="A305" s="1"/>
      <c r="B305" s="1"/>
      <c r="C305" s="1"/>
      <c r="F305" s="1"/>
      <c r="G305" s="1"/>
      <c r="H305" s="3"/>
      <c r="I305" s="3"/>
      <c r="J305" s="3"/>
      <c r="K305" s="3"/>
      <c r="L305" s="3"/>
      <c r="M305" s="4"/>
      <c r="N305" s="1"/>
      <c r="P305" s="1"/>
      <c r="Q305" s="7"/>
      <c r="R305" s="1"/>
      <c r="S305" s="1"/>
      <c r="T305" s="1"/>
      <c r="U305" s="1"/>
      <c r="V305" s="1"/>
      <c r="W305" s="1"/>
    </row>
    <row r="306" spans="1:23">
      <c r="A306" s="1"/>
      <c r="B306" s="1"/>
      <c r="C306" s="1"/>
      <c r="F306" s="1"/>
      <c r="G306" s="1"/>
      <c r="H306" s="3"/>
      <c r="I306" s="3"/>
      <c r="J306" s="3"/>
      <c r="K306" s="3"/>
      <c r="L306" s="3"/>
      <c r="M306" s="4"/>
      <c r="N306" s="1"/>
      <c r="P306" s="1"/>
      <c r="Q306" s="7"/>
      <c r="R306" s="1"/>
      <c r="S306" s="1"/>
      <c r="T306" s="1"/>
      <c r="U306" s="1"/>
      <c r="V306" s="1"/>
      <c r="W306" s="1"/>
    </row>
    <row r="307" spans="1:23">
      <c r="A307" s="1"/>
      <c r="B307" s="1"/>
      <c r="C307" s="1"/>
      <c r="F307" s="1"/>
      <c r="G307" s="1"/>
      <c r="H307" s="3"/>
      <c r="I307" s="3"/>
      <c r="J307" s="3"/>
      <c r="K307" s="3"/>
      <c r="L307" s="3"/>
      <c r="M307" s="4"/>
      <c r="N307" s="1"/>
      <c r="P307" s="1"/>
      <c r="Q307" s="7"/>
      <c r="R307" s="1"/>
      <c r="S307" s="1"/>
      <c r="T307" s="1"/>
      <c r="U307" s="1"/>
      <c r="V307" s="1"/>
      <c r="W307" s="1"/>
    </row>
    <row r="308" spans="1:23">
      <c r="A308" s="1"/>
      <c r="B308" s="1"/>
      <c r="C308" s="1"/>
      <c r="F308" s="1"/>
      <c r="G308" s="1"/>
      <c r="H308" s="3"/>
      <c r="I308" s="3"/>
      <c r="J308" s="3"/>
      <c r="K308" s="3"/>
      <c r="L308" s="3"/>
      <c r="M308" s="4"/>
      <c r="N308" s="1"/>
      <c r="P308" s="1"/>
      <c r="Q308" s="7"/>
      <c r="R308" s="1"/>
      <c r="S308" s="1"/>
      <c r="T308" s="1"/>
      <c r="U308" s="1"/>
      <c r="V308" s="1"/>
      <c r="W308" s="1"/>
    </row>
    <row r="309" spans="1:23">
      <c r="A309" s="1"/>
      <c r="B309" s="1"/>
      <c r="C309" s="1"/>
      <c r="F309" s="1"/>
      <c r="G309" s="1"/>
      <c r="H309" s="3"/>
      <c r="I309" s="3"/>
      <c r="J309" s="3"/>
      <c r="K309" s="3"/>
      <c r="L309" s="3"/>
      <c r="M309" s="4"/>
      <c r="N309" s="1"/>
      <c r="P309" s="1"/>
      <c r="Q309" s="7"/>
      <c r="R309" s="1"/>
      <c r="S309" s="1"/>
      <c r="T309" s="1"/>
      <c r="U309" s="1"/>
      <c r="V309" s="1"/>
      <c r="W309" s="1"/>
    </row>
    <row r="310" spans="1:23">
      <c r="A310" s="1"/>
      <c r="B310" s="1"/>
      <c r="C310" s="1"/>
      <c r="F310" s="1"/>
      <c r="G310" s="1"/>
      <c r="H310" s="3"/>
      <c r="I310" s="3"/>
      <c r="J310" s="3"/>
      <c r="K310" s="3"/>
      <c r="L310" s="3"/>
      <c r="M310" s="4"/>
      <c r="N310" s="1"/>
      <c r="P310" s="1"/>
      <c r="Q310" s="7"/>
      <c r="R310" s="1"/>
      <c r="S310" s="1"/>
      <c r="T310" s="1"/>
      <c r="U310" s="1"/>
      <c r="V310" s="1"/>
      <c r="W310" s="1"/>
    </row>
    <row r="311" spans="1:23">
      <c r="A311" s="1"/>
      <c r="B311" s="1"/>
      <c r="C311" s="1"/>
      <c r="F311" s="1"/>
      <c r="G311" s="1"/>
      <c r="H311" s="3"/>
      <c r="I311" s="3"/>
      <c r="J311" s="3"/>
      <c r="K311" s="3"/>
      <c r="L311" s="3"/>
      <c r="M311" s="4"/>
      <c r="N311" s="1"/>
      <c r="P311" s="1"/>
      <c r="Q311" s="7"/>
      <c r="R311" s="1"/>
      <c r="S311" s="1"/>
      <c r="T311" s="1"/>
      <c r="U311" s="1"/>
      <c r="V311" s="1"/>
      <c r="W311" s="1"/>
    </row>
    <row r="312" spans="1:23">
      <c r="A312" s="1"/>
      <c r="B312" s="1"/>
      <c r="C312" s="1"/>
      <c r="F312" s="1"/>
      <c r="G312" s="1"/>
      <c r="H312" s="3"/>
      <c r="I312" s="3"/>
      <c r="J312" s="3"/>
      <c r="K312" s="3"/>
      <c r="L312" s="3"/>
      <c r="M312" s="4"/>
      <c r="N312" s="1"/>
      <c r="P312" s="1"/>
      <c r="Q312" s="7"/>
      <c r="R312" s="1"/>
      <c r="S312" s="1"/>
      <c r="T312" s="1"/>
      <c r="U312" s="1"/>
      <c r="V312" s="1"/>
      <c r="W312" s="1"/>
    </row>
    <row r="313" spans="1:23">
      <c r="A313" s="1"/>
      <c r="B313" s="1"/>
      <c r="C313" s="1"/>
      <c r="F313" s="1"/>
      <c r="G313" s="1"/>
      <c r="H313" s="3"/>
      <c r="I313" s="3"/>
      <c r="J313" s="3"/>
      <c r="K313" s="3"/>
      <c r="L313" s="3"/>
      <c r="M313" s="4"/>
      <c r="N313" s="1"/>
      <c r="P313" s="1"/>
      <c r="Q313" s="7"/>
      <c r="R313" s="1"/>
      <c r="S313" s="1"/>
      <c r="T313" s="1"/>
      <c r="U313" s="1"/>
      <c r="V313" s="1"/>
      <c r="W313" s="1"/>
    </row>
    <row r="314" spans="1:23">
      <c r="A314" s="1"/>
      <c r="B314" s="1"/>
      <c r="C314" s="1"/>
      <c r="F314" s="1"/>
      <c r="G314" s="1"/>
      <c r="H314" s="3"/>
      <c r="I314" s="3"/>
      <c r="J314" s="3"/>
      <c r="K314" s="3"/>
      <c r="L314" s="3"/>
      <c r="M314" s="4"/>
      <c r="N314" s="1"/>
      <c r="P314" s="1"/>
      <c r="Q314" s="7"/>
      <c r="R314" s="1"/>
      <c r="S314" s="1"/>
      <c r="T314" s="1"/>
      <c r="U314" s="1"/>
      <c r="V314" s="1"/>
      <c r="W314" s="1"/>
    </row>
    <row r="315" spans="1:23">
      <c r="A315" s="1"/>
      <c r="B315" s="1"/>
      <c r="C315" s="1"/>
      <c r="F315" s="1"/>
      <c r="G315" s="1"/>
      <c r="H315" s="3"/>
      <c r="I315" s="3"/>
      <c r="J315" s="3"/>
      <c r="K315" s="3"/>
      <c r="L315" s="3"/>
      <c r="M315" s="4"/>
      <c r="N315" s="1"/>
      <c r="P315" s="1"/>
      <c r="Q315" s="7"/>
      <c r="R315" s="1"/>
      <c r="S315" s="1"/>
      <c r="T315" s="1"/>
      <c r="U315" s="1"/>
      <c r="V315" s="1"/>
      <c r="W315" s="1"/>
    </row>
    <row r="316" spans="1:23">
      <c r="A316" s="1"/>
      <c r="B316" s="1"/>
      <c r="C316" s="1"/>
      <c r="F316" s="1"/>
      <c r="G316" s="1"/>
      <c r="H316" s="3"/>
      <c r="I316" s="3"/>
      <c r="J316" s="3"/>
      <c r="K316" s="3"/>
      <c r="L316" s="3"/>
      <c r="M316" s="4"/>
      <c r="N316" s="1"/>
      <c r="P316" s="1"/>
      <c r="Q316" s="7"/>
      <c r="R316" s="1"/>
      <c r="S316" s="1"/>
      <c r="T316" s="1"/>
      <c r="U316" s="1"/>
      <c r="V316" s="1"/>
      <c r="W316" s="1"/>
    </row>
    <row r="317" spans="1:23">
      <c r="A317" s="1"/>
      <c r="B317" s="1"/>
      <c r="C317" s="1"/>
      <c r="F317" s="1"/>
      <c r="G317" s="1"/>
      <c r="H317" s="3"/>
      <c r="I317" s="3"/>
      <c r="J317" s="3"/>
      <c r="K317" s="3"/>
      <c r="L317" s="3"/>
      <c r="M317" s="4"/>
      <c r="N317" s="1"/>
      <c r="P317" s="1"/>
      <c r="Q317" s="7"/>
      <c r="R317" s="1"/>
      <c r="S317" s="1"/>
      <c r="T317" s="1"/>
      <c r="U317" s="1"/>
      <c r="V317" s="1"/>
      <c r="W317" s="1"/>
    </row>
    <row r="318" spans="1:23">
      <c r="A318" s="1"/>
      <c r="B318" s="1"/>
      <c r="C318" s="1"/>
      <c r="F318" s="1"/>
      <c r="G318" s="1"/>
      <c r="H318" s="3"/>
      <c r="I318" s="3"/>
      <c r="J318" s="3"/>
      <c r="K318" s="3"/>
      <c r="L318" s="3"/>
      <c r="M318" s="4"/>
      <c r="N318" s="1"/>
      <c r="P318" s="1"/>
      <c r="Q318" s="7"/>
      <c r="R318" s="1"/>
      <c r="S318" s="1"/>
      <c r="T318" s="1"/>
      <c r="U318" s="1"/>
      <c r="V318" s="1"/>
      <c r="W318" s="1"/>
    </row>
    <row r="319" spans="1:23">
      <c r="A319" s="1"/>
      <c r="B319" s="1"/>
      <c r="C319" s="1"/>
      <c r="F319" s="1"/>
      <c r="G319" s="1"/>
      <c r="H319" s="3"/>
      <c r="I319" s="3"/>
      <c r="J319" s="3"/>
      <c r="K319" s="3"/>
      <c r="L319" s="3"/>
      <c r="M319" s="4"/>
      <c r="N319" s="1"/>
      <c r="P319" s="1"/>
      <c r="Q319" s="7"/>
      <c r="R319" s="1"/>
      <c r="S319" s="1"/>
      <c r="T319" s="1"/>
      <c r="U319" s="1"/>
      <c r="V319" s="1"/>
      <c r="W319" s="1"/>
    </row>
    <row r="320" spans="1:23">
      <c r="A320" s="1"/>
      <c r="B320" s="1"/>
      <c r="C320" s="1"/>
      <c r="F320" s="1"/>
      <c r="G320" s="1"/>
      <c r="H320" s="3"/>
      <c r="I320" s="3"/>
      <c r="J320" s="3"/>
      <c r="K320" s="3"/>
      <c r="L320" s="3"/>
      <c r="M320" s="4"/>
      <c r="N320" s="1"/>
      <c r="P320" s="1"/>
      <c r="Q320" s="7"/>
      <c r="R320" s="1"/>
      <c r="S320" s="1"/>
      <c r="T320" s="1"/>
      <c r="U320" s="1"/>
      <c r="V320" s="1"/>
      <c r="W320" s="1"/>
    </row>
    <row r="321" spans="1:23">
      <c r="A321" s="1"/>
      <c r="B321" s="1"/>
      <c r="C321" s="1"/>
      <c r="F321" s="1"/>
      <c r="G321" s="1"/>
      <c r="H321" s="3"/>
      <c r="I321" s="3"/>
      <c r="J321" s="3"/>
      <c r="K321" s="3"/>
      <c r="L321" s="3"/>
      <c r="M321" s="4"/>
      <c r="N321" s="1"/>
      <c r="P321" s="1"/>
      <c r="Q321" s="7"/>
      <c r="R321" s="1"/>
      <c r="S321" s="1"/>
      <c r="T321" s="1"/>
      <c r="U321" s="1"/>
      <c r="V321" s="1"/>
      <c r="W321" s="1"/>
    </row>
    <row r="322" spans="1:23">
      <c r="A322" s="1"/>
      <c r="B322" s="1"/>
      <c r="C322" s="1"/>
      <c r="F322" s="1"/>
      <c r="G322" s="1"/>
      <c r="H322" s="3"/>
      <c r="I322" s="3"/>
      <c r="J322" s="3"/>
      <c r="K322" s="3"/>
      <c r="L322" s="3"/>
      <c r="M322" s="4"/>
      <c r="N322" s="1"/>
      <c r="P322" s="1"/>
      <c r="Q322" s="7"/>
      <c r="R322" s="1"/>
      <c r="S322" s="1"/>
      <c r="T322" s="1"/>
      <c r="U322" s="1"/>
      <c r="V322" s="1"/>
      <c r="W322" s="1"/>
    </row>
    <row r="323" spans="1:23">
      <c r="A323" s="1"/>
      <c r="B323" s="1"/>
      <c r="C323" s="1"/>
      <c r="F323" s="1"/>
      <c r="G323" s="1"/>
      <c r="H323" s="3"/>
      <c r="I323" s="3"/>
      <c r="J323" s="3"/>
      <c r="K323" s="3"/>
      <c r="L323" s="3"/>
      <c r="M323" s="4"/>
      <c r="N323" s="1"/>
      <c r="P323" s="1"/>
      <c r="Q323" s="7"/>
      <c r="R323" s="1"/>
      <c r="S323" s="1"/>
      <c r="T323" s="1"/>
      <c r="U323" s="1"/>
      <c r="V323" s="1"/>
      <c r="W323" s="1"/>
    </row>
    <row r="324" spans="1:23">
      <c r="A324" s="1"/>
      <c r="B324" s="1"/>
      <c r="C324" s="1"/>
      <c r="F324" s="1"/>
      <c r="G324" s="1"/>
      <c r="H324" s="3"/>
      <c r="I324" s="3"/>
      <c r="J324" s="3"/>
      <c r="K324" s="3"/>
      <c r="L324" s="3"/>
      <c r="M324" s="4"/>
      <c r="N324" s="1"/>
      <c r="P324" s="1"/>
      <c r="Q324" s="7"/>
      <c r="R324" s="1"/>
      <c r="S324" s="1"/>
      <c r="T324" s="1"/>
      <c r="U324" s="1"/>
      <c r="V324" s="1"/>
      <c r="W324" s="1"/>
    </row>
    <row r="325" spans="1:23">
      <c r="A325" s="1"/>
      <c r="B325" s="1"/>
      <c r="C325" s="1"/>
      <c r="F325" s="1"/>
      <c r="G325" s="1"/>
      <c r="H325" s="3"/>
      <c r="I325" s="3"/>
      <c r="J325" s="3"/>
      <c r="K325" s="3"/>
      <c r="L325" s="3"/>
      <c r="M325" s="4"/>
      <c r="N325" s="1"/>
      <c r="P325" s="1"/>
      <c r="Q325" s="7"/>
      <c r="R325" s="1"/>
      <c r="S325" s="1"/>
      <c r="T325" s="1"/>
      <c r="U325" s="1"/>
      <c r="V325" s="1"/>
      <c r="W325" s="1"/>
    </row>
    <row r="326" spans="1:23">
      <c r="A326" s="1"/>
      <c r="B326" s="1"/>
      <c r="C326" s="1"/>
      <c r="F326" s="1"/>
      <c r="G326" s="1"/>
      <c r="H326" s="3"/>
      <c r="I326" s="3"/>
      <c r="J326" s="3"/>
      <c r="K326" s="3"/>
      <c r="L326" s="3"/>
      <c r="M326" s="4"/>
      <c r="N326" s="1"/>
      <c r="P326" s="1"/>
      <c r="Q326" s="7"/>
      <c r="R326" s="1"/>
      <c r="S326" s="1"/>
      <c r="T326" s="1"/>
      <c r="U326" s="1"/>
      <c r="V326" s="1"/>
      <c r="W326" s="1"/>
    </row>
    <row r="327" spans="1:23">
      <c r="A327" s="1"/>
      <c r="B327" s="1"/>
      <c r="C327" s="1"/>
      <c r="F327" s="1"/>
      <c r="G327" s="1"/>
      <c r="H327" s="3"/>
      <c r="I327" s="3"/>
      <c r="J327" s="3"/>
      <c r="K327" s="3"/>
      <c r="L327" s="3"/>
      <c r="M327" s="4"/>
      <c r="N327" s="1"/>
      <c r="P327" s="1"/>
      <c r="Q327" s="7"/>
      <c r="R327" s="1"/>
      <c r="S327" s="1"/>
      <c r="T327" s="1"/>
      <c r="U327" s="1"/>
      <c r="V327" s="1"/>
      <c r="W327" s="1"/>
    </row>
    <row r="328" spans="1:23">
      <c r="A328" s="1"/>
      <c r="B328" s="1"/>
      <c r="C328" s="1"/>
      <c r="F328" s="1"/>
      <c r="G328" s="1"/>
      <c r="H328" s="3"/>
      <c r="I328" s="3"/>
      <c r="J328" s="3"/>
      <c r="K328" s="3"/>
      <c r="L328" s="3"/>
      <c r="M328" s="4"/>
      <c r="N328" s="1"/>
      <c r="P328" s="1"/>
      <c r="Q328" s="7"/>
      <c r="R328" s="1"/>
      <c r="S328" s="1"/>
      <c r="T328" s="1"/>
      <c r="U328" s="1"/>
      <c r="V328" s="1"/>
      <c r="W328" s="1"/>
    </row>
    <row r="329" spans="1:23">
      <c r="A329" s="1"/>
      <c r="B329" s="1"/>
      <c r="C329" s="1"/>
      <c r="F329" s="1"/>
      <c r="G329" s="1"/>
      <c r="H329" s="3"/>
      <c r="I329" s="3"/>
      <c r="J329" s="3"/>
      <c r="K329" s="3"/>
      <c r="L329" s="3"/>
      <c r="M329" s="4"/>
      <c r="N329" s="1"/>
      <c r="P329" s="1"/>
      <c r="Q329" s="7"/>
      <c r="R329" s="1"/>
      <c r="S329" s="1"/>
      <c r="T329" s="1"/>
      <c r="U329" s="1"/>
      <c r="V329" s="1"/>
      <c r="W329" s="1"/>
    </row>
    <row r="330" spans="1:23">
      <c r="A330" s="1"/>
      <c r="B330" s="1"/>
      <c r="C330" s="1"/>
      <c r="F330" s="1"/>
      <c r="G330" s="1"/>
      <c r="H330" s="3"/>
      <c r="I330" s="3"/>
      <c r="J330" s="3"/>
      <c r="K330" s="3"/>
      <c r="L330" s="3"/>
      <c r="M330" s="4"/>
      <c r="N330" s="1"/>
      <c r="P330" s="1"/>
      <c r="Q330" s="7"/>
      <c r="R330" s="1"/>
      <c r="S330" s="1"/>
      <c r="T330" s="1"/>
      <c r="U330" s="1"/>
      <c r="V330" s="1"/>
      <c r="W330" s="1"/>
    </row>
    <row r="331" spans="1:23">
      <c r="A331" s="1"/>
      <c r="B331" s="1"/>
      <c r="C331" s="1"/>
      <c r="F331" s="1"/>
      <c r="G331" s="1"/>
      <c r="H331" s="3"/>
      <c r="I331" s="3"/>
      <c r="J331" s="3"/>
      <c r="K331" s="3"/>
      <c r="L331" s="3"/>
      <c r="M331" s="4"/>
      <c r="N331" s="1"/>
      <c r="P331" s="1"/>
      <c r="Q331" s="7"/>
      <c r="R331" s="1"/>
      <c r="S331" s="1"/>
      <c r="T331" s="1"/>
      <c r="U331" s="1"/>
      <c r="V331" s="1"/>
      <c r="W331" s="1"/>
    </row>
    <row r="332" spans="1:23">
      <c r="A332" s="1"/>
      <c r="B332" s="1"/>
      <c r="C332" s="1"/>
      <c r="F332" s="1"/>
      <c r="G332" s="1"/>
      <c r="H332" s="3"/>
      <c r="I332" s="3"/>
      <c r="J332" s="3"/>
      <c r="K332" s="3"/>
      <c r="L332" s="3"/>
      <c r="M332" s="4"/>
      <c r="N332" s="1"/>
      <c r="P332" s="1"/>
      <c r="Q332" s="7"/>
      <c r="R332" s="1"/>
      <c r="S332" s="1"/>
      <c r="T332" s="1"/>
      <c r="U332" s="1"/>
      <c r="V332" s="1"/>
      <c r="W332" s="1"/>
    </row>
    <row r="333" spans="1:23">
      <c r="A333" s="1"/>
      <c r="B333" s="1"/>
      <c r="C333" s="1"/>
      <c r="F333" s="1"/>
      <c r="G333" s="1"/>
      <c r="H333" s="3"/>
      <c r="I333" s="3"/>
      <c r="J333" s="3"/>
      <c r="K333" s="3"/>
      <c r="L333" s="3"/>
      <c r="M333" s="4"/>
      <c r="N333" s="1"/>
      <c r="P333" s="1"/>
      <c r="Q333" s="7"/>
      <c r="R333" s="1"/>
      <c r="S333" s="1"/>
      <c r="T333" s="1"/>
      <c r="U333" s="1"/>
      <c r="V333" s="1"/>
      <c r="W333" s="1"/>
    </row>
    <row r="334" spans="1:23">
      <c r="A334" s="1"/>
      <c r="B334" s="1"/>
      <c r="C334" s="1"/>
      <c r="F334" s="1"/>
      <c r="G334" s="1"/>
      <c r="H334" s="3"/>
      <c r="I334" s="3"/>
      <c r="J334" s="3"/>
      <c r="K334" s="3"/>
      <c r="L334" s="3"/>
      <c r="M334" s="4"/>
      <c r="N334" s="1"/>
      <c r="P334" s="1"/>
      <c r="Q334" s="7"/>
      <c r="R334" s="1"/>
      <c r="S334" s="1"/>
      <c r="T334" s="1"/>
      <c r="U334" s="1"/>
      <c r="V334" s="1"/>
      <c r="W334" s="1"/>
    </row>
    <row r="335" spans="1:23">
      <c r="A335" s="1"/>
      <c r="B335" s="1"/>
      <c r="C335" s="1"/>
      <c r="F335" s="1"/>
      <c r="G335" s="1"/>
      <c r="H335" s="3"/>
      <c r="I335" s="3"/>
      <c r="J335" s="3"/>
      <c r="K335" s="3"/>
      <c r="L335" s="3"/>
      <c r="M335" s="4"/>
      <c r="N335" s="1"/>
      <c r="P335" s="1"/>
      <c r="Q335" s="7"/>
      <c r="R335" s="1"/>
      <c r="S335" s="1"/>
      <c r="T335" s="1"/>
      <c r="U335" s="1"/>
      <c r="V335" s="1"/>
      <c r="W335" s="1"/>
    </row>
    <row r="336" spans="1:23">
      <c r="A336" s="1"/>
      <c r="B336" s="1"/>
      <c r="C336" s="1"/>
      <c r="F336" s="1"/>
      <c r="G336" s="1"/>
      <c r="H336" s="3"/>
      <c r="I336" s="3"/>
      <c r="J336" s="3"/>
      <c r="K336" s="3"/>
      <c r="L336" s="3"/>
      <c r="M336" s="4"/>
      <c r="N336" s="1"/>
      <c r="P336" s="1"/>
      <c r="Q336" s="7"/>
      <c r="R336" s="1"/>
      <c r="S336" s="1"/>
      <c r="T336" s="1"/>
      <c r="U336" s="1"/>
      <c r="V336" s="1"/>
      <c r="W336" s="1"/>
    </row>
    <row r="337" spans="1:23">
      <c r="A337" s="1"/>
      <c r="B337" s="1"/>
      <c r="C337" s="1"/>
      <c r="F337" s="1"/>
      <c r="G337" s="1"/>
      <c r="H337" s="3"/>
      <c r="I337" s="3"/>
      <c r="J337" s="3"/>
      <c r="K337" s="3"/>
      <c r="L337" s="3"/>
      <c r="M337" s="4"/>
      <c r="N337" s="1"/>
      <c r="P337" s="1"/>
      <c r="Q337" s="7"/>
      <c r="R337" s="1"/>
      <c r="S337" s="1"/>
      <c r="T337" s="1"/>
      <c r="U337" s="1"/>
      <c r="V337" s="1"/>
      <c r="W337" s="1"/>
    </row>
    <row r="338" spans="1:23">
      <c r="A338" s="1"/>
      <c r="B338" s="1"/>
      <c r="C338" s="1"/>
      <c r="F338" s="1"/>
      <c r="G338" s="1"/>
      <c r="H338" s="3"/>
      <c r="I338" s="3"/>
      <c r="J338" s="3"/>
      <c r="K338" s="3"/>
      <c r="L338" s="3"/>
      <c r="M338" s="4"/>
      <c r="N338" s="1"/>
      <c r="P338" s="1"/>
      <c r="Q338" s="7"/>
      <c r="R338" s="1"/>
      <c r="S338" s="1"/>
      <c r="T338" s="1"/>
      <c r="U338" s="1"/>
      <c r="V338" s="1"/>
      <c r="W338" s="1"/>
    </row>
    <row r="339" spans="1:23">
      <c r="A339" s="1"/>
      <c r="B339" s="1"/>
      <c r="C339" s="1"/>
      <c r="F339" s="1"/>
      <c r="G339" s="1"/>
      <c r="H339" s="3"/>
      <c r="I339" s="3"/>
      <c r="J339" s="3"/>
      <c r="K339" s="3"/>
      <c r="L339" s="3"/>
      <c r="M339" s="4"/>
      <c r="N339" s="1"/>
      <c r="P339" s="1"/>
      <c r="Q339" s="7"/>
      <c r="R339" s="1"/>
      <c r="S339" s="1"/>
      <c r="T339" s="1"/>
      <c r="U339" s="1"/>
      <c r="V339" s="1"/>
      <c r="W339" s="1"/>
    </row>
    <row r="340" spans="1:23">
      <c r="A340" s="1"/>
      <c r="B340" s="1"/>
      <c r="C340" s="1"/>
      <c r="F340" s="1"/>
      <c r="G340" s="1"/>
      <c r="H340" s="3"/>
      <c r="I340" s="3"/>
      <c r="J340" s="3"/>
      <c r="K340" s="3"/>
      <c r="L340" s="3"/>
      <c r="M340" s="4"/>
      <c r="N340" s="1"/>
      <c r="P340" s="1"/>
      <c r="Q340" s="7"/>
      <c r="R340" s="1"/>
      <c r="S340" s="1"/>
      <c r="T340" s="1"/>
      <c r="U340" s="1"/>
      <c r="V340" s="1"/>
      <c r="W340" s="1"/>
    </row>
    <row r="341" spans="1:23">
      <c r="A341" s="1"/>
      <c r="B341" s="1"/>
      <c r="C341" s="1"/>
      <c r="F341" s="1"/>
      <c r="G341" s="1"/>
      <c r="H341" s="3"/>
      <c r="I341" s="3"/>
      <c r="J341" s="3"/>
      <c r="K341" s="3"/>
      <c r="L341" s="3"/>
      <c r="M341" s="4"/>
      <c r="N341" s="1"/>
      <c r="P341" s="1"/>
      <c r="Q341" s="7"/>
      <c r="R341" s="1"/>
      <c r="S341" s="1"/>
      <c r="T341" s="1"/>
      <c r="U341" s="1"/>
      <c r="V341" s="1"/>
      <c r="W341" s="1"/>
    </row>
    <row r="342" spans="1:23">
      <c r="A342" s="1"/>
      <c r="B342" s="1"/>
      <c r="C342" s="1"/>
      <c r="F342" s="1"/>
      <c r="G342" s="1"/>
      <c r="H342" s="3"/>
      <c r="I342" s="3"/>
      <c r="J342" s="3"/>
      <c r="K342" s="3"/>
      <c r="L342" s="3"/>
      <c r="M342" s="4"/>
      <c r="N342" s="1"/>
      <c r="P342" s="1"/>
      <c r="Q342" s="7"/>
      <c r="R342" s="1"/>
      <c r="S342" s="1"/>
      <c r="T342" s="1"/>
      <c r="U342" s="1"/>
      <c r="V342" s="1"/>
      <c r="W342" s="1"/>
    </row>
    <row r="343" spans="1:23">
      <c r="A343" s="1"/>
      <c r="B343" s="1"/>
      <c r="C343" s="1"/>
      <c r="F343" s="1"/>
      <c r="G343" s="1"/>
      <c r="H343" s="3"/>
      <c r="I343" s="3"/>
      <c r="J343" s="3"/>
      <c r="K343" s="3"/>
      <c r="L343" s="3"/>
      <c r="M343" s="4"/>
      <c r="N343" s="1"/>
      <c r="P343" s="1"/>
      <c r="Q343" s="7"/>
      <c r="R343" s="1"/>
      <c r="S343" s="1"/>
      <c r="T343" s="1"/>
      <c r="U343" s="1"/>
      <c r="V343" s="1"/>
      <c r="W343" s="1"/>
    </row>
    <row r="344" spans="1:23">
      <c r="A344" s="1"/>
      <c r="B344" s="1"/>
      <c r="C344" s="1"/>
      <c r="F344" s="1"/>
      <c r="G344" s="1"/>
      <c r="H344" s="3"/>
      <c r="I344" s="3"/>
      <c r="J344" s="3"/>
      <c r="K344" s="3"/>
      <c r="L344" s="3"/>
      <c r="M344" s="4"/>
      <c r="N344" s="1"/>
      <c r="P344" s="1"/>
      <c r="Q344" s="7"/>
      <c r="R344" s="1"/>
      <c r="S344" s="1"/>
      <c r="T344" s="1"/>
      <c r="U344" s="1"/>
      <c r="V344" s="1"/>
      <c r="W344" s="1"/>
    </row>
    <row r="345" spans="1:23">
      <c r="A345" s="1"/>
      <c r="B345" s="1"/>
      <c r="C345" s="1"/>
      <c r="F345" s="1"/>
      <c r="G345" s="1"/>
      <c r="H345" s="3"/>
      <c r="I345" s="3"/>
      <c r="J345" s="3"/>
      <c r="K345" s="3"/>
      <c r="L345" s="3"/>
      <c r="M345" s="4"/>
      <c r="N345" s="1"/>
      <c r="P345" s="1"/>
      <c r="Q345" s="7"/>
      <c r="R345" s="1"/>
      <c r="S345" s="1"/>
      <c r="T345" s="1"/>
      <c r="U345" s="1"/>
      <c r="V345" s="1"/>
      <c r="W345" s="1"/>
    </row>
    <row r="346" spans="1:23">
      <c r="A346" s="1"/>
      <c r="B346" s="1"/>
      <c r="C346" s="1"/>
      <c r="F346" s="1"/>
      <c r="G346" s="1"/>
      <c r="H346" s="3"/>
      <c r="I346" s="3"/>
      <c r="J346" s="3"/>
      <c r="K346" s="3"/>
      <c r="L346" s="3"/>
      <c r="M346" s="4"/>
      <c r="N346" s="1"/>
      <c r="P346" s="1"/>
      <c r="Q346" s="7"/>
      <c r="R346" s="1"/>
      <c r="S346" s="1"/>
      <c r="T346" s="1"/>
      <c r="U346" s="1"/>
      <c r="V346" s="1"/>
      <c r="W346" s="1"/>
    </row>
    <row r="347" spans="1:23">
      <c r="A347" s="1"/>
      <c r="B347" s="1"/>
      <c r="C347" s="1"/>
      <c r="F347" s="1"/>
      <c r="G347" s="1"/>
      <c r="H347" s="3"/>
      <c r="I347" s="3"/>
      <c r="J347" s="3"/>
      <c r="K347" s="3"/>
      <c r="L347" s="3"/>
      <c r="M347" s="4"/>
      <c r="N347" s="1"/>
      <c r="P347" s="1"/>
      <c r="Q347" s="7"/>
      <c r="R347" s="1"/>
      <c r="S347" s="1"/>
      <c r="T347" s="1"/>
      <c r="U347" s="1"/>
      <c r="V347" s="1"/>
      <c r="W347" s="1"/>
    </row>
    <row r="348" spans="1:23">
      <c r="A348" s="1"/>
      <c r="B348" s="1"/>
      <c r="C348" s="1"/>
      <c r="F348" s="1"/>
      <c r="G348" s="1"/>
      <c r="H348" s="3"/>
      <c r="I348" s="3"/>
      <c r="J348" s="3"/>
      <c r="K348" s="3"/>
      <c r="L348" s="3"/>
      <c r="M348" s="4"/>
      <c r="N348" s="1"/>
      <c r="P348" s="1"/>
      <c r="Q348" s="7"/>
      <c r="R348" s="1"/>
      <c r="S348" s="1"/>
      <c r="T348" s="1"/>
      <c r="U348" s="1"/>
      <c r="V348" s="1"/>
      <c r="W348" s="1"/>
    </row>
    <row r="349" spans="1:23">
      <c r="A349" s="1"/>
      <c r="B349" s="1"/>
      <c r="C349" s="1"/>
      <c r="F349" s="1"/>
      <c r="G349" s="1"/>
      <c r="H349" s="3"/>
      <c r="I349" s="3"/>
      <c r="J349" s="3"/>
      <c r="K349" s="3"/>
      <c r="L349" s="3"/>
      <c r="M349" s="4"/>
      <c r="N349" s="1"/>
      <c r="P349" s="1"/>
      <c r="Q349" s="7"/>
      <c r="R349" s="1"/>
      <c r="S349" s="1"/>
      <c r="T349" s="1"/>
      <c r="U349" s="1"/>
      <c r="V349" s="1"/>
      <c r="W349" s="1"/>
    </row>
    <row r="350" spans="1:23">
      <c r="A350" s="1"/>
      <c r="B350" s="1"/>
      <c r="C350" s="1"/>
      <c r="F350" s="1"/>
      <c r="G350" s="1"/>
      <c r="H350" s="3"/>
      <c r="I350" s="3"/>
      <c r="J350" s="3"/>
      <c r="K350" s="3"/>
      <c r="L350" s="3"/>
      <c r="M350" s="4"/>
      <c r="N350" s="1"/>
      <c r="P350" s="1"/>
      <c r="Q350" s="7"/>
      <c r="R350" s="1"/>
      <c r="S350" s="1"/>
      <c r="T350" s="1"/>
      <c r="U350" s="1"/>
      <c r="V350" s="1"/>
      <c r="W350" s="1"/>
    </row>
    <row r="351" spans="1:23">
      <c r="A351" s="1"/>
      <c r="B351" s="1"/>
      <c r="C351" s="1"/>
      <c r="F351" s="1"/>
      <c r="G351" s="1"/>
      <c r="H351" s="3"/>
      <c r="I351" s="3"/>
      <c r="J351" s="3"/>
      <c r="K351" s="3"/>
      <c r="L351" s="3"/>
      <c r="M351" s="4"/>
      <c r="N351" s="1"/>
      <c r="P351" s="1"/>
      <c r="Q351" s="7"/>
      <c r="R351" s="1"/>
      <c r="S351" s="1"/>
      <c r="T351" s="1"/>
      <c r="U351" s="1"/>
      <c r="V351" s="1"/>
      <c r="W351" s="1"/>
    </row>
    <row r="352" spans="1:23">
      <c r="A352" s="1"/>
      <c r="B352" s="1"/>
      <c r="C352" s="1"/>
      <c r="F352" s="1"/>
      <c r="G352" s="1"/>
      <c r="H352" s="3"/>
      <c r="I352" s="3"/>
      <c r="J352" s="3"/>
      <c r="K352" s="3"/>
      <c r="L352" s="3"/>
      <c r="M352" s="4"/>
      <c r="N352" s="1"/>
      <c r="P352" s="1"/>
      <c r="Q352" s="7"/>
      <c r="R352" s="1"/>
      <c r="S352" s="1"/>
      <c r="T352" s="1"/>
      <c r="U352" s="1"/>
      <c r="V352" s="1"/>
      <c r="W352" s="1"/>
    </row>
    <row r="353" spans="1:23">
      <c r="A353" s="1"/>
      <c r="B353" s="1"/>
      <c r="C353" s="1"/>
      <c r="F353" s="1"/>
      <c r="G353" s="1"/>
      <c r="H353" s="3"/>
      <c r="I353" s="3"/>
      <c r="J353" s="3"/>
      <c r="K353" s="3"/>
      <c r="L353" s="3"/>
      <c r="M353" s="4"/>
      <c r="N353" s="1"/>
      <c r="P353" s="1"/>
      <c r="Q353" s="7"/>
      <c r="R353" s="1"/>
      <c r="S353" s="1"/>
      <c r="T353" s="1"/>
      <c r="U353" s="1"/>
      <c r="V353" s="1"/>
      <c r="W353" s="1"/>
    </row>
    <row r="354" spans="1:23">
      <c r="A354" s="1"/>
      <c r="B354" s="1"/>
      <c r="C354" s="1"/>
      <c r="F354" s="1"/>
      <c r="G354" s="1"/>
      <c r="H354" s="3"/>
      <c r="I354" s="3"/>
      <c r="J354" s="3"/>
      <c r="K354" s="3"/>
      <c r="L354" s="3"/>
      <c r="M354" s="4"/>
      <c r="N354" s="1"/>
      <c r="P354" s="1"/>
      <c r="Q354" s="7"/>
      <c r="R354" s="1"/>
      <c r="S354" s="1"/>
      <c r="T354" s="1"/>
      <c r="U354" s="1"/>
      <c r="V354" s="1"/>
      <c r="W354" s="1"/>
    </row>
    <row r="355" spans="1:23">
      <c r="A355" s="1"/>
      <c r="B355" s="1"/>
      <c r="C355" s="1"/>
      <c r="F355" s="1"/>
      <c r="G355" s="1"/>
      <c r="H355" s="3"/>
      <c r="I355" s="3"/>
      <c r="J355" s="3"/>
      <c r="K355" s="3"/>
      <c r="L355" s="3"/>
      <c r="M355" s="4"/>
      <c r="N355" s="1"/>
      <c r="P355" s="1"/>
      <c r="Q355" s="7"/>
      <c r="R355" s="1"/>
      <c r="S355" s="1"/>
      <c r="T355" s="1"/>
      <c r="U355" s="1"/>
      <c r="V355" s="1"/>
      <c r="W355" s="1"/>
    </row>
    <row r="356" spans="1:23">
      <c r="A356" s="1"/>
      <c r="B356" s="1"/>
      <c r="C356" s="1"/>
      <c r="F356" s="1"/>
      <c r="G356" s="1"/>
      <c r="H356" s="3"/>
      <c r="I356" s="3"/>
      <c r="J356" s="3"/>
      <c r="K356" s="3"/>
      <c r="L356" s="3"/>
      <c r="M356" s="4"/>
      <c r="N356" s="1"/>
      <c r="P356" s="1"/>
      <c r="Q356" s="7"/>
      <c r="R356" s="1"/>
      <c r="S356" s="1"/>
      <c r="T356" s="1"/>
      <c r="U356" s="1"/>
      <c r="V356" s="1"/>
      <c r="W356" s="1"/>
    </row>
    <row r="357" spans="1:23">
      <c r="A357" s="1"/>
      <c r="B357" s="1"/>
      <c r="C357" s="1"/>
      <c r="F357" s="1"/>
      <c r="G357" s="1"/>
      <c r="H357" s="3"/>
      <c r="I357" s="3"/>
      <c r="J357" s="3"/>
      <c r="K357" s="3"/>
      <c r="L357" s="3"/>
      <c r="M357" s="4"/>
      <c r="N357" s="1"/>
      <c r="P357" s="1"/>
      <c r="Q357" s="7"/>
      <c r="R357" s="1"/>
      <c r="S357" s="1"/>
      <c r="T357" s="1"/>
      <c r="U357" s="1"/>
      <c r="V357" s="1"/>
      <c r="W357" s="1"/>
    </row>
    <row r="358" spans="1:23">
      <c r="A358" s="1"/>
      <c r="B358" s="1"/>
      <c r="C358" s="1"/>
      <c r="F358" s="1"/>
      <c r="G358" s="1"/>
      <c r="H358" s="3"/>
      <c r="I358" s="3"/>
      <c r="J358" s="3"/>
      <c r="K358" s="3"/>
      <c r="L358" s="3"/>
      <c r="M358" s="4"/>
      <c r="N358" s="1"/>
      <c r="P358" s="1"/>
      <c r="Q358" s="7"/>
      <c r="R358" s="1"/>
      <c r="S358" s="1"/>
      <c r="T358" s="1"/>
      <c r="U358" s="1"/>
      <c r="V358" s="1"/>
      <c r="W358" s="1"/>
    </row>
    <row r="359" spans="1:23">
      <c r="A359" s="1"/>
      <c r="B359" s="1"/>
      <c r="C359" s="1"/>
      <c r="F359" s="1"/>
      <c r="G359" s="1"/>
      <c r="H359" s="3"/>
      <c r="I359" s="3"/>
      <c r="J359" s="3"/>
      <c r="K359" s="3"/>
      <c r="L359" s="3"/>
      <c r="M359" s="4"/>
      <c r="N359" s="1"/>
      <c r="P359" s="1"/>
      <c r="Q359" s="7"/>
      <c r="R359" s="1"/>
      <c r="S359" s="1"/>
      <c r="T359" s="1"/>
      <c r="U359" s="1"/>
      <c r="V359" s="1"/>
      <c r="W359" s="1"/>
    </row>
    <row r="360" spans="1:23">
      <c r="A360" s="1"/>
      <c r="B360" s="1"/>
      <c r="C360" s="1"/>
      <c r="F360" s="1"/>
      <c r="G360" s="1"/>
      <c r="H360" s="3"/>
      <c r="I360" s="3"/>
      <c r="J360" s="3"/>
      <c r="K360" s="3"/>
      <c r="L360" s="3"/>
      <c r="M360" s="4"/>
      <c r="N360" s="1"/>
      <c r="P360" s="1"/>
      <c r="Q360" s="7"/>
      <c r="R360" s="1"/>
      <c r="S360" s="1"/>
      <c r="T360" s="1"/>
      <c r="U360" s="1"/>
      <c r="V360" s="1"/>
      <c r="W360" s="1"/>
    </row>
    <row r="361" spans="1:23">
      <c r="A361" s="1"/>
      <c r="B361" s="1"/>
      <c r="C361" s="1"/>
      <c r="F361" s="1"/>
      <c r="G361" s="1"/>
      <c r="H361" s="3"/>
      <c r="I361" s="3"/>
      <c r="J361" s="3"/>
      <c r="K361" s="3"/>
      <c r="L361" s="3"/>
      <c r="M361" s="4"/>
      <c r="N361" s="1"/>
      <c r="P361" s="1"/>
      <c r="Q361" s="7"/>
      <c r="R361" s="1"/>
      <c r="S361" s="1"/>
      <c r="T361" s="1"/>
      <c r="U361" s="1"/>
      <c r="V361" s="1"/>
      <c r="W361" s="1"/>
    </row>
    <row r="362" spans="1:23">
      <c r="A362" s="1"/>
      <c r="B362" s="1"/>
      <c r="C362" s="1"/>
      <c r="F362" s="1"/>
      <c r="G362" s="1"/>
      <c r="H362" s="3"/>
      <c r="I362" s="3"/>
      <c r="J362" s="3"/>
      <c r="K362" s="3"/>
      <c r="L362" s="3"/>
      <c r="M362" s="4"/>
      <c r="N362" s="1"/>
      <c r="P362" s="1"/>
      <c r="Q362" s="7"/>
      <c r="R362" s="1"/>
      <c r="S362" s="1"/>
      <c r="T362" s="1"/>
      <c r="U362" s="1"/>
      <c r="V362" s="1"/>
      <c r="W362" s="1"/>
    </row>
    <row r="363" spans="1:23">
      <c r="A363" s="1"/>
      <c r="B363" s="1"/>
      <c r="C363" s="1"/>
      <c r="F363" s="1"/>
      <c r="G363" s="1"/>
      <c r="H363" s="3"/>
      <c r="I363" s="3"/>
      <c r="J363" s="3"/>
      <c r="K363" s="3"/>
      <c r="L363" s="3"/>
      <c r="M363" s="4"/>
      <c r="N363" s="1"/>
      <c r="P363" s="1"/>
      <c r="Q363" s="7"/>
      <c r="R363" s="1"/>
      <c r="S363" s="1"/>
      <c r="T363" s="1"/>
      <c r="U363" s="1"/>
      <c r="V363" s="1"/>
      <c r="W363" s="1"/>
    </row>
    <row r="364" spans="1:23">
      <c r="A364" s="1"/>
      <c r="B364" s="1"/>
      <c r="C364" s="1"/>
      <c r="F364" s="1"/>
      <c r="G364" s="1"/>
      <c r="H364" s="3"/>
      <c r="I364" s="3"/>
      <c r="J364" s="3"/>
      <c r="K364" s="3"/>
      <c r="L364" s="3"/>
      <c r="M364" s="4"/>
      <c r="N364" s="1"/>
      <c r="P364" s="1"/>
      <c r="Q364" s="7"/>
      <c r="R364" s="1"/>
      <c r="S364" s="1"/>
      <c r="T364" s="1"/>
      <c r="U364" s="1"/>
      <c r="V364" s="1"/>
      <c r="W364" s="1"/>
    </row>
    <row r="365" spans="1:23">
      <c r="A365" s="1"/>
      <c r="B365" s="1"/>
      <c r="C365" s="1"/>
      <c r="F365" s="1"/>
      <c r="G365" s="1"/>
      <c r="H365" s="3"/>
      <c r="I365" s="3"/>
      <c r="J365" s="3"/>
      <c r="K365" s="3"/>
      <c r="L365" s="3"/>
      <c r="M365" s="4"/>
      <c r="N365" s="1"/>
      <c r="P365" s="1"/>
      <c r="Q365" s="7"/>
      <c r="R365" s="1"/>
      <c r="S365" s="1"/>
      <c r="T365" s="1"/>
      <c r="U365" s="1"/>
      <c r="V365" s="1"/>
      <c r="W365" s="1"/>
    </row>
    <row r="366" spans="1:23">
      <c r="A366" s="1"/>
      <c r="B366" s="1"/>
      <c r="C366" s="1"/>
      <c r="F366" s="1"/>
      <c r="G366" s="1"/>
      <c r="H366" s="3"/>
      <c r="I366" s="3"/>
      <c r="J366" s="3"/>
      <c r="K366" s="3"/>
      <c r="L366" s="3"/>
      <c r="M366" s="4"/>
      <c r="N366" s="1"/>
      <c r="P366" s="1"/>
      <c r="Q366" s="7"/>
      <c r="R366" s="1"/>
      <c r="S366" s="1"/>
      <c r="T366" s="1"/>
      <c r="U366" s="1"/>
      <c r="V366" s="1"/>
      <c r="W366" s="1"/>
    </row>
    <row r="367" spans="1:23">
      <c r="A367" s="1"/>
      <c r="B367" s="1"/>
      <c r="C367" s="1"/>
      <c r="F367" s="1"/>
      <c r="G367" s="1"/>
      <c r="H367" s="3"/>
      <c r="I367" s="3"/>
      <c r="J367" s="3"/>
      <c r="K367" s="3"/>
      <c r="L367" s="3"/>
      <c r="M367" s="4"/>
      <c r="N367" s="1"/>
      <c r="P367" s="1"/>
      <c r="Q367" s="7"/>
      <c r="R367" s="1"/>
      <c r="S367" s="1"/>
      <c r="T367" s="1"/>
      <c r="U367" s="1"/>
      <c r="V367" s="1"/>
      <c r="W367" s="1"/>
    </row>
    <row r="368" spans="1:23">
      <c r="A368" s="1"/>
      <c r="B368" s="1"/>
      <c r="C368" s="1"/>
      <c r="F368" s="1"/>
      <c r="G368" s="1"/>
      <c r="H368" s="3"/>
      <c r="I368" s="3"/>
      <c r="J368" s="3"/>
      <c r="K368" s="3"/>
      <c r="L368" s="3"/>
      <c r="M368" s="4"/>
      <c r="N368" s="1"/>
      <c r="P368" s="1"/>
      <c r="Q368" s="7"/>
      <c r="R368" s="1"/>
      <c r="S368" s="1"/>
      <c r="T368" s="1"/>
      <c r="U368" s="1"/>
      <c r="V368" s="1"/>
      <c r="W368" s="1"/>
    </row>
    <row r="369" spans="1:23">
      <c r="A369" s="1"/>
      <c r="B369" s="1"/>
      <c r="C369" s="1"/>
      <c r="F369" s="1"/>
      <c r="G369" s="1"/>
      <c r="H369" s="3"/>
      <c r="I369" s="3"/>
      <c r="J369" s="3"/>
      <c r="K369" s="3"/>
      <c r="L369" s="3"/>
      <c r="M369" s="4"/>
      <c r="N369" s="1"/>
      <c r="P369" s="1"/>
      <c r="Q369" s="7"/>
      <c r="R369" s="1"/>
      <c r="S369" s="1"/>
      <c r="T369" s="1"/>
      <c r="U369" s="1"/>
      <c r="V369" s="1"/>
      <c r="W369" s="1"/>
    </row>
    <row r="370" spans="1:23">
      <c r="A370" s="1"/>
      <c r="B370" s="1"/>
      <c r="C370" s="1"/>
      <c r="F370" s="1"/>
      <c r="G370" s="1"/>
      <c r="H370" s="3"/>
      <c r="I370" s="3"/>
      <c r="J370" s="3"/>
      <c r="K370" s="3"/>
      <c r="L370" s="3"/>
      <c r="M370" s="4"/>
      <c r="N370" s="1"/>
      <c r="P370" s="1"/>
      <c r="Q370" s="7"/>
      <c r="R370" s="1"/>
      <c r="S370" s="1"/>
      <c r="T370" s="1"/>
      <c r="U370" s="1"/>
      <c r="V370" s="1"/>
      <c r="W370" s="1"/>
    </row>
    <row r="371" spans="1:23">
      <c r="A371" s="1"/>
      <c r="B371" s="1"/>
      <c r="C371" s="1"/>
      <c r="F371" s="1"/>
      <c r="G371" s="1"/>
      <c r="H371" s="3"/>
      <c r="I371" s="3"/>
      <c r="J371" s="3"/>
      <c r="K371" s="3"/>
      <c r="L371" s="3"/>
      <c r="M371" s="4"/>
      <c r="N371" s="1"/>
      <c r="P371" s="1"/>
      <c r="Q371" s="7"/>
      <c r="R371" s="1"/>
      <c r="S371" s="1"/>
      <c r="T371" s="1"/>
      <c r="U371" s="1"/>
      <c r="V371" s="1"/>
      <c r="W371" s="1"/>
    </row>
    <row r="372" spans="1:23">
      <c r="A372" s="1"/>
      <c r="B372" s="1"/>
      <c r="C372" s="1"/>
      <c r="F372" s="1"/>
      <c r="G372" s="1"/>
      <c r="H372" s="3"/>
      <c r="I372" s="3"/>
      <c r="J372" s="3"/>
      <c r="K372" s="3"/>
      <c r="L372" s="3"/>
      <c r="M372" s="4"/>
      <c r="N372" s="1"/>
      <c r="P372" s="1"/>
      <c r="Q372" s="7"/>
      <c r="R372" s="1"/>
      <c r="S372" s="1"/>
      <c r="T372" s="1"/>
      <c r="U372" s="1"/>
      <c r="V372" s="1"/>
      <c r="W372" s="1"/>
    </row>
    <row r="373" spans="1:23">
      <c r="A373" s="1"/>
      <c r="B373" s="1"/>
      <c r="C373" s="1"/>
      <c r="F373" s="1"/>
      <c r="G373" s="1"/>
      <c r="H373" s="3"/>
      <c r="I373" s="3"/>
      <c r="J373" s="3"/>
      <c r="K373" s="3"/>
      <c r="L373" s="3"/>
      <c r="M373" s="4"/>
      <c r="N373" s="1"/>
      <c r="P373" s="1"/>
      <c r="Q373" s="7"/>
      <c r="R373" s="1"/>
      <c r="S373" s="1"/>
      <c r="T373" s="1"/>
      <c r="U373" s="1"/>
      <c r="V373" s="1"/>
      <c r="W373" s="1"/>
    </row>
    <row r="374" spans="1:23">
      <c r="A374" s="1"/>
      <c r="B374" s="1"/>
      <c r="C374" s="1"/>
      <c r="F374" s="1"/>
      <c r="G374" s="1"/>
      <c r="H374" s="3"/>
      <c r="I374" s="3"/>
      <c r="J374" s="3"/>
      <c r="K374" s="3"/>
      <c r="L374" s="3"/>
      <c r="M374" s="4"/>
      <c r="N374" s="1"/>
      <c r="P374" s="1"/>
      <c r="Q374" s="7"/>
      <c r="R374" s="1"/>
      <c r="S374" s="1"/>
      <c r="T374" s="1"/>
      <c r="U374" s="1"/>
      <c r="V374" s="1"/>
      <c r="W374" s="1"/>
    </row>
    <row r="375" spans="1:23">
      <c r="A375" s="1"/>
      <c r="B375" s="1"/>
      <c r="C375" s="1"/>
      <c r="F375" s="1"/>
      <c r="G375" s="1"/>
      <c r="H375" s="3"/>
      <c r="I375" s="3"/>
      <c r="J375" s="3"/>
      <c r="K375" s="3"/>
      <c r="L375" s="3"/>
      <c r="M375" s="4"/>
      <c r="N375" s="1"/>
      <c r="P375" s="1"/>
      <c r="Q375" s="7"/>
      <c r="R375" s="1"/>
      <c r="S375" s="1"/>
      <c r="T375" s="1"/>
      <c r="U375" s="1"/>
      <c r="V375" s="1"/>
      <c r="W375" s="1"/>
    </row>
    <row r="376" spans="1:23">
      <c r="A376" s="1"/>
      <c r="B376" s="1"/>
      <c r="C376" s="1"/>
      <c r="F376" s="1"/>
      <c r="G376" s="1"/>
      <c r="H376" s="3"/>
      <c r="I376" s="3"/>
      <c r="J376" s="3"/>
      <c r="K376" s="3"/>
      <c r="L376" s="3"/>
      <c r="M376" s="4"/>
      <c r="N376" s="1"/>
      <c r="P376" s="1"/>
      <c r="Q376" s="7"/>
      <c r="R376" s="1"/>
      <c r="S376" s="1"/>
      <c r="T376" s="1"/>
      <c r="U376" s="1"/>
      <c r="V376" s="1"/>
      <c r="W376" s="1"/>
    </row>
    <row r="377" spans="1:23">
      <c r="A377" s="1"/>
      <c r="B377" s="1"/>
      <c r="C377" s="1"/>
      <c r="F377" s="1"/>
      <c r="G377" s="1"/>
      <c r="H377" s="3"/>
      <c r="I377" s="3"/>
      <c r="J377" s="3"/>
      <c r="K377" s="3"/>
      <c r="L377" s="3"/>
      <c r="M377" s="4"/>
      <c r="N377" s="1"/>
      <c r="P377" s="1"/>
      <c r="Q377" s="7"/>
      <c r="R377" s="1"/>
      <c r="S377" s="1"/>
      <c r="T377" s="1"/>
      <c r="U377" s="1"/>
      <c r="V377" s="1"/>
      <c r="W377" s="1"/>
    </row>
    <row r="378" spans="1:23">
      <c r="A378" s="1"/>
      <c r="B378" s="1"/>
      <c r="C378" s="1"/>
      <c r="F378" s="1"/>
      <c r="G378" s="1"/>
      <c r="H378" s="3"/>
      <c r="I378" s="3"/>
      <c r="J378" s="3"/>
      <c r="K378" s="3"/>
      <c r="L378" s="3"/>
      <c r="M378" s="4"/>
      <c r="N378" s="1"/>
      <c r="P378" s="1"/>
      <c r="Q378" s="7"/>
      <c r="R378" s="1"/>
      <c r="S378" s="1"/>
      <c r="T378" s="1"/>
      <c r="U378" s="1"/>
      <c r="V378" s="1"/>
      <c r="W378" s="1"/>
    </row>
    <row r="379" spans="1:23">
      <c r="A379" s="1"/>
      <c r="B379" s="1"/>
      <c r="C379" s="1"/>
      <c r="F379" s="1"/>
      <c r="G379" s="1"/>
      <c r="H379" s="3"/>
      <c r="I379" s="3"/>
      <c r="J379" s="3"/>
      <c r="K379" s="3"/>
      <c r="L379" s="3"/>
      <c r="M379" s="4"/>
      <c r="N379" s="1"/>
      <c r="P379" s="1"/>
      <c r="Q379" s="7"/>
      <c r="R379" s="1"/>
      <c r="S379" s="1"/>
      <c r="T379" s="1"/>
      <c r="U379" s="1"/>
      <c r="V379" s="1"/>
      <c r="W379" s="1"/>
    </row>
    <row r="380" spans="1:23">
      <c r="A380" s="1"/>
      <c r="B380" s="1"/>
      <c r="C380" s="1"/>
      <c r="F380" s="1"/>
      <c r="G380" s="1"/>
      <c r="H380" s="3"/>
      <c r="I380" s="3"/>
      <c r="J380" s="3"/>
      <c r="K380" s="3"/>
      <c r="L380" s="3"/>
      <c r="M380" s="4"/>
      <c r="N380" s="1"/>
      <c r="P380" s="1"/>
      <c r="Q380" s="7"/>
      <c r="R380" s="1"/>
      <c r="S380" s="1"/>
      <c r="T380" s="1"/>
      <c r="U380" s="1"/>
      <c r="V380" s="1"/>
      <c r="W380" s="1"/>
    </row>
    <row r="381" spans="1:23">
      <c r="A381" s="1"/>
      <c r="B381" s="1"/>
      <c r="C381" s="1"/>
      <c r="F381" s="1"/>
      <c r="G381" s="1"/>
      <c r="H381" s="3"/>
      <c r="I381" s="3"/>
      <c r="J381" s="3"/>
      <c r="K381" s="3"/>
      <c r="L381" s="3"/>
      <c r="M381" s="4"/>
      <c r="N381" s="1"/>
      <c r="P381" s="1"/>
      <c r="Q381" s="7"/>
      <c r="R381" s="1"/>
      <c r="S381" s="1"/>
      <c r="T381" s="1"/>
      <c r="U381" s="1"/>
      <c r="V381" s="1"/>
      <c r="W381" s="1"/>
    </row>
    <row r="382" spans="1:23">
      <c r="A382" s="1"/>
      <c r="B382" s="1"/>
      <c r="C382" s="1"/>
      <c r="F382" s="1"/>
      <c r="G382" s="1"/>
      <c r="H382" s="3"/>
      <c r="I382" s="3"/>
      <c r="J382" s="3"/>
      <c r="K382" s="3"/>
      <c r="L382" s="3"/>
      <c r="M382" s="4"/>
      <c r="N382" s="1"/>
      <c r="P382" s="1"/>
      <c r="Q382" s="7"/>
      <c r="R382" s="1"/>
      <c r="S382" s="1"/>
      <c r="T382" s="1"/>
      <c r="U382" s="1"/>
      <c r="V382" s="1"/>
      <c r="W382" s="1"/>
    </row>
    <row r="383" spans="1:23">
      <c r="A383" s="1"/>
      <c r="B383" s="1"/>
      <c r="C383" s="1"/>
      <c r="F383" s="1"/>
      <c r="G383" s="1"/>
      <c r="H383" s="3"/>
      <c r="I383" s="3"/>
      <c r="J383" s="3"/>
      <c r="K383" s="3"/>
      <c r="L383" s="3"/>
      <c r="M383" s="4"/>
      <c r="N383" s="1"/>
      <c r="P383" s="1"/>
      <c r="Q383" s="7"/>
      <c r="R383" s="1"/>
      <c r="S383" s="1"/>
      <c r="T383" s="1"/>
      <c r="U383" s="1"/>
      <c r="V383" s="1"/>
      <c r="W383" s="1"/>
    </row>
    <row r="384" spans="1:23">
      <c r="A384" s="1"/>
      <c r="B384" s="1"/>
      <c r="C384" s="1"/>
      <c r="F384" s="1"/>
      <c r="G384" s="1"/>
      <c r="H384" s="3"/>
      <c r="I384" s="3"/>
      <c r="J384" s="3"/>
      <c r="K384" s="3"/>
      <c r="L384" s="3"/>
      <c r="M384" s="4"/>
      <c r="N384" s="1"/>
      <c r="P384" s="1"/>
      <c r="Q384" s="7"/>
      <c r="R384" s="1"/>
      <c r="S384" s="1"/>
      <c r="T384" s="1"/>
      <c r="U384" s="1"/>
      <c r="V384" s="1"/>
      <c r="W384" s="1"/>
    </row>
    <row r="385" spans="1:23">
      <c r="A385" s="1"/>
      <c r="B385" s="1"/>
      <c r="C385" s="1"/>
      <c r="F385" s="1"/>
      <c r="G385" s="1"/>
      <c r="H385" s="3"/>
      <c r="I385" s="3"/>
      <c r="J385" s="3"/>
      <c r="K385" s="3"/>
      <c r="L385" s="3"/>
      <c r="M385" s="4"/>
      <c r="N385" s="1"/>
      <c r="P385" s="1"/>
      <c r="Q385" s="7"/>
      <c r="R385" s="1"/>
      <c r="S385" s="1"/>
      <c r="T385" s="1"/>
      <c r="U385" s="1"/>
      <c r="V385" s="1"/>
      <c r="W385" s="1"/>
    </row>
    <row r="386" spans="1:23">
      <c r="A386" s="1"/>
      <c r="B386" s="1"/>
      <c r="C386" s="1"/>
      <c r="F386" s="1"/>
      <c r="G386" s="1"/>
      <c r="H386" s="3"/>
      <c r="I386" s="3"/>
      <c r="J386" s="3"/>
      <c r="K386" s="3"/>
      <c r="L386" s="3"/>
      <c r="M386" s="4"/>
      <c r="N386" s="1"/>
      <c r="P386" s="1"/>
      <c r="Q386" s="7"/>
      <c r="R386" s="1"/>
      <c r="S386" s="1"/>
      <c r="T386" s="1"/>
      <c r="U386" s="1"/>
      <c r="V386" s="1"/>
      <c r="W386" s="1"/>
    </row>
    <row r="387" spans="1:23">
      <c r="A387" s="1"/>
      <c r="B387" s="1"/>
      <c r="C387" s="1"/>
      <c r="F387" s="1"/>
      <c r="G387" s="1"/>
      <c r="H387" s="3"/>
      <c r="I387" s="3"/>
      <c r="J387" s="3"/>
      <c r="K387" s="3"/>
      <c r="L387" s="3"/>
      <c r="M387" s="4"/>
      <c r="N387" s="1"/>
      <c r="P387" s="1"/>
      <c r="Q387" s="7"/>
      <c r="R387" s="1"/>
      <c r="S387" s="1"/>
      <c r="T387" s="1"/>
      <c r="U387" s="1"/>
      <c r="V387" s="1"/>
      <c r="W387" s="1"/>
    </row>
    <row r="388" spans="1:23">
      <c r="A388" s="1"/>
      <c r="B388" s="1"/>
      <c r="C388" s="1"/>
      <c r="F388" s="1"/>
      <c r="G388" s="1"/>
      <c r="H388" s="3"/>
      <c r="I388" s="3"/>
      <c r="J388" s="3"/>
      <c r="K388" s="3"/>
      <c r="L388" s="3"/>
      <c r="M388" s="4"/>
      <c r="N388" s="1"/>
      <c r="P388" s="1"/>
      <c r="Q388" s="7"/>
      <c r="R388" s="1"/>
      <c r="S388" s="1"/>
      <c r="T388" s="1"/>
      <c r="U388" s="1"/>
      <c r="V388" s="1"/>
      <c r="W388" s="1"/>
    </row>
    <row r="389" spans="1:23">
      <c r="A389" s="1"/>
      <c r="B389" s="1"/>
      <c r="C389" s="1"/>
      <c r="F389" s="1"/>
      <c r="G389" s="1"/>
      <c r="H389" s="3"/>
      <c r="I389" s="3"/>
      <c r="J389" s="3"/>
      <c r="K389" s="3"/>
      <c r="L389" s="3"/>
      <c r="M389" s="4"/>
      <c r="N389" s="1"/>
      <c r="P389" s="1"/>
      <c r="Q389" s="7"/>
      <c r="R389" s="1"/>
      <c r="S389" s="1"/>
      <c r="T389" s="1"/>
      <c r="U389" s="1"/>
      <c r="V389" s="1"/>
      <c r="W389" s="1"/>
    </row>
    <row r="390" spans="1:23">
      <c r="A390" s="1"/>
      <c r="B390" s="1"/>
      <c r="C390" s="1"/>
      <c r="F390" s="1"/>
      <c r="G390" s="1"/>
      <c r="H390" s="3"/>
      <c r="I390" s="3"/>
      <c r="J390" s="3"/>
      <c r="K390" s="3"/>
      <c r="L390" s="3"/>
      <c r="M390" s="4"/>
      <c r="N390" s="1"/>
      <c r="P390" s="1"/>
      <c r="Q390" s="7"/>
      <c r="R390" s="1"/>
      <c r="S390" s="1"/>
      <c r="T390" s="1"/>
      <c r="U390" s="1"/>
      <c r="V390" s="1"/>
      <c r="W390" s="1"/>
    </row>
    <row r="391" spans="1:23">
      <c r="A391" s="1"/>
      <c r="B391" s="1"/>
      <c r="C391" s="1"/>
      <c r="F391" s="1"/>
      <c r="G391" s="1"/>
      <c r="H391" s="3"/>
      <c r="I391" s="3"/>
      <c r="J391" s="3"/>
      <c r="K391" s="3"/>
      <c r="L391" s="3"/>
      <c r="M391" s="4"/>
      <c r="N391" s="1"/>
      <c r="P391" s="1"/>
      <c r="Q391" s="7"/>
      <c r="R391" s="1"/>
      <c r="S391" s="1"/>
      <c r="T391" s="1"/>
      <c r="U391" s="1"/>
      <c r="V391" s="1"/>
      <c r="W391" s="1"/>
    </row>
    <row r="392" spans="1:23">
      <c r="A392" s="1"/>
      <c r="B392" s="1"/>
      <c r="C392" s="1"/>
      <c r="F392" s="1"/>
      <c r="G392" s="1"/>
      <c r="H392" s="3"/>
      <c r="I392" s="3"/>
      <c r="J392" s="3"/>
      <c r="K392" s="3"/>
      <c r="L392" s="3"/>
      <c r="M392" s="4"/>
      <c r="N392" s="1"/>
      <c r="P392" s="1"/>
      <c r="Q392" s="7"/>
      <c r="R392" s="1"/>
      <c r="S392" s="1"/>
      <c r="T392" s="1"/>
      <c r="U392" s="1"/>
      <c r="V392" s="1"/>
      <c r="W392" s="1"/>
    </row>
    <row r="393" spans="1:23">
      <c r="A393" s="1"/>
      <c r="B393" s="1"/>
      <c r="C393" s="1"/>
      <c r="F393" s="1"/>
      <c r="G393" s="1"/>
      <c r="H393" s="3"/>
      <c r="I393" s="3"/>
      <c r="J393" s="3"/>
      <c r="K393" s="3"/>
      <c r="L393" s="3"/>
      <c r="M393" s="4"/>
      <c r="N393" s="1"/>
      <c r="P393" s="1"/>
      <c r="Q393" s="7"/>
      <c r="R393" s="1"/>
      <c r="S393" s="1"/>
      <c r="T393" s="1"/>
      <c r="U393" s="1"/>
      <c r="V393" s="1"/>
      <c r="W393" s="1"/>
    </row>
    <row r="394" spans="1:23">
      <c r="A394" s="1"/>
      <c r="B394" s="1"/>
      <c r="C394" s="1"/>
      <c r="F394" s="1"/>
      <c r="G394" s="1"/>
      <c r="H394" s="3"/>
      <c r="I394" s="3"/>
      <c r="J394" s="3"/>
      <c r="K394" s="3"/>
      <c r="L394" s="3"/>
      <c r="M394" s="4"/>
      <c r="N394" s="1"/>
      <c r="P394" s="1"/>
      <c r="Q394" s="7"/>
      <c r="R394" s="1"/>
      <c r="S394" s="1"/>
      <c r="T394" s="1"/>
      <c r="U394" s="1"/>
      <c r="V394" s="1"/>
      <c r="W394" s="1"/>
    </row>
    <row r="395" spans="1:23">
      <c r="A395" s="1"/>
      <c r="B395" s="1"/>
      <c r="C395" s="1"/>
      <c r="F395" s="1"/>
      <c r="G395" s="1"/>
      <c r="H395" s="3"/>
      <c r="I395" s="3"/>
      <c r="J395" s="3"/>
      <c r="K395" s="3"/>
      <c r="L395" s="3"/>
      <c r="M395" s="4"/>
      <c r="N395" s="1"/>
      <c r="P395" s="1"/>
      <c r="Q395" s="7"/>
      <c r="R395" s="1"/>
      <c r="S395" s="1"/>
      <c r="T395" s="1"/>
      <c r="U395" s="1"/>
      <c r="V395" s="1"/>
      <c r="W395" s="1"/>
    </row>
    <row r="396" spans="1:23">
      <c r="A396" s="1"/>
      <c r="B396" s="1"/>
      <c r="C396" s="1"/>
      <c r="F396" s="1"/>
      <c r="G396" s="1"/>
      <c r="H396" s="3"/>
      <c r="I396" s="3"/>
      <c r="J396" s="3"/>
      <c r="K396" s="3"/>
      <c r="L396" s="3"/>
      <c r="M396" s="4"/>
      <c r="N396" s="1"/>
      <c r="P396" s="1"/>
      <c r="Q396" s="7"/>
      <c r="R396" s="1"/>
      <c r="S396" s="1"/>
      <c r="T396" s="1"/>
      <c r="U396" s="1"/>
      <c r="V396" s="1"/>
      <c r="W396" s="1"/>
    </row>
    <row r="397" spans="1:23">
      <c r="A397" s="1"/>
      <c r="B397" s="1"/>
      <c r="C397" s="1"/>
      <c r="F397" s="1"/>
      <c r="G397" s="1"/>
      <c r="H397" s="3"/>
      <c r="I397" s="3"/>
      <c r="J397" s="3"/>
      <c r="K397" s="3"/>
      <c r="L397" s="3"/>
      <c r="M397" s="4"/>
      <c r="N397" s="1"/>
      <c r="P397" s="1"/>
      <c r="Q397" s="7"/>
      <c r="R397" s="1"/>
      <c r="S397" s="1"/>
      <c r="T397" s="1"/>
      <c r="U397" s="1"/>
      <c r="V397" s="1"/>
      <c r="W397" s="1"/>
    </row>
    <row r="398" spans="1:23">
      <c r="A398" s="1"/>
      <c r="B398" s="1"/>
      <c r="C398" s="1"/>
      <c r="F398" s="1"/>
      <c r="G398" s="1"/>
      <c r="H398" s="3"/>
      <c r="I398" s="3"/>
      <c r="J398" s="3"/>
      <c r="K398" s="3"/>
      <c r="L398" s="3"/>
      <c r="M398" s="4"/>
      <c r="N398" s="1"/>
      <c r="P398" s="1"/>
      <c r="Q398" s="7"/>
      <c r="R398" s="1"/>
      <c r="S398" s="1"/>
      <c r="T398" s="1"/>
      <c r="U398" s="1"/>
      <c r="V398" s="1"/>
      <c r="W398" s="1"/>
    </row>
    <row r="399" spans="1:23">
      <c r="A399" s="1"/>
      <c r="B399" s="1"/>
      <c r="C399" s="1"/>
      <c r="F399" s="1"/>
      <c r="G399" s="1"/>
      <c r="H399" s="3"/>
      <c r="I399" s="3"/>
      <c r="J399" s="3"/>
      <c r="K399" s="3"/>
      <c r="L399" s="3"/>
      <c r="M399" s="4"/>
      <c r="N399" s="1"/>
      <c r="P399" s="1"/>
      <c r="Q399" s="7"/>
      <c r="R399" s="1"/>
      <c r="S399" s="1"/>
      <c r="T399" s="1"/>
      <c r="U399" s="1"/>
      <c r="V399" s="1"/>
      <c r="W399" s="1"/>
    </row>
    <row r="400" spans="1:23">
      <c r="A400" s="1"/>
      <c r="B400" s="1"/>
      <c r="C400" s="1"/>
      <c r="F400" s="1"/>
      <c r="G400" s="1"/>
      <c r="H400" s="3"/>
      <c r="I400" s="3"/>
      <c r="J400" s="3"/>
      <c r="K400" s="3"/>
      <c r="L400" s="3"/>
      <c r="M400" s="4"/>
      <c r="N400" s="1"/>
      <c r="P400" s="1"/>
      <c r="Q400" s="7"/>
      <c r="R400" s="1"/>
      <c r="S400" s="1"/>
      <c r="T400" s="1"/>
      <c r="U400" s="1"/>
      <c r="V400" s="1"/>
      <c r="W400" s="1"/>
    </row>
    <row r="401" spans="1:23">
      <c r="A401" s="1"/>
      <c r="B401" s="1"/>
      <c r="C401" s="1"/>
      <c r="F401" s="1"/>
      <c r="G401" s="1"/>
      <c r="H401" s="3"/>
      <c r="I401" s="3"/>
      <c r="J401" s="3"/>
      <c r="K401" s="3"/>
      <c r="L401" s="3"/>
      <c r="M401" s="4"/>
      <c r="N401" s="1"/>
      <c r="P401" s="1"/>
      <c r="Q401" s="7"/>
      <c r="R401" s="1"/>
      <c r="S401" s="1"/>
      <c r="T401" s="1"/>
      <c r="U401" s="1"/>
      <c r="V401" s="1"/>
      <c r="W401" s="1"/>
    </row>
    <row r="402" spans="1:23">
      <c r="A402" s="1"/>
      <c r="B402" s="1"/>
      <c r="C402" s="1"/>
      <c r="F402" s="1"/>
      <c r="G402" s="1"/>
      <c r="H402" s="3"/>
      <c r="I402" s="3"/>
      <c r="J402" s="3"/>
      <c r="K402" s="3"/>
      <c r="L402" s="3"/>
      <c r="M402" s="4"/>
      <c r="N402" s="1"/>
      <c r="P402" s="1"/>
      <c r="Q402" s="7"/>
      <c r="R402" s="1"/>
      <c r="S402" s="1"/>
      <c r="T402" s="1"/>
      <c r="U402" s="1"/>
      <c r="V402" s="1"/>
      <c r="W402" s="1"/>
    </row>
    <row r="403" spans="1:23">
      <c r="A403" s="1"/>
      <c r="B403" s="1"/>
      <c r="C403" s="1"/>
      <c r="F403" s="1"/>
      <c r="G403" s="1"/>
      <c r="H403" s="3"/>
      <c r="I403" s="3"/>
      <c r="J403" s="3"/>
      <c r="K403" s="3"/>
      <c r="L403" s="3"/>
      <c r="M403" s="4"/>
      <c r="N403" s="1"/>
      <c r="P403" s="1"/>
      <c r="Q403" s="7"/>
      <c r="R403" s="1"/>
      <c r="S403" s="1"/>
      <c r="T403" s="1"/>
      <c r="U403" s="1"/>
      <c r="V403" s="1"/>
      <c r="W403" s="1"/>
    </row>
    <row r="404" spans="1:23">
      <c r="A404" s="1"/>
      <c r="B404" s="1"/>
      <c r="C404" s="1"/>
      <c r="F404" s="1"/>
      <c r="G404" s="1"/>
      <c r="H404" s="3"/>
      <c r="I404" s="3"/>
      <c r="J404" s="3"/>
      <c r="K404" s="3"/>
      <c r="L404" s="3"/>
      <c r="M404" s="4"/>
      <c r="N404" s="1"/>
      <c r="P404" s="1"/>
      <c r="Q404" s="7"/>
      <c r="R404" s="1"/>
      <c r="S404" s="1"/>
      <c r="T404" s="1"/>
      <c r="U404" s="1"/>
      <c r="V404" s="1"/>
      <c r="W404" s="1"/>
    </row>
    <row r="405" spans="1:23">
      <c r="A405" s="1"/>
      <c r="B405" s="1"/>
      <c r="C405" s="1"/>
      <c r="F405" s="1"/>
      <c r="G405" s="1"/>
      <c r="H405" s="3"/>
      <c r="I405" s="3"/>
      <c r="J405" s="3"/>
      <c r="K405" s="3"/>
      <c r="L405" s="3"/>
      <c r="M405" s="4"/>
      <c r="N405" s="1"/>
      <c r="P405" s="1"/>
      <c r="Q405" s="7"/>
      <c r="R405" s="1"/>
      <c r="S405" s="1"/>
      <c r="T405" s="1"/>
      <c r="U405" s="1"/>
      <c r="V405" s="1"/>
      <c r="W405" s="1"/>
    </row>
    <row r="406" spans="1:23">
      <c r="A406" s="1"/>
      <c r="B406" s="1"/>
      <c r="C406" s="1"/>
      <c r="F406" s="1"/>
      <c r="G406" s="1"/>
      <c r="H406" s="3"/>
      <c r="I406" s="3"/>
      <c r="J406" s="3"/>
      <c r="K406" s="3"/>
      <c r="L406" s="3"/>
      <c r="M406" s="4"/>
      <c r="N406" s="1"/>
      <c r="P406" s="1"/>
      <c r="Q406" s="7"/>
      <c r="R406" s="1"/>
      <c r="S406" s="1"/>
      <c r="T406" s="1"/>
      <c r="U406" s="1"/>
      <c r="V406" s="1"/>
      <c r="W406" s="1"/>
    </row>
    <row r="407" spans="1:23">
      <c r="A407" s="1"/>
      <c r="B407" s="1"/>
      <c r="C407" s="1"/>
      <c r="F407" s="1"/>
      <c r="G407" s="1"/>
      <c r="H407" s="3"/>
      <c r="I407" s="3"/>
      <c r="J407" s="3"/>
      <c r="K407" s="3"/>
      <c r="L407" s="3"/>
      <c r="M407" s="4"/>
      <c r="N407" s="1"/>
      <c r="P407" s="1"/>
      <c r="Q407" s="7"/>
      <c r="R407" s="1"/>
      <c r="S407" s="1"/>
      <c r="T407" s="1"/>
      <c r="U407" s="1"/>
      <c r="V407" s="1"/>
      <c r="W407" s="1"/>
    </row>
    <row r="408" spans="1:23">
      <c r="A408" s="1"/>
      <c r="B408" s="1"/>
      <c r="C408" s="1"/>
      <c r="F408" s="1"/>
      <c r="G408" s="1"/>
      <c r="H408" s="3"/>
      <c r="I408" s="3"/>
      <c r="J408" s="3"/>
      <c r="K408" s="3"/>
      <c r="L408" s="3"/>
      <c r="M408" s="4"/>
      <c r="N408" s="1"/>
      <c r="P408" s="1"/>
      <c r="Q408" s="7"/>
      <c r="R408" s="1"/>
      <c r="S408" s="1"/>
      <c r="T408" s="1"/>
      <c r="U408" s="1"/>
      <c r="V408" s="1"/>
      <c r="W408" s="1"/>
    </row>
    <row r="409" spans="1:23">
      <c r="A409" s="1"/>
      <c r="B409" s="1"/>
      <c r="C409" s="1"/>
      <c r="F409" s="1"/>
      <c r="G409" s="1"/>
      <c r="H409" s="3"/>
      <c r="I409" s="3"/>
      <c r="J409" s="3"/>
      <c r="K409" s="3"/>
      <c r="L409" s="3"/>
      <c r="M409" s="4"/>
      <c r="N409" s="1"/>
      <c r="P409" s="1"/>
      <c r="Q409" s="7"/>
      <c r="R409" s="1"/>
      <c r="S409" s="1"/>
      <c r="T409" s="1"/>
      <c r="U409" s="1"/>
      <c r="V409" s="1"/>
      <c r="W409" s="1"/>
    </row>
    <row r="410" spans="1:23">
      <c r="A410" s="1"/>
      <c r="B410" s="1"/>
      <c r="C410" s="1"/>
      <c r="F410" s="1"/>
      <c r="G410" s="1"/>
      <c r="H410" s="3"/>
      <c r="I410" s="3"/>
      <c r="J410" s="3"/>
      <c r="K410" s="3"/>
      <c r="L410" s="3"/>
      <c r="M410" s="4"/>
      <c r="N410" s="1"/>
      <c r="P410" s="1"/>
      <c r="Q410" s="7"/>
      <c r="R410" s="1"/>
      <c r="S410" s="1"/>
      <c r="T410" s="1"/>
      <c r="U410" s="1"/>
      <c r="V410" s="1"/>
      <c r="W410" s="1"/>
    </row>
    <row r="411" spans="1:23">
      <c r="A411" s="1"/>
      <c r="B411" s="1"/>
      <c r="C411" s="1"/>
      <c r="F411" s="1"/>
      <c r="G411" s="1"/>
      <c r="H411" s="3"/>
      <c r="I411" s="3"/>
      <c r="J411" s="3"/>
      <c r="K411" s="3"/>
      <c r="L411" s="3"/>
      <c r="M411" s="4"/>
      <c r="N411" s="1"/>
      <c r="P411" s="1"/>
      <c r="Q411" s="7"/>
      <c r="R411" s="1"/>
      <c r="S411" s="1"/>
      <c r="T411" s="1"/>
      <c r="U411" s="1"/>
      <c r="V411" s="1"/>
      <c r="W411" s="1"/>
    </row>
    <row r="412" spans="1:23">
      <c r="A412" s="1"/>
      <c r="B412" s="1"/>
      <c r="C412" s="1"/>
      <c r="F412" s="1"/>
      <c r="G412" s="1"/>
      <c r="H412" s="3"/>
      <c r="I412" s="3"/>
      <c r="J412" s="3"/>
      <c r="K412" s="3"/>
      <c r="L412" s="3"/>
      <c r="M412" s="4"/>
      <c r="N412" s="1"/>
      <c r="P412" s="1"/>
      <c r="Q412" s="7"/>
      <c r="R412" s="1"/>
      <c r="S412" s="1"/>
      <c r="T412" s="1"/>
      <c r="U412" s="1"/>
      <c r="V412" s="1"/>
      <c r="W412" s="1"/>
    </row>
    <row r="413" spans="1:23">
      <c r="A413" s="1"/>
      <c r="B413" s="1"/>
      <c r="C413" s="1"/>
      <c r="F413" s="1"/>
      <c r="G413" s="1"/>
      <c r="H413" s="3"/>
      <c r="I413" s="3"/>
      <c r="J413" s="3"/>
      <c r="K413" s="3"/>
      <c r="L413" s="3"/>
      <c r="M413" s="4"/>
      <c r="N413" s="1"/>
      <c r="P413" s="1"/>
      <c r="Q413" s="7"/>
      <c r="R413" s="1"/>
      <c r="S413" s="1"/>
      <c r="T413" s="1"/>
      <c r="U413" s="1"/>
      <c r="V413" s="1"/>
      <c r="W413" s="1"/>
    </row>
    <row r="414" spans="1:23">
      <c r="A414" s="1"/>
      <c r="B414" s="1"/>
      <c r="C414" s="1"/>
      <c r="F414" s="1"/>
      <c r="G414" s="1"/>
      <c r="H414" s="3"/>
      <c r="I414" s="3"/>
      <c r="J414" s="3"/>
      <c r="K414" s="3"/>
      <c r="L414" s="3"/>
      <c r="M414" s="4"/>
      <c r="N414" s="1"/>
      <c r="P414" s="1"/>
      <c r="Q414" s="7"/>
      <c r="R414" s="1"/>
      <c r="S414" s="1"/>
      <c r="T414" s="1"/>
      <c r="U414" s="1"/>
      <c r="V414" s="1"/>
      <c r="W414" s="1"/>
    </row>
    <row r="415" spans="1:23">
      <c r="A415" s="1"/>
      <c r="B415" s="1"/>
      <c r="C415" s="1"/>
      <c r="F415" s="1"/>
      <c r="G415" s="1"/>
      <c r="H415" s="3"/>
      <c r="I415" s="3"/>
      <c r="J415" s="3"/>
      <c r="K415" s="3"/>
      <c r="L415" s="3"/>
      <c r="M415" s="4"/>
      <c r="N415" s="1"/>
      <c r="P415" s="1"/>
      <c r="Q415" s="7"/>
      <c r="R415" s="1"/>
      <c r="S415" s="1"/>
      <c r="T415" s="1"/>
      <c r="U415" s="1"/>
      <c r="V415" s="1"/>
      <c r="W415" s="1"/>
    </row>
    <row r="416" spans="1:23">
      <c r="A416" s="1"/>
      <c r="B416" s="1"/>
      <c r="C416" s="1"/>
      <c r="F416" s="1"/>
      <c r="G416" s="1"/>
      <c r="H416" s="3"/>
      <c r="I416" s="3"/>
      <c r="J416" s="3"/>
      <c r="K416" s="3"/>
      <c r="L416" s="3"/>
      <c r="M416" s="4"/>
      <c r="N416" s="1"/>
      <c r="P416" s="1"/>
      <c r="Q416" s="7"/>
      <c r="R416" s="1"/>
      <c r="S416" s="1"/>
      <c r="T416" s="1"/>
      <c r="U416" s="1"/>
      <c r="V416" s="1"/>
      <c r="W416" s="1"/>
    </row>
    <row r="417" spans="1:23">
      <c r="A417" s="1"/>
      <c r="B417" s="1"/>
      <c r="C417" s="1"/>
      <c r="F417" s="1"/>
      <c r="G417" s="1"/>
      <c r="H417" s="3"/>
      <c r="I417" s="3"/>
      <c r="J417" s="3"/>
      <c r="K417" s="3"/>
      <c r="L417" s="3"/>
      <c r="M417" s="4"/>
      <c r="N417" s="1"/>
      <c r="P417" s="1"/>
      <c r="Q417" s="7"/>
      <c r="R417" s="1"/>
      <c r="S417" s="1"/>
      <c r="T417" s="1"/>
      <c r="U417" s="1"/>
      <c r="V417" s="1"/>
      <c r="W417" s="1"/>
    </row>
    <row r="418" spans="1:23">
      <c r="A418" s="1"/>
      <c r="B418" s="1"/>
      <c r="C418" s="1"/>
      <c r="F418" s="1"/>
      <c r="G418" s="1"/>
      <c r="H418" s="3"/>
      <c r="I418" s="3"/>
      <c r="J418" s="3"/>
      <c r="K418" s="3"/>
      <c r="L418" s="3"/>
      <c r="M418" s="4"/>
      <c r="N418" s="1"/>
      <c r="P418" s="1"/>
      <c r="Q418" s="7"/>
      <c r="R418" s="1"/>
      <c r="S418" s="1"/>
      <c r="T418" s="1"/>
      <c r="U418" s="1"/>
      <c r="V418" s="1"/>
      <c r="W418" s="1"/>
    </row>
    <row r="419" spans="1:23">
      <c r="A419" s="1"/>
      <c r="B419" s="1"/>
      <c r="C419" s="1"/>
      <c r="F419" s="1"/>
      <c r="G419" s="1"/>
      <c r="H419" s="3"/>
      <c r="I419" s="3"/>
      <c r="J419" s="3"/>
      <c r="K419" s="3"/>
      <c r="L419" s="3"/>
      <c r="M419" s="4"/>
      <c r="N419" s="1"/>
      <c r="P419" s="1"/>
      <c r="Q419" s="7"/>
      <c r="R419" s="1"/>
      <c r="S419" s="1"/>
      <c r="T419" s="1"/>
      <c r="U419" s="1"/>
      <c r="V419" s="1"/>
      <c r="W419" s="1"/>
    </row>
    <row r="420" spans="1:23">
      <c r="A420" s="1"/>
      <c r="B420" s="1"/>
      <c r="C420" s="1"/>
      <c r="F420" s="1"/>
      <c r="G420" s="1"/>
      <c r="H420" s="3"/>
      <c r="I420" s="3"/>
      <c r="J420" s="3"/>
      <c r="K420" s="3"/>
      <c r="L420" s="3"/>
      <c r="M420" s="4"/>
      <c r="N420" s="1"/>
      <c r="P420" s="1"/>
      <c r="Q420" s="7"/>
      <c r="R420" s="1"/>
      <c r="S420" s="1"/>
      <c r="T420" s="1"/>
      <c r="U420" s="1"/>
      <c r="V420" s="1"/>
      <c r="W420" s="1"/>
    </row>
    <row r="421" spans="1:23">
      <c r="A421" s="1"/>
      <c r="B421" s="1"/>
      <c r="C421" s="1"/>
      <c r="F421" s="1"/>
      <c r="G421" s="1"/>
      <c r="H421" s="3"/>
      <c r="I421" s="3"/>
      <c r="J421" s="3"/>
      <c r="K421" s="3"/>
      <c r="L421" s="3"/>
      <c r="M421" s="4"/>
      <c r="N421" s="1"/>
      <c r="P421" s="1"/>
      <c r="Q421" s="7"/>
      <c r="R421" s="1"/>
      <c r="S421" s="1"/>
      <c r="T421" s="1"/>
      <c r="U421" s="1"/>
      <c r="V421" s="1"/>
      <c r="W421" s="1"/>
    </row>
    <row r="422" spans="1:23">
      <c r="A422" s="1"/>
      <c r="B422" s="1"/>
      <c r="C422" s="1"/>
      <c r="F422" s="1"/>
      <c r="G422" s="1"/>
      <c r="H422" s="3"/>
      <c r="I422" s="3"/>
      <c r="J422" s="3"/>
      <c r="K422" s="3"/>
      <c r="L422" s="3"/>
      <c r="M422" s="4"/>
      <c r="N422" s="1"/>
      <c r="P422" s="1"/>
      <c r="Q422" s="7"/>
      <c r="R422" s="1"/>
      <c r="S422" s="1"/>
      <c r="T422" s="1"/>
      <c r="U422" s="1"/>
      <c r="V422" s="1"/>
      <c r="W422" s="1"/>
    </row>
    <row r="423" spans="1:23">
      <c r="A423" s="1"/>
      <c r="B423" s="1"/>
      <c r="C423" s="1"/>
      <c r="F423" s="1"/>
      <c r="G423" s="1"/>
      <c r="H423" s="3"/>
      <c r="I423" s="3"/>
      <c r="J423" s="3"/>
      <c r="K423" s="3"/>
      <c r="L423" s="3"/>
      <c r="M423" s="4"/>
      <c r="N423" s="1"/>
      <c r="P423" s="1"/>
      <c r="Q423" s="7"/>
      <c r="R423" s="1"/>
      <c r="S423" s="1"/>
      <c r="T423" s="1"/>
      <c r="U423" s="1"/>
      <c r="V423" s="1"/>
      <c r="W423" s="1"/>
    </row>
    <row r="424" spans="1:23">
      <c r="A424" s="1"/>
      <c r="B424" s="1"/>
      <c r="C424" s="1"/>
      <c r="F424" s="1"/>
      <c r="G424" s="1"/>
      <c r="H424" s="3"/>
      <c r="I424" s="3"/>
      <c r="J424" s="3"/>
      <c r="K424" s="3"/>
      <c r="L424" s="3"/>
      <c r="M424" s="4"/>
      <c r="N424" s="1"/>
      <c r="P424" s="1"/>
      <c r="Q424" s="7"/>
      <c r="R424" s="1"/>
      <c r="S424" s="1"/>
      <c r="T424" s="1"/>
      <c r="U424" s="1"/>
      <c r="V424" s="1"/>
      <c r="W424" s="1"/>
    </row>
    <row r="425" spans="1:23">
      <c r="A425" s="1"/>
      <c r="B425" s="1"/>
      <c r="C425" s="1"/>
      <c r="F425" s="1"/>
      <c r="G425" s="1"/>
      <c r="H425" s="3"/>
      <c r="I425" s="3"/>
      <c r="J425" s="3"/>
      <c r="K425" s="3"/>
      <c r="L425" s="3"/>
      <c r="M425" s="4"/>
      <c r="N425" s="1"/>
      <c r="P425" s="1"/>
      <c r="Q425" s="7"/>
      <c r="R425" s="1"/>
      <c r="S425" s="1"/>
      <c r="T425" s="1"/>
      <c r="U425" s="1"/>
      <c r="V425" s="1"/>
      <c r="W425" s="1"/>
    </row>
    <row r="426" spans="1:23">
      <c r="A426" s="1"/>
      <c r="B426" s="1"/>
      <c r="C426" s="1"/>
      <c r="F426" s="1"/>
      <c r="G426" s="1"/>
      <c r="H426" s="3"/>
      <c r="I426" s="3"/>
      <c r="J426" s="3"/>
      <c r="K426" s="3"/>
      <c r="L426" s="3"/>
      <c r="M426" s="4"/>
      <c r="N426" s="1"/>
      <c r="P426" s="1"/>
      <c r="Q426" s="7"/>
      <c r="R426" s="1"/>
      <c r="S426" s="1"/>
      <c r="T426" s="1"/>
      <c r="U426" s="1"/>
      <c r="V426" s="1"/>
      <c r="W426" s="1"/>
    </row>
    <row r="427" spans="1:23">
      <c r="A427" s="1"/>
      <c r="B427" s="1"/>
      <c r="C427" s="1"/>
      <c r="F427" s="1"/>
      <c r="G427" s="1"/>
      <c r="H427" s="3"/>
      <c r="I427" s="3"/>
      <c r="J427" s="3"/>
      <c r="K427" s="3"/>
      <c r="L427" s="3"/>
      <c r="M427" s="4"/>
      <c r="N427" s="1"/>
      <c r="P427" s="1"/>
      <c r="Q427" s="7"/>
      <c r="R427" s="1"/>
      <c r="S427" s="1"/>
      <c r="T427" s="1"/>
      <c r="U427" s="1"/>
      <c r="V427" s="1"/>
      <c r="W427" s="1"/>
    </row>
    <row r="428" spans="1:23">
      <c r="A428" s="1"/>
      <c r="B428" s="1"/>
      <c r="C428" s="1"/>
      <c r="F428" s="1"/>
      <c r="G428" s="1"/>
      <c r="H428" s="3"/>
      <c r="I428" s="3"/>
      <c r="J428" s="3"/>
      <c r="K428" s="3"/>
      <c r="L428" s="3"/>
      <c r="M428" s="4"/>
      <c r="N428" s="1"/>
      <c r="P428" s="1"/>
      <c r="Q428" s="7"/>
      <c r="R428" s="1"/>
      <c r="S428" s="1"/>
      <c r="T428" s="1"/>
      <c r="U428" s="1"/>
      <c r="V428" s="1"/>
      <c r="W428" s="1"/>
    </row>
    <row r="429" spans="1:23">
      <c r="A429" s="1"/>
      <c r="B429" s="1"/>
      <c r="C429" s="1"/>
      <c r="F429" s="1"/>
      <c r="G429" s="1"/>
      <c r="H429" s="3"/>
      <c r="I429" s="3"/>
      <c r="J429" s="3"/>
      <c r="K429" s="3"/>
      <c r="L429" s="3"/>
      <c r="M429" s="4"/>
      <c r="N429" s="1"/>
      <c r="P429" s="1"/>
      <c r="Q429" s="7"/>
      <c r="R429" s="1"/>
      <c r="S429" s="1"/>
      <c r="T429" s="1"/>
      <c r="U429" s="1"/>
      <c r="V429" s="1"/>
      <c r="W429" s="1"/>
    </row>
    <row r="430" spans="1:23">
      <c r="A430" s="1"/>
      <c r="B430" s="1"/>
      <c r="C430" s="1"/>
      <c r="F430" s="1"/>
      <c r="G430" s="1"/>
      <c r="H430" s="3"/>
      <c r="I430" s="3"/>
      <c r="J430" s="3"/>
      <c r="K430" s="3"/>
      <c r="L430" s="3"/>
      <c r="M430" s="4"/>
      <c r="N430" s="1"/>
      <c r="P430" s="1"/>
      <c r="Q430" s="7"/>
      <c r="R430" s="1"/>
      <c r="S430" s="1"/>
      <c r="T430" s="1"/>
      <c r="U430" s="1"/>
      <c r="V430" s="1"/>
      <c r="W430" s="1"/>
    </row>
    <row r="431" spans="1:23">
      <c r="A431" s="1"/>
      <c r="B431" s="1"/>
      <c r="C431" s="1"/>
      <c r="F431" s="1"/>
      <c r="G431" s="1"/>
      <c r="H431" s="3"/>
      <c r="I431" s="3"/>
      <c r="J431" s="3"/>
      <c r="K431" s="3"/>
      <c r="L431" s="3"/>
      <c r="M431" s="4"/>
      <c r="N431" s="1"/>
      <c r="P431" s="1"/>
      <c r="Q431" s="7"/>
      <c r="R431" s="1"/>
      <c r="S431" s="1"/>
      <c r="T431" s="1"/>
      <c r="U431" s="1"/>
      <c r="V431" s="1"/>
      <c r="W431" s="1"/>
    </row>
    <row r="432" spans="1:23">
      <c r="A432" s="1"/>
      <c r="B432" s="1"/>
      <c r="C432" s="1"/>
      <c r="F432" s="1"/>
      <c r="G432" s="1"/>
      <c r="H432" s="3"/>
      <c r="I432" s="3"/>
      <c r="J432" s="3"/>
      <c r="K432" s="3"/>
      <c r="L432" s="3"/>
      <c r="M432" s="4"/>
      <c r="N432" s="1"/>
      <c r="P432" s="1"/>
      <c r="Q432" s="7"/>
      <c r="R432" s="1"/>
      <c r="S432" s="1"/>
      <c r="T432" s="1"/>
      <c r="U432" s="1"/>
      <c r="V432" s="1"/>
      <c r="W432" s="1"/>
    </row>
    <row r="433" spans="1:23">
      <c r="A433" s="1"/>
      <c r="B433" s="1"/>
      <c r="C433" s="1"/>
      <c r="F433" s="1"/>
      <c r="G433" s="1"/>
      <c r="H433" s="3"/>
      <c r="I433" s="3"/>
      <c r="J433" s="3"/>
      <c r="K433" s="3"/>
      <c r="L433" s="3"/>
      <c r="M433" s="4"/>
      <c r="N433" s="1"/>
      <c r="P433" s="1"/>
      <c r="Q433" s="7"/>
      <c r="R433" s="1"/>
      <c r="S433" s="1"/>
      <c r="T433" s="1"/>
      <c r="U433" s="1"/>
      <c r="V433" s="1"/>
      <c r="W433" s="1"/>
    </row>
    <row r="434" spans="1:23">
      <c r="A434" s="1"/>
      <c r="B434" s="1"/>
      <c r="C434" s="1"/>
      <c r="F434" s="1"/>
      <c r="G434" s="1"/>
      <c r="H434" s="3"/>
      <c r="I434" s="3"/>
      <c r="J434" s="3"/>
      <c r="K434" s="3"/>
      <c r="L434" s="3"/>
      <c r="M434" s="4"/>
      <c r="N434" s="1"/>
      <c r="P434" s="1"/>
      <c r="Q434" s="7"/>
      <c r="R434" s="1"/>
      <c r="S434" s="1"/>
      <c r="T434" s="1"/>
      <c r="U434" s="1"/>
      <c r="V434" s="1"/>
      <c r="W434" s="1"/>
    </row>
    <row r="435" spans="1:23">
      <c r="A435" s="1"/>
      <c r="B435" s="1"/>
      <c r="C435" s="1"/>
      <c r="F435" s="1"/>
      <c r="G435" s="1"/>
      <c r="H435" s="3"/>
      <c r="I435" s="3"/>
      <c r="J435" s="3"/>
      <c r="K435" s="3"/>
      <c r="L435" s="3"/>
      <c r="M435" s="4"/>
      <c r="N435" s="1"/>
      <c r="P435" s="1"/>
      <c r="Q435" s="7"/>
      <c r="R435" s="1"/>
      <c r="S435" s="1"/>
      <c r="T435" s="1"/>
      <c r="U435" s="1"/>
      <c r="V435" s="1"/>
      <c r="W435" s="1"/>
    </row>
    <row r="436" spans="1:23">
      <c r="A436" s="1"/>
      <c r="B436" s="1"/>
      <c r="C436" s="1"/>
      <c r="F436" s="1"/>
      <c r="G436" s="1"/>
      <c r="H436" s="3"/>
      <c r="I436" s="3"/>
      <c r="J436" s="3"/>
      <c r="K436" s="3"/>
      <c r="L436" s="3"/>
      <c r="M436" s="4"/>
      <c r="N436" s="1"/>
      <c r="P436" s="1"/>
      <c r="Q436" s="7"/>
      <c r="R436" s="1"/>
      <c r="S436" s="1"/>
      <c r="T436" s="1"/>
      <c r="U436" s="1"/>
      <c r="V436" s="1"/>
      <c r="W436" s="1"/>
    </row>
    <row r="437" spans="1:23">
      <c r="A437" s="1"/>
      <c r="B437" s="1"/>
      <c r="C437" s="1"/>
      <c r="F437" s="1"/>
      <c r="G437" s="1"/>
      <c r="H437" s="3"/>
      <c r="I437" s="3"/>
      <c r="J437" s="3"/>
      <c r="K437" s="3"/>
      <c r="L437" s="3"/>
      <c r="M437" s="4"/>
      <c r="N437" s="1"/>
      <c r="P437" s="1"/>
      <c r="Q437" s="7"/>
      <c r="R437" s="1"/>
      <c r="S437" s="1"/>
      <c r="T437" s="1"/>
      <c r="U437" s="1"/>
      <c r="V437" s="1"/>
      <c r="W437" s="1"/>
    </row>
    <row r="438" spans="1:23">
      <c r="A438" s="1"/>
      <c r="B438" s="1"/>
      <c r="C438" s="1"/>
      <c r="F438" s="1"/>
      <c r="G438" s="1"/>
      <c r="H438" s="3"/>
      <c r="I438" s="3"/>
      <c r="J438" s="3"/>
      <c r="K438" s="3"/>
      <c r="L438" s="3"/>
      <c r="M438" s="4"/>
      <c r="N438" s="1"/>
      <c r="P438" s="1"/>
      <c r="Q438" s="7"/>
      <c r="R438" s="1"/>
      <c r="S438" s="1"/>
      <c r="T438" s="1"/>
      <c r="U438" s="1"/>
      <c r="V438" s="1"/>
      <c r="W438" s="1"/>
    </row>
    <row r="439" spans="1:23">
      <c r="A439" s="1"/>
      <c r="B439" s="1"/>
      <c r="C439" s="1"/>
      <c r="F439" s="1"/>
      <c r="G439" s="1"/>
      <c r="H439" s="3"/>
      <c r="I439" s="3"/>
      <c r="J439" s="3"/>
      <c r="K439" s="3"/>
      <c r="L439" s="3"/>
      <c r="M439" s="4"/>
      <c r="N439" s="1"/>
      <c r="P439" s="1"/>
      <c r="Q439" s="7"/>
      <c r="R439" s="1"/>
      <c r="S439" s="1"/>
      <c r="T439" s="1"/>
      <c r="U439" s="1"/>
      <c r="V439" s="1"/>
      <c r="W439" s="1"/>
    </row>
    <row r="440" spans="1:23">
      <c r="A440" s="1"/>
      <c r="B440" s="1"/>
      <c r="C440" s="1"/>
      <c r="F440" s="1"/>
      <c r="G440" s="1"/>
      <c r="H440" s="3"/>
      <c r="I440" s="3"/>
      <c r="J440" s="3"/>
      <c r="K440" s="3"/>
      <c r="L440" s="3"/>
      <c r="M440" s="4"/>
      <c r="N440" s="1"/>
      <c r="P440" s="1"/>
      <c r="Q440" s="7"/>
      <c r="R440" s="1"/>
      <c r="S440" s="1"/>
      <c r="T440" s="1"/>
      <c r="U440" s="1"/>
      <c r="V440" s="1"/>
      <c r="W440" s="1"/>
    </row>
    <row r="441" spans="1:23">
      <c r="A441" s="1"/>
      <c r="B441" s="1"/>
      <c r="C441" s="1"/>
      <c r="F441" s="1"/>
      <c r="G441" s="1"/>
      <c r="H441" s="3"/>
      <c r="I441" s="3"/>
      <c r="J441" s="3"/>
      <c r="K441" s="3"/>
      <c r="L441" s="3"/>
      <c r="M441" s="4"/>
      <c r="N441" s="1"/>
      <c r="P441" s="1"/>
      <c r="Q441" s="7"/>
      <c r="R441" s="1"/>
      <c r="S441" s="1"/>
      <c r="T441" s="1"/>
      <c r="U441" s="1"/>
      <c r="V441" s="1"/>
      <c r="W441" s="1"/>
    </row>
    <row r="442" spans="1:23">
      <c r="A442" s="1"/>
      <c r="B442" s="1"/>
      <c r="C442" s="1"/>
      <c r="F442" s="1"/>
      <c r="G442" s="1"/>
      <c r="H442" s="3"/>
      <c r="I442" s="3"/>
      <c r="J442" s="3"/>
      <c r="K442" s="3"/>
      <c r="L442" s="3"/>
      <c r="M442" s="4"/>
      <c r="N442" s="1"/>
      <c r="P442" s="1"/>
      <c r="Q442" s="7"/>
      <c r="R442" s="1"/>
      <c r="S442" s="1"/>
      <c r="T442" s="1"/>
      <c r="U442" s="1"/>
      <c r="V442" s="1"/>
      <c r="W442" s="1"/>
    </row>
    <row r="443" spans="1:23">
      <c r="A443" s="1"/>
      <c r="B443" s="1"/>
      <c r="C443" s="1"/>
      <c r="F443" s="1"/>
      <c r="G443" s="1"/>
      <c r="H443" s="3"/>
      <c r="I443" s="3"/>
      <c r="J443" s="3"/>
      <c r="K443" s="3"/>
      <c r="L443" s="3"/>
      <c r="M443" s="4"/>
      <c r="N443" s="1"/>
      <c r="P443" s="1"/>
      <c r="Q443" s="7"/>
      <c r="R443" s="1"/>
      <c r="S443" s="1"/>
      <c r="T443" s="1"/>
      <c r="U443" s="1"/>
      <c r="V443" s="1"/>
      <c r="W443" s="1"/>
    </row>
    <row r="444" spans="1:23">
      <c r="A444" s="1"/>
      <c r="B444" s="1"/>
      <c r="C444" s="1"/>
      <c r="F444" s="1"/>
      <c r="G444" s="1"/>
      <c r="H444" s="3"/>
      <c r="I444" s="3"/>
      <c r="J444" s="3"/>
      <c r="K444" s="3"/>
      <c r="L444" s="3"/>
      <c r="M444" s="4"/>
      <c r="N444" s="1"/>
      <c r="P444" s="1"/>
      <c r="Q444" s="7"/>
      <c r="R444" s="1"/>
      <c r="S444" s="1"/>
      <c r="T444" s="1"/>
      <c r="U444" s="1"/>
      <c r="V444" s="1"/>
      <c r="W444" s="1"/>
    </row>
    <row r="445" spans="1:23">
      <c r="A445" s="1"/>
      <c r="B445" s="1"/>
      <c r="C445" s="1"/>
      <c r="F445" s="1"/>
      <c r="G445" s="1"/>
      <c r="H445" s="3"/>
      <c r="I445" s="3"/>
      <c r="J445" s="3"/>
      <c r="K445" s="3"/>
      <c r="L445" s="3"/>
      <c r="M445" s="4"/>
      <c r="N445" s="1"/>
      <c r="P445" s="1"/>
      <c r="Q445" s="7"/>
      <c r="R445" s="1"/>
      <c r="S445" s="1"/>
      <c r="T445" s="1"/>
      <c r="U445" s="1"/>
      <c r="V445" s="1"/>
      <c r="W445" s="1"/>
    </row>
    <row r="446" spans="1:23">
      <c r="A446" s="1"/>
      <c r="B446" s="1"/>
      <c r="C446" s="1"/>
      <c r="F446" s="1"/>
      <c r="G446" s="1"/>
      <c r="H446" s="3"/>
      <c r="I446" s="3"/>
      <c r="J446" s="3"/>
      <c r="K446" s="3"/>
      <c r="L446" s="3"/>
      <c r="M446" s="4"/>
      <c r="N446" s="1"/>
      <c r="P446" s="1"/>
      <c r="Q446" s="7"/>
      <c r="R446" s="1"/>
      <c r="S446" s="1"/>
      <c r="T446" s="1"/>
      <c r="U446" s="1"/>
      <c r="V446" s="1"/>
      <c r="W446" s="1"/>
    </row>
    <row r="447" spans="1:23">
      <c r="A447" s="1"/>
      <c r="B447" s="1"/>
      <c r="C447" s="1"/>
      <c r="F447" s="1"/>
      <c r="G447" s="1"/>
      <c r="H447" s="3"/>
      <c r="I447" s="3"/>
      <c r="J447" s="3"/>
      <c r="K447" s="3"/>
      <c r="L447" s="3"/>
      <c r="M447" s="4"/>
      <c r="N447" s="1"/>
      <c r="P447" s="1"/>
      <c r="Q447" s="7"/>
      <c r="R447" s="1"/>
      <c r="S447" s="1"/>
      <c r="T447" s="1"/>
      <c r="U447" s="1"/>
      <c r="V447" s="1"/>
      <c r="W447" s="1"/>
    </row>
    <row r="448" spans="1:23">
      <c r="A448" s="1"/>
      <c r="B448" s="1"/>
      <c r="C448" s="1"/>
      <c r="F448" s="1"/>
      <c r="G448" s="1"/>
      <c r="H448" s="3"/>
      <c r="I448" s="3"/>
      <c r="J448" s="3"/>
      <c r="K448" s="3"/>
      <c r="L448" s="3"/>
      <c r="M448" s="4"/>
      <c r="N448" s="1"/>
      <c r="P448" s="1"/>
      <c r="Q448" s="7"/>
      <c r="R448" s="1"/>
      <c r="S448" s="1"/>
      <c r="T448" s="1"/>
      <c r="U448" s="1"/>
      <c r="V448" s="1"/>
      <c r="W448" s="1"/>
    </row>
    <row r="449" spans="1:23">
      <c r="A449" s="1"/>
      <c r="B449" s="1"/>
      <c r="C449" s="1"/>
      <c r="F449" s="1"/>
      <c r="G449" s="1"/>
      <c r="H449" s="3"/>
      <c r="I449" s="3"/>
      <c r="J449" s="3"/>
      <c r="K449" s="3"/>
      <c r="L449" s="3"/>
      <c r="M449" s="4"/>
      <c r="N449" s="1"/>
      <c r="P449" s="1"/>
      <c r="Q449" s="7"/>
      <c r="R449" s="1"/>
      <c r="S449" s="1"/>
      <c r="T449" s="1"/>
      <c r="U449" s="1"/>
      <c r="V449" s="1"/>
      <c r="W449" s="1"/>
    </row>
    <row r="450" spans="1:23">
      <c r="A450" s="1"/>
      <c r="B450" s="1"/>
      <c r="C450" s="1"/>
      <c r="F450" s="1"/>
      <c r="G450" s="1"/>
      <c r="H450" s="3"/>
      <c r="I450" s="3"/>
      <c r="J450" s="3"/>
      <c r="K450" s="3"/>
      <c r="L450" s="3"/>
      <c r="M450" s="4"/>
      <c r="N450" s="1"/>
      <c r="P450" s="1"/>
      <c r="Q450" s="7"/>
      <c r="R450" s="1"/>
      <c r="S450" s="1"/>
      <c r="T450" s="1"/>
      <c r="U450" s="1"/>
      <c r="V450" s="1"/>
      <c r="W450" s="1"/>
    </row>
    <row r="451" spans="1:23">
      <c r="A451" s="1"/>
      <c r="B451" s="1"/>
      <c r="C451" s="1"/>
      <c r="F451" s="1"/>
      <c r="G451" s="1"/>
      <c r="H451" s="3"/>
      <c r="I451" s="3"/>
      <c r="J451" s="3"/>
      <c r="K451" s="3"/>
      <c r="L451" s="3"/>
      <c r="M451" s="4"/>
      <c r="N451" s="1"/>
      <c r="P451" s="1"/>
      <c r="Q451" s="7"/>
      <c r="R451" s="1"/>
      <c r="S451" s="1"/>
      <c r="T451" s="1"/>
      <c r="U451" s="1"/>
      <c r="V451" s="1"/>
      <c r="W451" s="1"/>
    </row>
    <row r="452" spans="1:23">
      <c r="A452" s="1"/>
      <c r="B452" s="1"/>
      <c r="C452" s="1"/>
      <c r="F452" s="1"/>
      <c r="G452" s="1"/>
      <c r="H452" s="3"/>
      <c r="I452" s="3"/>
      <c r="J452" s="3"/>
      <c r="K452" s="3"/>
      <c r="L452" s="3"/>
      <c r="M452" s="4"/>
      <c r="N452" s="1"/>
      <c r="P452" s="1"/>
      <c r="Q452" s="7"/>
      <c r="R452" s="1"/>
      <c r="S452" s="1"/>
      <c r="T452" s="1"/>
      <c r="U452" s="1"/>
      <c r="V452" s="1"/>
      <c r="W452" s="1"/>
    </row>
    <row r="453" spans="1:23">
      <c r="A453" s="1"/>
      <c r="B453" s="1"/>
      <c r="C453" s="1"/>
      <c r="F453" s="1"/>
      <c r="G453" s="1"/>
      <c r="H453" s="3"/>
      <c r="I453" s="3"/>
      <c r="J453" s="3"/>
      <c r="K453" s="3"/>
      <c r="L453" s="3"/>
      <c r="M453" s="4"/>
      <c r="N453" s="1"/>
      <c r="P453" s="1"/>
      <c r="Q453" s="7"/>
      <c r="R453" s="1"/>
      <c r="S453" s="1"/>
      <c r="T453" s="1"/>
      <c r="U453" s="1"/>
      <c r="V453" s="1"/>
      <c r="W453" s="1"/>
    </row>
    <row r="454" spans="1:23">
      <c r="A454" s="1"/>
      <c r="B454" s="1"/>
      <c r="C454" s="1"/>
      <c r="F454" s="1"/>
      <c r="G454" s="1"/>
      <c r="H454" s="3"/>
      <c r="I454" s="3"/>
      <c r="J454" s="3"/>
      <c r="K454" s="3"/>
      <c r="L454" s="3"/>
      <c r="M454" s="4"/>
      <c r="N454" s="1"/>
      <c r="P454" s="1"/>
      <c r="Q454" s="7"/>
      <c r="R454" s="1"/>
      <c r="S454" s="1"/>
      <c r="T454" s="1"/>
      <c r="U454" s="1"/>
      <c r="V454" s="1"/>
      <c r="W454" s="1"/>
    </row>
    <row r="455" spans="1:23">
      <c r="A455" s="1"/>
      <c r="B455" s="1"/>
      <c r="C455" s="1"/>
      <c r="F455" s="1"/>
      <c r="G455" s="1"/>
      <c r="H455" s="3"/>
      <c r="I455" s="3"/>
      <c r="J455" s="3"/>
      <c r="K455" s="3"/>
      <c r="L455" s="3"/>
      <c r="M455" s="4"/>
      <c r="N455" s="1"/>
      <c r="P455" s="1"/>
      <c r="Q455" s="7"/>
      <c r="R455" s="1"/>
      <c r="S455" s="1"/>
      <c r="T455" s="1"/>
      <c r="U455" s="1"/>
      <c r="V455" s="1"/>
      <c r="W455" s="1"/>
    </row>
    <row r="456" spans="1:23">
      <c r="A456" s="1"/>
      <c r="B456" s="1"/>
      <c r="C456" s="1"/>
      <c r="F456" s="1"/>
      <c r="G456" s="1"/>
      <c r="H456" s="3"/>
      <c r="I456" s="3"/>
      <c r="J456" s="3"/>
      <c r="K456" s="3"/>
      <c r="L456" s="3"/>
      <c r="M456" s="4"/>
      <c r="N456" s="1"/>
      <c r="P456" s="1"/>
      <c r="Q456" s="7"/>
      <c r="R456" s="1"/>
      <c r="S456" s="1"/>
      <c r="T456" s="1"/>
      <c r="U456" s="1"/>
      <c r="V456" s="1"/>
      <c r="W456" s="1"/>
    </row>
    <row r="457" spans="1:23">
      <c r="A457" s="1"/>
      <c r="B457" s="1"/>
      <c r="C457" s="1"/>
      <c r="F457" s="1"/>
      <c r="G457" s="1"/>
      <c r="H457" s="3"/>
      <c r="I457" s="3"/>
      <c r="J457" s="3"/>
      <c r="K457" s="3"/>
      <c r="L457" s="3"/>
      <c r="M457" s="4"/>
      <c r="N457" s="1"/>
      <c r="P457" s="1"/>
      <c r="Q457" s="7"/>
      <c r="R457" s="1"/>
      <c r="S457" s="1"/>
      <c r="T457" s="1"/>
      <c r="U457" s="1"/>
      <c r="V457" s="1"/>
      <c r="W457" s="1"/>
    </row>
    <row r="458" spans="1:23">
      <c r="A458" s="1"/>
      <c r="B458" s="1"/>
      <c r="C458" s="1"/>
      <c r="F458" s="1"/>
      <c r="G458" s="1"/>
      <c r="H458" s="3"/>
      <c r="I458" s="3"/>
      <c r="J458" s="3"/>
      <c r="K458" s="3"/>
      <c r="L458" s="3"/>
      <c r="M458" s="4"/>
      <c r="N458" s="1"/>
      <c r="P458" s="1"/>
      <c r="Q458" s="7"/>
      <c r="R458" s="1"/>
      <c r="S458" s="1"/>
      <c r="T458" s="1"/>
      <c r="U458" s="1"/>
      <c r="V458" s="1"/>
      <c r="W458" s="1"/>
    </row>
    <row r="459" spans="1:23">
      <c r="A459" s="1"/>
      <c r="B459" s="1"/>
      <c r="C459" s="1"/>
      <c r="F459" s="1"/>
      <c r="G459" s="1"/>
      <c r="H459" s="3"/>
      <c r="I459" s="3"/>
      <c r="J459" s="3"/>
      <c r="K459" s="3"/>
      <c r="L459" s="3"/>
      <c r="M459" s="4"/>
      <c r="N459" s="1"/>
      <c r="P459" s="1"/>
      <c r="Q459" s="7"/>
      <c r="R459" s="1"/>
      <c r="S459" s="1"/>
      <c r="T459" s="1"/>
      <c r="U459" s="1"/>
      <c r="V459" s="1"/>
      <c r="W459" s="1"/>
    </row>
    <row r="460" spans="1:23">
      <c r="A460" s="1"/>
      <c r="B460" s="1"/>
      <c r="C460" s="1"/>
      <c r="F460" s="1"/>
      <c r="G460" s="1"/>
      <c r="H460" s="3"/>
      <c r="I460" s="3"/>
      <c r="J460" s="3"/>
      <c r="K460" s="3"/>
      <c r="L460" s="3"/>
      <c r="M460" s="4"/>
      <c r="N460" s="1"/>
      <c r="P460" s="1"/>
      <c r="Q460" s="7"/>
      <c r="R460" s="1"/>
      <c r="S460" s="1"/>
      <c r="T460" s="1"/>
      <c r="U460" s="1"/>
      <c r="V460" s="1"/>
      <c r="W460" s="1"/>
    </row>
    <row r="461" spans="1:23">
      <c r="A461" s="1"/>
      <c r="B461" s="1"/>
      <c r="C461" s="1"/>
      <c r="F461" s="1"/>
      <c r="G461" s="1"/>
      <c r="H461" s="3"/>
      <c r="I461" s="3"/>
      <c r="J461" s="3"/>
      <c r="K461" s="3"/>
      <c r="L461" s="3"/>
      <c r="M461" s="4"/>
      <c r="N461" s="1"/>
      <c r="P461" s="1"/>
      <c r="Q461" s="7"/>
      <c r="R461" s="1"/>
      <c r="S461" s="1"/>
      <c r="T461" s="1"/>
      <c r="U461" s="1"/>
      <c r="V461" s="1"/>
      <c r="W461" s="1"/>
    </row>
    <row r="462" spans="1:23">
      <c r="A462" s="1"/>
      <c r="B462" s="1"/>
      <c r="C462" s="1"/>
      <c r="F462" s="1"/>
      <c r="G462" s="1"/>
      <c r="H462" s="3"/>
      <c r="I462" s="3"/>
      <c r="J462" s="3"/>
      <c r="K462" s="3"/>
      <c r="L462" s="3"/>
      <c r="M462" s="4"/>
      <c r="N462" s="1"/>
      <c r="P462" s="1"/>
      <c r="Q462" s="7"/>
      <c r="R462" s="1"/>
      <c r="S462" s="1"/>
      <c r="T462" s="1"/>
      <c r="U462" s="1"/>
      <c r="V462" s="1"/>
      <c r="W462" s="1"/>
    </row>
    <row r="463" spans="1:23">
      <c r="A463" s="1"/>
      <c r="B463" s="1"/>
      <c r="C463" s="1"/>
      <c r="F463" s="1"/>
      <c r="G463" s="1"/>
      <c r="H463" s="3"/>
      <c r="I463" s="3"/>
      <c r="J463" s="3"/>
      <c r="K463" s="3"/>
      <c r="L463" s="3"/>
      <c r="M463" s="4"/>
      <c r="N463" s="1"/>
      <c r="P463" s="1"/>
      <c r="Q463" s="7"/>
      <c r="R463" s="1"/>
      <c r="S463" s="1"/>
      <c r="T463" s="1"/>
      <c r="U463" s="1"/>
      <c r="V463" s="1"/>
      <c r="W463" s="1"/>
    </row>
    <row r="464" spans="1:23">
      <c r="A464" s="1"/>
      <c r="B464" s="1"/>
      <c r="C464" s="1"/>
      <c r="F464" s="1"/>
      <c r="G464" s="1"/>
      <c r="H464" s="3"/>
      <c r="I464" s="3"/>
      <c r="J464" s="3"/>
      <c r="K464" s="3"/>
      <c r="L464" s="3"/>
      <c r="M464" s="4"/>
      <c r="N464" s="1"/>
      <c r="P464" s="1"/>
      <c r="Q464" s="7"/>
      <c r="R464" s="1"/>
      <c r="S464" s="1"/>
      <c r="T464" s="1"/>
      <c r="U464" s="1"/>
      <c r="V464" s="1"/>
      <c r="W464" s="1"/>
    </row>
    <row r="465" spans="1:23">
      <c r="A465" s="1"/>
      <c r="B465" s="1"/>
      <c r="C465" s="1"/>
      <c r="F465" s="1"/>
      <c r="G465" s="1"/>
      <c r="H465" s="3"/>
      <c r="I465" s="3"/>
      <c r="J465" s="3"/>
      <c r="K465" s="3"/>
      <c r="L465" s="3"/>
      <c r="M465" s="4"/>
      <c r="N465" s="1"/>
      <c r="P465" s="1"/>
      <c r="Q465" s="7"/>
      <c r="R465" s="1"/>
      <c r="S465" s="1"/>
      <c r="T465" s="1"/>
      <c r="U465" s="1"/>
      <c r="V465" s="1"/>
      <c r="W465" s="1"/>
    </row>
    <row r="466" spans="1:23">
      <c r="A466" s="1"/>
      <c r="B466" s="1"/>
      <c r="C466" s="1"/>
      <c r="F466" s="1"/>
      <c r="G466" s="1"/>
      <c r="H466" s="3"/>
      <c r="I466" s="3"/>
      <c r="J466" s="3"/>
      <c r="K466" s="3"/>
      <c r="L466" s="3"/>
      <c r="M466" s="4"/>
      <c r="N466" s="1"/>
      <c r="P466" s="1"/>
      <c r="Q466" s="7"/>
      <c r="R466" s="1"/>
      <c r="S466" s="1"/>
      <c r="T466" s="1"/>
      <c r="U466" s="1"/>
      <c r="V466" s="1"/>
      <c r="W466" s="1"/>
    </row>
    <row r="467" spans="1:23">
      <c r="A467" s="1"/>
      <c r="B467" s="1"/>
      <c r="C467" s="1"/>
      <c r="F467" s="1"/>
      <c r="G467" s="1"/>
      <c r="H467" s="3"/>
      <c r="I467" s="3"/>
      <c r="J467" s="3"/>
      <c r="K467" s="3"/>
      <c r="L467" s="3"/>
      <c r="M467" s="4"/>
      <c r="N467" s="1"/>
      <c r="P467" s="1"/>
      <c r="Q467" s="7"/>
      <c r="R467" s="1"/>
      <c r="S467" s="1"/>
      <c r="T467" s="1"/>
      <c r="U467" s="1"/>
      <c r="V467" s="1"/>
      <c r="W467" s="1"/>
    </row>
    <row r="468" spans="1:23">
      <c r="A468" s="1"/>
      <c r="B468" s="1"/>
      <c r="C468" s="1"/>
      <c r="F468" s="1"/>
      <c r="G468" s="1"/>
      <c r="H468" s="3"/>
      <c r="I468" s="3"/>
      <c r="J468" s="3"/>
      <c r="K468" s="3"/>
      <c r="L468" s="3"/>
      <c r="M468" s="4"/>
      <c r="N468" s="1"/>
      <c r="P468" s="1"/>
      <c r="Q468" s="7"/>
      <c r="R468" s="1"/>
      <c r="S468" s="1"/>
      <c r="T468" s="1"/>
      <c r="U468" s="1"/>
      <c r="V468" s="1"/>
      <c r="W468" s="1"/>
    </row>
    <row r="469" spans="1:23">
      <c r="A469" s="1"/>
      <c r="B469" s="1"/>
      <c r="C469" s="1"/>
      <c r="F469" s="1"/>
      <c r="G469" s="1"/>
      <c r="H469" s="3"/>
      <c r="I469" s="3"/>
      <c r="J469" s="3"/>
      <c r="K469" s="3"/>
      <c r="L469" s="3"/>
      <c r="M469" s="4"/>
      <c r="N469" s="1"/>
      <c r="P469" s="1"/>
      <c r="Q469" s="7"/>
      <c r="R469" s="1"/>
      <c r="S469" s="1"/>
      <c r="T469" s="1"/>
      <c r="U469" s="1"/>
      <c r="V469" s="1"/>
      <c r="W469" s="1"/>
    </row>
    <row r="470" spans="1:23">
      <c r="A470" s="1"/>
      <c r="B470" s="1"/>
      <c r="C470" s="1"/>
      <c r="F470" s="1"/>
      <c r="G470" s="1"/>
      <c r="H470" s="3"/>
      <c r="I470" s="3"/>
      <c r="J470" s="3"/>
      <c r="K470" s="3"/>
      <c r="L470" s="3"/>
      <c r="M470" s="4"/>
      <c r="N470" s="1"/>
      <c r="P470" s="1"/>
      <c r="Q470" s="7"/>
      <c r="R470" s="1"/>
      <c r="S470" s="1"/>
      <c r="T470" s="1"/>
      <c r="U470" s="1"/>
      <c r="V470" s="1"/>
      <c r="W470" s="1"/>
    </row>
    <row r="471" spans="1:23">
      <c r="A471" s="1"/>
      <c r="B471" s="1"/>
      <c r="C471" s="1"/>
      <c r="F471" s="1"/>
      <c r="G471" s="1"/>
      <c r="H471" s="3"/>
      <c r="I471" s="3"/>
      <c r="J471" s="3"/>
      <c r="K471" s="3"/>
      <c r="L471" s="3"/>
      <c r="M471" s="4"/>
      <c r="N471" s="1"/>
      <c r="P471" s="1"/>
      <c r="Q471" s="7"/>
      <c r="R471" s="1"/>
      <c r="S471" s="1"/>
      <c r="T471" s="1"/>
      <c r="U471" s="1"/>
      <c r="V471" s="1"/>
      <c r="W471" s="1"/>
    </row>
    <row r="472" spans="1:23">
      <c r="A472" s="1"/>
      <c r="B472" s="1"/>
      <c r="C472" s="1"/>
      <c r="F472" s="1"/>
      <c r="G472" s="1"/>
      <c r="H472" s="3"/>
      <c r="I472" s="3"/>
      <c r="J472" s="3"/>
      <c r="K472" s="3"/>
      <c r="L472" s="3"/>
      <c r="M472" s="4"/>
      <c r="N472" s="1"/>
      <c r="P472" s="1"/>
      <c r="Q472" s="7"/>
      <c r="R472" s="1"/>
      <c r="S472" s="1"/>
      <c r="T472" s="1"/>
      <c r="U472" s="1"/>
      <c r="V472" s="1"/>
      <c r="W472" s="1"/>
    </row>
    <row r="473" spans="1:23">
      <c r="A473" s="1"/>
      <c r="B473" s="1"/>
      <c r="C473" s="1"/>
      <c r="F473" s="1"/>
      <c r="G473" s="1"/>
      <c r="H473" s="3"/>
      <c r="I473" s="3"/>
      <c r="J473" s="3"/>
      <c r="K473" s="3"/>
      <c r="L473" s="3"/>
      <c r="M473" s="4"/>
      <c r="N473" s="1"/>
      <c r="P473" s="1"/>
      <c r="Q473" s="7"/>
      <c r="R473" s="1"/>
      <c r="S473" s="1"/>
      <c r="T473" s="1"/>
      <c r="U473" s="1"/>
      <c r="V473" s="1"/>
      <c r="W473" s="1"/>
    </row>
    <row r="474" spans="1:23">
      <c r="A474" s="1"/>
      <c r="B474" s="1"/>
      <c r="C474" s="1"/>
      <c r="F474" s="1"/>
      <c r="G474" s="1"/>
      <c r="H474" s="3"/>
      <c r="I474" s="3"/>
      <c r="J474" s="3"/>
      <c r="K474" s="3"/>
      <c r="L474" s="3"/>
      <c r="M474" s="4"/>
      <c r="N474" s="1"/>
      <c r="P474" s="1"/>
      <c r="Q474" s="7"/>
      <c r="R474" s="1"/>
      <c r="S474" s="1"/>
      <c r="T474" s="1"/>
      <c r="U474" s="1"/>
      <c r="V474" s="1"/>
      <c r="W474" s="1"/>
    </row>
    <row r="475" spans="1:23">
      <c r="A475" s="1"/>
      <c r="B475" s="1"/>
      <c r="C475" s="1"/>
      <c r="F475" s="1"/>
      <c r="G475" s="1"/>
      <c r="H475" s="3"/>
      <c r="I475" s="3"/>
      <c r="J475" s="3"/>
      <c r="K475" s="3"/>
      <c r="L475" s="3"/>
      <c r="M475" s="4"/>
      <c r="N475" s="1"/>
      <c r="P475" s="1"/>
      <c r="Q475" s="7"/>
      <c r="R475" s="1"/>
      <c r="S475" s="1"/>
      <c r="T475" s="1"/>
      <c r="U475" s="1"/>
      <c r="V475" s="1"/>
      <c r="W475" s="1"/>
    </row>
    <row r="476" spans="1:23">
      <c r="A476" s="1"/>
      <c r="B476" s="1"/>
      <c r="C476" s="1"/>
      <c r="F476" s="1"/>
      <c r="G476" s="1"/>
      <c r="H476" s="3"/>
      <c r="I476" s="3"/>
      <c r="J476" s="3"/>
      <c r="K476" s="3"/>
      <c r="L476" s="3"/>
      <c r="M476" s="4"/>
      <c r="N476" s="1"/>
      <c r="P476" s="1"/>
      <c r="Q476" s="7"/>
      <c r="R476" s="1"/>
      <c r="S476" s="1"/>
      <c r="T476" s="1"/>
      <c r="U476" s="1"/>
      <c r="V476" s="1"/>
      <c r="W476" s="1"/>
    </row>
    <row r="477" spans="1:23">
      <c r="A477" s="1"/>
      <c r="B477" s="1"/>
      <c r="C477" s="1"/>
      <c r="F477" s="1"/>
      <c r="G477" s="1"/>
      <c r="H477" s="3"/>
      <c r="I477" s="3"/>
      <c r="J477" s="3"/>
      <c r="K477" s="3"/>
      <c r="L477" s="3"/>
      <c r="M477" s="4"/>
      <c r="N477" s="1"/>
      <c r="P477" s="1"/>
      <c r="Q477" s="7"/>
      <c r="R477" s="1"/>
      <c r="S477" s="1"/>
      <c r="T477" s="1"/>
      <c r="U477" s="1"/>
      <c r="V477" s="1"/>
      <c r="W477" s="1"/>
    </row>
    <row r="478" spans="1:23">
      <c r="A478" s="1"/>
      <c r="B478" s="1"/>
      <c r="C478" s="1"/>
      <c r="F478" s="1"/>
      <c r="G478" s="1"/>
      <c r="H478" s="3"/>
      <c r="I478" s="3"/>
      <c r="J478" s="3"/>
      <c r="K478" s="3"/>
      <c r="L478" s="3"/>
      <c r="M478" s="4"/>
      <c r="N478" s="1"/>
      <c r="P478" s="1"/>
      <c r="Q478" s="7"/>
      <c r="R478" s="1"/>
      <c r="S478" s="1"/>
      <c r="T478" s="1"/>
      <c r="U478" s="1"/>
      <c r="V478" s="1"/>
      <c r="W478" s="1"/>
    </row>
    <row r="479" spans="1:23">
      <c r="A479" s="1"/>
      <c r="B479" s="1"/>
      <c r="C479" s="1"/>
      <c r="F479" s="1"/>
      <c r="G479" s="1"/>
      <c r="H479" s="3"/>
      <c r="I479" s="3"/>
      <c r="J479" s="3"/>
      <c r="K479" s="3"/>
      <c r="L479" s="3"/>
      <c r="M479" s="4"/>
      <c r="N479" s="1"/>
      <c r="P479" s="1"/>
      <c r="Q479" s="7"/>
      <c r="R479" s="1"/>
      <c r="S479" s="1"/>
      <c r="T479" s="1"/>
      <c r="U479" s="1"/>
      <c r="V479" s="1"/>
      <c r="W479" s="1"/>
    </row>
    <row r="480" spans="1:23">
      <c r="A480" s="1"/>
      <c r="B480" s="1"/>
      <c r="C480" s="1"/>
      <c r="F480" s="1"/>
      <c r="G480" s="1"/>
      <c r="H480" s="3"/>
      <c r="I480" s="3"/>
      <c r="J480" s="3"/>
      <c r="K480" s="3"/>
      <c r="L480" s="3"/>
      <c r="M480" s="4"/>
      <c r="N480" s="1"/>
      <c r="P480" s="1"/>
      <c r="Q480" s="7"/>
      <c r="R480" s="1"/>
      <c r="S480" s="1"/>
      <c r="T480" s="1"/>
      <c r="U480" s="1"/>
      <c r="V480" s="1"/>
      <c r="W480" s="1"/>
    </row>
    <row r="481" spans="1:23">
      <c r="A481" s="1"/>
      <c r="B481" s="1"/>
      <c r="C481" s="1"/>
      <c r="F481" s="1"/>
      <c r="G481" s="1"/>
      <c r="H481" s="3"/>
      <c r="I481" s="3"/>
      <c r="J481" s="3"/>
      <c r="K481" s="3"/>
      <c r="L481" s="3"/>
      <c r="M481" s="4"/>
      <c r="N481" s="1"/>
      <c r="P481" s="1"/>
      <c r="Q481" s="7"/>
      <c r="R481" s="1"/>
      <c r="S481" s="1"/>
      <c r="T481" s="1"/>
      <c r="U481" s="1"/>
      <c r="V481" s="1"/>
      <c r="W481" s="1"/>
    </row>
    <row r="482" spans="1:23">
      <c r="A482" s="1"/>
      <c r="B482" s="1"/>
      <c r="C482" s="1"/>
      <c r="F482" s="1"/>
      <c r="G482" s="1"/>
      <c r="H482" s="3"/>
      <c r="I482" s="3"/>
      <c r="J482" s="3"/>
      <c r="K482" s="3"/>
      <c r="L482" s="3"/>
      <c r="M482" s="4"/>
      <c r="N482" s="1"/>
      <c r="P482" s="1"/>
      <c r="Q482" s="7"/>
      <c r="R482" s="1"/>
      <c r="S482" s="1"/>
      <c r="T482" s="1"/>
      <c r="U482" s="1"/>
      <c r="V482" s="1"/>
      <c r="W482" s="1"/>
    </row>
    <row r="483" spans="1:23">
      <c r="A483" s="1"/>
      <c r="B483" s="1"/>
      <c r="C483" s="1"/>
      <c r="F483" s="1"/>
      <c r="G483" s="1"/>
      <c r="H483" s="3"/>
      <c r="I483" s="3"/>
      <c r="J483" s="3"/>
      <c r="K483" s="3"/>
      <c r="L483" s="3"/>
      <c r="M483" s="4"/>
      <c r="N483" s="1"/>
      <c r="P483" s="1"/>
      <c r="Q483" s="7"/>
      <c r="R483" s="1"/>
      <c r="S483" s="1"/>
      <c r="T483" s="1"/>
      <c r="U483" s="1"/>
      <c r="V483" s="1"/>
      <c r="W483" s="1"/>
    </row>
    <row r="484" spans="1:23">
      <c r="A484" s="1"/>
      <c r="B484" s="1"/>
      <c r="C484" s="1"/>
      <c r="F484" s="1"/>
      <c r="G484" s="1"/>
      <c r="H484" s="3"/>
      <c r="I484" s="3"/>
      <c r="J484" s="3"/>
      <c r="K484" s="3"/>
      <c r="L484" s="3"/>
      <c r="M484" s="4"/>
      <c r="N484" s="1"/>
      <c r="P484" s="1"/>
      <c r="Q484" s="7"/>
      <c r="R484" s="1"/>
      <c r="S484" s="1"/>
      <c r="T484" s="1"/>
      <c r="U484" s="1"/>
      <c r="V484" s="1"/>
      <c r="W484" s="1"/>
    </row>
    <row r="485" spans="1:23">
      <c r="A485" s="1"/>
      <c r="B485" s="1"/>
      <c r="C485" s="1"/>
      <c r="F485" s="1"/>
      <c r="G485" s="1"/>
      <c r="H485" s="3"/>
      <c r="I485" s="3"/>
      <c r="J485" s="3"/>
      <c r="K485" s="3"/>
      <c r="L485" s="3"/>
      <c r="M485" s="4"/>
      <c r="N485" s="1"/>
      <c r="P485" s="1"/>
      <c r="Q485" s="7"/>
      <c r="R485" s="1"/>
      <c r="S485" s="1"/>
      <c r="T485" s="1"/>
      <c r="U485" s="1"/>
      <c r="V485" s="1"/>
      <c r="W485" s="1"/>
    </row>
    <row r="486" spans="1:23">
      <c r="A486" s="1"/>
      <c r="B486" s="1"/>
      <c r="C486" s="1"/>
      <c r="F486" s="1"/>
      <c r="G486" s="1"/>
      <c r="H486" s="3"/>
      <c r="I486" s="3"/>
      <c r="J486" s="3"/>
      <c r="K486" s="3"/>
      <c r="L486" s="3"/>
      <c r="M486" s="4"/>
      <c r="N486" s="1"/>
      <c r="P486" s="1"/>
      <c r="Q486" s="7"/>
      <c r="R486" s="1"/>
      <c r="S486" s="1"/>
      <c r="T486" s="1"/>
      <c r="U486" s="1"/>
      <c r="V486" s="1"/>
      <c r="W486" s="1"/>
    </row>
    <row r="487" spans="1:23">
      <c r="A487" s="1"/>
      <c r="B487" s="1"/>
      <c r="C487" s="1"/>
      <c r="F487" s="1"/>
      <c r="G487" s="1"/>
      <c r="H487" s="3"/>
      <c r="I487" s="3"/>
      <c r="J487" s="3"/>
      <c r="K487" s="3"/>
      <c r="L487" s="3"/>
      <c r="M487" s="4"/>
      <c r="N487" s="1"/>
      <c r="P487" s="1"/>
      <c r="Q487" s="7"/>
      <c r="R487" s="1"/>
      <c r="S487" s="1"/>
      <c r="T487" s="1"/>
      <c r="U487" s="1"/>
      <c r="V487" s="1"/>
      <c r="W487" s="1"/>
    </row>
    <row r="488" spans="1:23">
      <c r="A488" s="1"/>
      <c r="B488" s="1"/>
      <c r="C488" s="1"/>
      <c r="F488" s="1"/>
      <c r="G488" s="1"/>
      <c r="H488" s="3"/>
      <c r="I488" s="3"/>
      <c r="J488" s="3"/>
      <c r="K488" s="3"/>
      <c r="L488" s="3"/>
      <c r="M488" s="4"/>
      <c r="N488" s="1"/>
      <c r="P488" s="1"/>
      <c r="Q488" s="7"/>
      <c r="R488" s="1"/>
      <c r="S488" s="1"/>
      <c r="T488" s="1"/>
      <c r="U488" s="1"/>
      <c r="V488" s="1"/>
      <c r="W488" s="1"/>
    </row>
    <row r="489" spans="1:23">
      <c r="A489" s="1"/>
      <c r="B489" s="1"/>
      <c r="C489" s="1"/>
      <c r="F489" s="1"/>
      <c r="G489" s="1"/>
      <c r="H489" s="3"/>
      <c r="I489" s="3"/>
      <c r="J489" s="3"/>
      <c r="K489" s="3"/>
      <c r="L489" s="3"/>
      <c r="M489" s="4"/>
      <c r="N489" s="1"/>
      <c r="P489" s="1"/>
      <c r="Q489" s="7"/>
      <c r="R489" s="1"/>
      <c r="S489" s="1"/>
      <c r="T489" s="1"/>
      <c r="U489" s="1"/>
      <c r="V489" s="1"/>
      <c r="W489" s="1"/>
    </row>
    <row r="490" spans="1:23">
      <c r="A490" s="1"/>
      <c r="B490" s="1"/>
      <c r="C490" s="1"/>
      <c r="F490" s="1"/>
      <c r="G490" s="1"/>
      <c r="H490" s="3"/>
      <c r="I490" s="3"/>
      <c r="J490" s="3"/>
      <c r="K490" s="3"/>
      <c r="L490" s="3"/>
      <c r="M490" s="4"/>
      <c r="N490" s="1"/>
      <c r="P490" s="1"/>
      <c r="Q490" s="7"/>
      <c r="R490" s="1"/>
      <c r="S490" s="1"/>
      <c r="T490" s="1"/>
      <c r="U490" s="1"/>
      <c r="V490" s="1"/>
      <c r="W490" s="1"/>
    </row>
    <row r="491" spans="1:23">
      <c r="A491" s="1"/>
      <c r="B491" s="1"/>
      <c r="C491" s="1"/>
      <c r="F491" s="1"/>
      <c r="G491" s="1"/>
      <c r="H491" s="3"/>
      <c r="I491" s="3"/>
      <c r="J491" s="3"/>
      <c r="K491" s="3"/>
      <c r="L491" s="3"/>
      <c r="M491" s="4"/>
      <c r="N491" s="1"/>
      <c r="P491" s="1"/>
      <c r="Q491" s="7"/>
      <c r="R491" s="1"/>
      <c r="S491" s="1"/>
      <c r="T491" s="1"/>
      <c r="U491" s="1"/>
      <c r="V491" s="1"/>
      <c r="W491" s="1"/>
    </row>
    <row r="492" spans="1:23">
      <c r="A492" s="1"/>
      <c r="B492" s="1"/>
      <c r="C492" s="1"/>
      <c r="F492" s="1"/>
      <c r="G492" s="1"/>
      <c r="H492" s="3"/>
      <c r="I492" s="3"/>
      <c r="J492" s="3"/>
      <c r="K492" s="3"/>
      <c r="L492" s="3"/>
      <c r="M492" s="4"/>
      <c r="N492" s="1"/>
      <c r="P492" s="1"/>
      <c r="Q492" s="7"/>
      <c r="R492" s="1"/>
      <c r="S492" s="1"/>
      <c r="T492" s="1"/>
      <c r="U492" s="1"/>
      <c r="V492" s="1"/>
      <c r="W492" s="1"/>
    </row>
    <row r="493" spans="1:23">
      <c r="A493" s="1"/>
      <c r="B493" s="1"/>
      <c r="C493" s="1"/>
      <c r="F493" s="1"/>
      <c r="G493" s="1"/>
      <c r="H493" s="3"/>
      <c r="I493" s="3"/>
      <c r="J493" s="3"/>
      <c r="K493" s="3"/>
      <c r="L493" s="3"/>
      <c r="M493" s="4"/>
      <c r="N493" s="1"/>
      <c r="P493" s="1"/>
      <c r="Q493" s="7"/>
      <c r="R493" s="1"/>
      <c r="S493" s="1"/>
      <c r="T493" s="1"/>
      <c r="U493" s="1"/>
      <c r="V493" s="1"/>
      <c r="W493" s="1"/>
    </row>
    <row r="494" spans="1:23">
      <c r="A494" s="1"/>
      <c r="B494" s="1"/>
      <c r="C494" s="1"/>
      <c r="F494" s="1"/>
      <c r="G494" s="1"/>
      <c r="H494" s="3"/>
      <c r="I494" s="3"/>
      <c r="J494" s="3"/>
      <c r="K494" s="3"/>
      <c r="L494" s="3"/>
      <c r="M494" s="4"/>
      <c r="N494" s="1"/>
      <c r="P494" s="1"/>
      <c r="Q494" s="7"/>
      <c r="R494" s="1"/>
      <c r="S494" s="1"/>
      <c r="T494" s="1"/>
      <c r="U494" s="1"/>
      <c r="V494" s="1"/>
      <c r="W494" s="1"/>
    </row>
    <row r="495" spans="1:23">
      <c r="A495" s="1"/>
      <c r="B495" s="1"/>
      <c r="C495" s="1"/>
      <c r="F495" s="1"/>
      <c r="G495" s="1"/>
      <c r="H495" s="3"/>
      <c r="I495" s="3"/>
      <c r="J495" s="3"/>
      <c r="K495" s="3"/>
      <c r="L495" s="3"/>
      <c r="M495" s="4"/>
      <c r="N495" s="1"/>
      <c r="P495" s="1"/>
      <c r="Q495" s="7"/>
      <c r="R495" s="1"/>
      <c r="S495" s="1"/>
      <c r="T495" s="1"/>
      <c r="U495" s="1"/>
      <c r="V495" s="1"/>
      <c r="W495" s="1"/>
    </row>
    <row r="496" spans="1:23">
      <c r="A496" s="1"/>
      <c r="B496" s="1"/>
      <c r="C496" s="1"/>
      <c r="F496" s="1"/>
      <c r="G496" s="1"/>
      <c r="H496" s="3"/>
      <c r="I496" s="3"/>
      <c r="J496" s="3"/>
      <c r="K496" s="3"/>
      <c r="L496" s="3"/>
      <c r="M496" s="4"/>
      <c r="N496" s="1"/>
      <c r="P496" s="1"/>
      <c r="Q496" s="7"/>
      <c r="R496" s="1"/>
      <c r="S496" s="1"/>
      <c r="T496" s="1"/>
      <c r="U496" s="1"/>
      <c r="V496" s="1"/>
      <c r="W496" s="1"/>
    </row>
    <row r="497" spans="1:23">
      <c r="A497" s="1"/>
      <c r="B497" s="1"/>
      <c r="C497" s="1"/>
      <c r="F497" s="1"/>
      <c r="G497" s="1"/>
      <c r="H497" s="3"/>
      <c r="I497" s="3"/>
      <c r="J497" s="3"/>
      <c r="K497" s="3"/>
      <c r="L497" s="3"/>
      <c r="M497" s="4"/>
      <c r="N497" s="1"/>
      <c r="P497" s="1"/>
      <c r="Q497" s="7"/>
      <c r="R497" s="1"/>
      <c r="S497" s="1"/>
      <c r="T497" s="1"/>
      <c r="U497" s="1"/>
      <c r="V497" s="1"/>
      <c r="W497" s="1"/>
    </row>
    <row r="498" spans="1:23">
      <c r="A498" s="1"/>
      <c r="B498" s="1"/>
      <c r="C498" s="1"/>
      <c r="F498" s="1"/>
      <c r="G498" s="1"/>
      <c r="H498" s="3"/>
      <c r="I498" s="3"/>
      <c r="J498" s="3"/>
      <c r="K498" s="3"/>
      <c r="L498" s="3"/>
      <c r="M498" s="4"/>
      <c r="N498" s="1"/>
      <c r="P498" s="1"/>
      <c r="Q498" s="7"/>
      <c r="R498" s="1"/>
      <c r="S498" s="1"/>
      <c r="T498" s="1"/>
      <c r="U498" s="1"/>
      <c r="V498" s="1"/>
      <c r="W498" s="1"/>
    </row>
    <row r="499" spans="1:23">
      <c r="A499" s="1"/>
      <c r="B499" s="1"/>
      <c r="C499" s="1"/>
      <c r="F499" s="1"/>
      <c r="G499" s="1"/>
      <c r="H499" s="3"/>
      <c r="I499" s="3"/>
      <c r="J499" s="3"/>
      <c r="K499" s="3"/>
      <c r="L499" s="3"/>
      <c r="M499" s="4"/>
      <c r="N499" s="1"/>
      <c r="P499" s="1"/>
      <c r="Q499" s="7"/>
      <c r="R499" s="1"/>
      <c r="S499" s="1"/>
      <c r="T499" s="1"/>
      <c r="U499" s="1"/>
      <c r="V499" s="1"/>
      <c r="W499" s="1"/>
    </row>
    <row r="500" spans="1:23">
      <c r="A500" s="1"/>
      <c r="B500" s="1"/>
      <c r="C500" s="1"/>
      <c r="F500" s="1"/>
      <c r="G500" s="1"/>
      <c r="H500" s="3"/>
      <c r="I500" s="3"/>
      <c r="J500" s="3"/>
      <c r="K500" s="3"/>
      <c r="L500" s="3"/>
      <c r="M500" s="4"/>
      <c r="N500" s="1"/>
      <c r="P500" s="1"/>
      <c r="Q500" s="7"/>
      <c r="R500" s="1"/>
      <c r="S500" s="1"/>
      <c r="T500" s="1"/>
      <c r="U500" s="1"/>
      <c r="V500" s="1"/>
      <c r="W500" s="1"/>
    </row>
    <row r="501" spans="1:23">
      <c r="A501" s="1"/>
      <c r="B501" s="1"/>
      <c r="C501" s="1"/>
      <c r="F501" s="1"/>
      <c r="G501" s="1"/>
      <c r="H501" s="3"/>
      <c r="I501" s="3"/>
      <c r="J501" s="3"/>
      <c r="K501" s="3"/>
      <c r="L501" s="3"/>
      <c r="M501" s="4"/>
      <c r="N501" s="1"/>
      <c r="P501" s="1"/>
      <c r="Q501" s="7"/>
      <c r="R501" s="1"/>
      <c r="S501" s="1"/>
      <c r="T501" s="1"/>
      <c r="U501" s="1"/>
      <c r="V501" s="1"/>
      <c r="W501" s="1"/>
    </row>
    <row r="502" spans="1:23">
      <c r="A502" s="1"/>
      <c r="B502" s="1"/>
      <c r="C502" s="1"/>
      <c r="F502" s="1"/>
      <c r="G502" s="1"/>
      <c r="H502" s="3"/>
      <c r="I502" s="3"/>
      <c r="J502" s="3"/>
      <c r="K502" s="3"/>
      <c r="L502" s="3"/>
      <c r="M502" s="4"/>
      <c r="N502" s="1"/>
      <c r="P502" s="1"/>
      <c r="Q502" s="7"/>
      <c r="R502" s="1"/>
      <c r="S502" s="1"/>
      <c r="T502" s="1"/>
      <c r="U502" s="1"/>
      <c r="V502" s="1"/>
      <c r="W502" s="1"/>
    </row>
    <row r="503" spans="1:23">
      <c r="A503" s="1"/>
      <c r="B503" s="1"/>
      <c r="C503" s="1"/>
      <c r="F503" s="1"/>
      <c r="G503" s="1"/>
      <c r="H503" s="3"/>
      <c r="I503" s="3"/>
      <c r="J503" s="3"/>
      <c r="K503" s="3"/>
      <c r="L503" s="3"/>
      <c r="M503" s="4"/>
      <c r="N503" s="1"/>
      <c r="P503" s="1"/>
      <c r="Q503" s="7"/>
      <c r="R503" s="1"/>
      <c r="S503" s="1"/>
      <c r="T503" s="1"/>
      <c r="U503" s="1"/>
      <c r="V503" s="1"/>
      <c r="W503" s="1"/>
    </row>
    <row r="504" spans="1:23">
      <c r="A504" s="1"/>
      <c r="B504" s="1"/>
      <c r="C504" s="1"/>
      <c r="F504" s="1"/>
      <c r="G504" s="1"/>
      <c r="H504" s="3"/>
      <c r="I504" s="3"/>
      <c r="J504" s="3"/>
      <c r="K504" s="3"/>
      <c r="L504" s="3"/>
      <c r="M504" s="4"/>
      <c r="N504" s="1"/>
      <c r="P504" s="1"/>
      <c r="Q504" s="7"/>
      <c r="R504" s="1"/>
      <c r="S504" s="1"/>
      <c r="T504" s="1"/>
      <c r="U504" s="1"/>
      <c r="V504" s="1"/>
      <c r="W504" s="1"/>
    </row>
    <row r="505" spans="1:23">
      <c r="A505" s="1"/>
      <c r="B505" s="1"/>
      <c r="C505" s="1"/>
      <c r="F505" s="1"/>
      <c r="G505" s="1"/>
      <c r="H505" s="3"/>
      <c r="I505" s="3"/>
      <c r="J505" s="3"/>
      <c r="K505" s="3"/>
      <c r="L505" s="3"/>
      <c r="M505" s="4"/>
      <c r="N505" s="1"/>
      <c r="P505" s="1"/>
      <c r="Q505" s="7"/>
      <c r="R505" s="1"/>
      <c r="S505" s="1"/>
      <c r="T505" s="1"/>
      <c r="U505" s="1"/>
      <c r="V505" s="1"/>
      <c r="W505" s="1"/>
    </row>
    <row r="506" spans="1:23">
      <c r="A506" s="1"/>
      <c r="B506" s="1"/>
      <c r="C506" s="1"/>
      <c r="F506" s="1"/>
      <c r="G506" s="1"/>
      <c r="H506" s="3"/>
      <c r="I506" s="3"/>
      <c r="J506" s="3"/>
      <c r="K506" s="3"/>
      <c r="L506" s="3"/>
      <c r="M506" s="4"/>
      <c r="N506" s="1"/>
      <c r="P506" s="1"/>
      <c r="Q506" s="7"/>
      <c r="R506" s="1"/>
      <c r="S506" s="1"/>
      <c r="T506" s="1"/>
      <c r="U506" s="1"/>
      <c r="V506" s="1"/>
      <c r="W506" s="1"/>
    </row>
    <row r="507" spans="1:23">
      <c r="A507" s="1"/>
      <c r="B507" s="1"/>
      <c r="C507" s="1"/>
      <c r="F507" s="1"/>
      <c r="G507" s="1"/>
      <c r="H507" s="3"/>
      <c r="I507" s="3"/>
      <c r="J507" s="3"/>
      <c r="K507" s="3"/>
      <c r="L507" s="3"/>
      <c r="M507" s="4"/>
      <c r="N507" s="1"/>
      <c r="P507" s="1"/>
      <c r="Q507" s="7"/>
      <c r="R507" s="1"/>
      <c r="S507" s="1"/>
      <c r="T507" s="1"/>
      <c r="U507" s="1"/>
      <c r="V507" s="1"/>
      <c r="W507" s="1"/>
    </row>
    <row r="508" spans="1:23">
      <c r="A508" s="1"/>
      <c r="B508" s="1"/>
      <c r="C508" s="1"/>
      <c r="F508" s="1"/>
      <c r="G508" s="1"/>
      <c r="H508" s="3"/>
      <c r="I508" s="3"/>
      <c r="J508" s="3"/>
      <c r="K508" s="3"/>
      <c r="L508" s="3"/>
      <c r="M508" s="4"/>
      <c r="N508" s="1"/>
      <c r="P508" s="1"/>
      <c r="Q508" s="7"/>
      <c r="R508" s="1"/>
      <c r="S508" s="1"/>
      <c r="T508" s="1"/>
      <c r="U508" s="1"/>
      <c r="V508" s="1"/>
      <c r="W508" s="1"/>
    </row>
    <row r="509" spans="1:23">
      <c r="A509" s="1"/>
      <c r="B509" s="1"/>
      <c r="C509" s="1"/>
      <c r="F509" s="1"/>
      <c r="G509" s="1"/>
      <c r="H509" s="3"/>
      <c r="I509" s="3"/>
      <c r="J509" s="3"/>
      <c r="K509" s="3"/>
      <c r="L509" s="3"/>
      <c r="M509" s="4"/>
      <c r="N509" s="1"/>
      <c r="P509" s="1"/>
      <c r="Q509" s="7"/>
      <c r="R509" s="1"/>
      <c r="S509" s="1"/>
      <c r="T509" s="1"/>
      <c r="U509" s="1"/>
      <c r="V509" s="1"/>
      <c r="W509" s="1"/>
    </row>
    <row r="510" spans="1:23">
      <c r="A510" s="1"/>
      <c r="B510" s="1"/>
      <c r="C510" s="1"/>
      <c r="F510" s="1"/>
      <c r="G510" s="1"/>
      <c r="H510" s="3"/>
      <c r="I510" s="3"/>
      <c r="J510" s="3"/>
      <c r="K510" s="3"/>
      <c r="L510" s="3"/>
      <c r="M510" s="4"/>
      <c r="N510" s="1"/>
      <c r="P510" s="1"/>
      <c r="Q510" s="7"/>
      <c r="R510" s="1"/>
      <c r="S510" s="1"/>
      <c r="T510" s="1"/>
      <c r="U510" s="1"/>
      <c r="V510" s="1"/>
      <c r="W510" s="1"/>
    </row>
    <row r="511" spans="1:23">
      <c r="A511" s="1"/>
      <c r="B511" s="1"/>
      <c r="C511" s="1"/>
      <c r="F511" s="1"/>
      <c r="G511" s="1"/>
      <c r="H511" s="3"/>
      <c r="I511" s="3"/>
      <c r="J511" s="3"/>
      <c r="K511" s="3"/>
      <c r="L511" s="3"/>
      <c r="M511" s="4"/>
      <c r="N511" s="1"/>
      <c r="P511" s="1"/>
      <c r="Q511" s="7"/>
      <c r="R511" s="1"/>
      <c r="S511" s="1"/>
      <c r="T511" s="1"/>
      <c r="U511" s="1"/>
      <c r="V511" s="1"/>
      <c r="W511" s="1"/>
    </row>
    <row r="512" spans="1:23">
      <c r="A512" s="1"/>
      <c r="B512" s="1"/>
      <c r="C512" s="1"/>
      <c r="F512" s="1"/>
      <c r="G512" s="1"/>
      <c r="H512" s="3"/>
      <c r="I512" s="3"/>
      <c r="J512" s="3"/>
      <c r="K512" s="3"/>
      <c r="L512" s="3"/>
      <c r="M512" s="4"/>
      <c r="N512" s="1"/>
      <c r="P512" s="1"/>
      <c r="Q512" s="7"/>
      <c r="R512" s="1"/>
      <c r="S512" s="1"/>
      <c r="T512" s="1"/>
      <c r="U512" s="1"/>
      <c r="V512" s="1"/>
      <c r="W512" s="1"/>
    </row>
    <row r="513" spans="1:23">
      <c r="A513" s="1"/>
      <c r="B513" s="1"/>
      <c r="C513" s="1"/>
      <c r="F513" s="1"/>
      <c r="G513" s="1"/>
      <c r="H513" s="3"/>
      <c r="I513" s="3"/>
      <c r="J513" s="3"/>
      <c r="K513" s="3"/>
      <c r="L513" s="3"/>
      <c r="M513" s="4"/>
      <c r="N513" s="1"/>
      <c r="P513" s="1"/>
      <c r="Q513" s="7"/>
      <c r="R513" s="1"/>
      <c r="S513" s="1"/>
      <c r="T513" s="1"/>
      <c r="U513" s="1"/>
      <c r="V513" s="1"/>
      <c r="W513" s="1"/>
    </row>
    <row r="514" spans="1:23">
      <c r="A514" s="1"/>
      <c r="B514" s="1"/>
      <c r="C514" s="1"/>
      <c r="F514" s="1"/>
      <c r="G514" s="1"/>
      <c r="H514" s="3"/>
      <c r="I514" s="3"/>
      <c r="J514" s="3"/>
      <c r="K514" s="3"/>
      <c r="L514" s="3"/>
      <c r="M514" s="4"/>
      <c r="N514" s="1"/>
      <c r="P514" s="1"/>
      <c r="Q514" s="7"/>
      <c r="R514" s="1"/>
      <c r="S514" s="1"/>
      <c r="T514" s="1"/>
      <c r="U514" s="1"/>
      <c r="V514" s="1"/>
      <c r="W514" s="1"/>
    </row>
    <row r="515" spans="1:23">
      <c r="A515" s="1"/>
      <c r="B515" s="1"/>
      <c r="C515" s="1"/>
      <c r="F515" s="1"/>
      <c r="G515" s="1"/>
      <c r="H515" s="3"/>
      <c r="I515" s="3"/>
      <c r="J515" s="3"/>
      <c r="K515" s="3"/>
      <c r="L515" s="3"/>
      <c r="M515" s="4"/>
      <c r="N515" s="1"/>
      <c r="P515" s="1"/>
      <c r="Q515" s="7"/>
      <c r="R515" s="1"/>
      <c r="S515" s="1"/>
      <c r="T515" s="1"/>
      <c r="U515" s="1"/>
      <c r="V515" s="1"/>
      <c r="W515" s="1"/>
    </row>
    <row r="516" spans="1:23">
      <c r="A516" s="1"/>
      <c r="B516" s="1"/>
      <c r="C516" s="1"/>
      <c r="F516" s="1"/>
      <c r="G516" s="1"/>
      <c r="H516" s="3"/>
      <c r="I516" s="3"/>
      <c r="J516" s="3"/>
      <c r="K516" s="3"/>
      <c r="L516" s="3"/>
      <c r="M516" s="4"/>
      <c r="N516" s="1"/>
      <c r="P516" s="1"/>
      <c r="Q516" s="7"/>
      <c r="R516" s="1"/>
      <c r="S516" s="1"/>
      <c r="T516" s="1"/>
      <c r="U516" s="1"/>
      <c r="V516" s="1"/>
      <c r="W516" s="1"/>
    </row>
    <row r="517" spans="1:23">
      <c r="A517" s="1"/>
      <c r="B517" s="1"/>
      <c r="C517" s="1"/>
      <c r="F517" s="1"/>
      <c r="G517" s="1"/>
      <c r="H517" s="3"/>
      <c r="I517" s="3"/>
      <c r="J517" s="3"/>
      <c r="K517" s="3"/>
      <c r="L517" s="3"/>
      <c r="M517" s="4"/>
      <c r="N517" s="1"/>
      <c r="P517" s="1"/>
      <c r="Q517" s="7"/>
      <c r="R517" s="1"/>
      <c r="S517" s="1"/>
      <c r="T517" s="1"/>
      <c r="U517" s="1"/>
      <c r="V517" s="1"/>
      <c r="W517" s="1"/>
    </row>
    <row r="518" spans="1:23">
      <c r="A518" s="1"/>
      <c r="B518" s="1"/>
      <c r="C518" s="1"/>
      <c r="F518" s="1"/>
      <c r="G518" s="1"/>
      <c r="H518" s="3"/>
      <c r="I518" s="3"/>
      <c r="J518" s="3"/>
      <c r="K518" s="3"/>
      <c r="L518" s="3"/>
      <c r="M518" s="4"/>
      <c r="N518" s="1"/>
      <c r="P518" s="1"/>
      <c r="Q518" s="7"/>
      <c r="R518" s="1"/>
      <c r="S518" s="1"/>
      <c r="T518" s="1"/>
      <c r="U518" s="1"/>
      <c r="V518" s="1"/>
      <c r="W518" s="1"/>
    </row>
    <row r="519" spans="1:23">
      <c r="A519" s="1"/>
      <c r="B519" s="1"/>
      <c r="C519" s="1"/>
      <c r="F519" s="1"/>
      <c r="G519" s="1"/>
      <c r="H519" s="3"/>
      <c r="I519" s="3"/>
      <c r="J519" s="3"/>
      <c r="K519" s="3"/>
      <c r="L519" s="3"/>
      <c r="M519" s="4"/>
      <c r="N519" s="1"/>
      <c r="P519" s="1"/>
      <c r="Q519" s="7"/>
      <c r="R519" s="1"/>
      <c r="S519" s="1"/>
      <c r="T519" s="1"/>
      <c r="U519" s="1"/>
      <c r="V519" s="1"/>
      <c r="W519" s="1"/>
    </row>
    <row r="520" spans="1:23">
      <c r="A520" s="1"/>
      <c r="B520" s="1"/>
      <c r="C520" s="1"/>
      <c r="F520" s="1"/>
      <c r="G520" s="1"/>
      <c r="H520" s="3"/>
      <c r="I520" s="3"/>
      <c r="J520" s="3"/>
      <c r="K520" s="3"/>
      <c r="L520" s="3"/>
      <c r="M520" s="4"/>
      <c r="N520" s="1"/>
      <c r="P520" s="1"/>
      <c r="Q520" s="7"/>
      <c r="R520" s="1"/>
      <c r="S520" s="1"/>
      <c r="T520" s="1"/>
      <c r="U520" s="1"/>
      <c r="V520" s="1"/>
      <c r="W520" s="1"/>
    </row>
    <row r="521" spans="1:23">
      <c r="A521" s="1"/>
      <c r="B521" s="1"/>
      <c r="C521" s="1"/>
      <c r="F521" s="1"/>
      <c r="G521" s="1"/>
      <c r="H521" s="3"/>
      <c r="I521" s="3"/>
      <c r="J521" s="3"/>
      <c r="K521" s="3"/>
      <c r="L521" s="3"/>
      <c r="M521" s="4"/>
      <c r="N521" s="1"/>
      <c r="P521" s="1"/>
      <c r="Q521" s="7"/>
      <c r="R521" s="1"/>
      <c r="S521" s="1"/>
      <c r="T521" s="1"/>
      <c r="U521" s="1"/>
      <c r="V521" s="1"/>
      <c r="W521" s="1"/>
    </row>
    <row r="522" spans="1:23">
      <c r="A522" s="1"/>
      <c r="B522" s="1"/>
      <c r="C522" s="1"/>
      <c r="F522" s="1"/>
      <c r="G522" s="1"/>
      <c r="H522" s="3"/>
      <c r="I522" s="3"/>
      <c r="J522" s="3"/>
      <c r="K522" s="3"/>
      <c r="L522" s="3"/>
      <c r="M522" s="4"/>
      <c r="N522" s="1"/>
      <c r="P522" s="1"/>
      <c r="Q522" s="7"/>
      <c r="R522" s="1"/>
      <c r="S522" s="1"/>
      <c r="T522" s="1"/>
      <c r="U522" s="1"/>
      <c r="V522" s="1"/>
      <c r="W522" s="1"/>
    </row>
    <row r="523" spans="1:23">
      <c r="A523" s="1"/>
      <c r="B523" s="1"/>
      <c r="C523" s="1"/>
      <c r="F523" s="1"/>
      <c r="G523" s="1"/>
      <c r="H523" s="3"/>
      <c r="I523" s="3"/>
      <c r="J523" s="3"/>
      <c r="K523" s="3"/>
      <c r="L523" s="3"/>
      <c r="M523" s="4"/>
      <c r="N523" s="1"/>
      <c r="P523" s="1"/>
      <c r="Q523" s="7"/>
      <c r="R523" s="1"/>
      <c r="S523" s="1"/>
      <c r="T523" s="1"/>
      <c r="U523" s="1"/>
      <c r="V523" s="1"/>
      <c r="W523" s="1"/>
    </row>
    <row r="524" spans="1:23">
      <c r="A524" s="1"/>
      <c r="B524" s="1"/>
      <c r="C524" s="1"/>
      <c r="F524" s="1"/>
      <c r="G524" s="1"/>
      <c r="H524" s="3"/>
      <c r="I524" s="3"/>
      <c r="J524" s="3"/>
      <c r="K524" s="3"/>
      <c r="L524" s="3"/>
      <c r="M524" s="4"/>
      <c r="N524" s="1"/>
      <c r="P524" s="1"/>
      <c r="Q524" s="7"/>
      <c r="R524" s="1"/>
      <c r="S524" s="1"/>
      <c r="T524" s="1"/>
      <c r="U524" s="1"/>
      <c r="V524" s="1"/>
      <c r="W524" s="1"/>
    </row>
    <row r="525" spans="1:23">
      <c r="A525" s="1"/>
      <c r="B525" s="1"/>
      <c r="C525" s="1"/>
      <c r="F525" s="1"/>
      <c r="G525" s="1"/>
      <c r="H525" s="3"/>
      <c r="I525" s="3"/>
      <c r="J525" s="3"/>
      <c r="K525" s="3"/>
      <c r="L525" s="3"/>
      <c r="M525" s="4"/>
      <c r="N525" s="1"/>
      <c r="P525" s="1"/>
      <c r="Q525" s="7"/>
      <c r="R525" s="1"/>
      <c r="S525" s="1"/>
      <c r="T525" s="1"/>
      <c r="U525" s="1"/>
      <c r="V525" s="1"/>
      <c r="W525" s="1"/>
    </row>
    <row r="526" spans="1:23">
      <c r="A526" s="1"/>
      <c r="B526" s="1"/>
      <c r="C526" s="1"/>
      <c r="F526" s="1"/>
      <c r="G526" s="1"/>
      <c r="H526" s="3"/>
      <c r="I526" s="3"/>
      <c r="J526" s="3"/>
      <c r="K526" s="3"/>
      <c r="L526" s="3"/>
      <c r="M526" s="4"/>
      <c r="N526" s="1"/>
      <c r="P526" s="1"/>
      <c r="Q526" s="7"/>
      <c r="R526" s="1"/>
      <c r="S526" s="1"/>
      <c r="T526" s="1"/>
      <c r="U526" s="1"/>
      <c r="V526" s="1"/>
      <c r="W526" s="1"/>
    </row>
    <row r="527" spans="1:23">
      <c r="A527" s="1"/>
      <c r="B527" s="1"/>
      <c r="C527" s="1"/>
      <c r="F527" s="1"/>
      <c r="G527" s="1"/>
      <c r="H527" s="3"/>
      <c r="I527" s="3"/>
      <c r="J527" s="3"/>
      <c r="K527" s="3"/>
      <c r="L527" s="3"/>
      <c r="M527" s="4"/>
      <c r="N527" s="1"/>
      <c r="P527" s="1"/>
      <c r="Q527" s="7"/>
      <c r="R527" s="1"/>
      <c r="S527" s="1"/>
      <c r="T527" s="1"/>
      <c r="U527" s="1"/>
      <c r="V527" s="1"/>
      <c r="W527" s="1"/>
    </row>
    <row r="528" spans="1:23">
      <c r="A528" s="1"/>
      <c r="B528" s="1"/>
      <c r="C528" s="1"/>
      <c r="F528" s="1"/>
      <c r="G528" s="1"/>
      <c r="H528" s="3"/>
      <c r="I528" s="3"/>
      <c r="J528" s="3"/>
      <c r="K528" s="3"/>
      <c r="L528" s="3"/>
      <c r="M528" s="4"/>
      <c r="N528" s="1"/>
      <c r="P528" s="1"/>
      <c r="Q528" s="7"/>
      <c r="R528" s="1"/>
      <c r="S528" s="1"/>
      <c r="T528" s="1"/>
      <c r="U528" s="1"/>
      <c r="V528" s="1"/>
      <c r="W528" s="1"/>
    </row>
    <row r="529" spans="1:23">
      <c r="A529" s="1"/>
      <c r="B529" s="1"/>
      <c r="C529" s="1"/>
      <c r="F529" s="1"/>
      <c r="G529" s="1"/>
      <c r="H529" s="3"/>
      <c r="I529" s="3"/>
      <c r="J529" s="3"/>
      <c r="K529" s="3"/>
      <c r="L529" s="3"/>
      <c r="M529" s="4"/>
      <c r="N529" s="1"/>
      <c r="P529" s="1"/>
      <c r="Q529" s="7"/>
      <c r="R529" s="1"/>
      <c r="S529" s="1"/>
      <c r="T529" s="1"/>
      <c r="U529" s="1"/>
      <c r="V529" s="1"/>
      <c r="W529" s="1"/>
    </row>
    <row r="530" spans="1:23">
      <c r="A530" s="1"/>
      <c r="B530" s="1"/>
      <c r="C530" s="1"/>
      <c r="F530" s="1"/>
      <c r="G530" s="1"/>
      <c r="H530" s="3"/>
      <c r="I530" s="3"/>
      <c r="J530" s="3"/>
      <c r="K530" s="3"/>
      <c r="L530" s="3"/>
      <c r="M530" s="4"/>
      <c r="N530" s="1"/>
      <c r="P530" s="1"/>
      <c r="Q530" s="7"/>
      <c r="R530" s="1"/>
      <c r="S530" s="1"/>
      <c r="T530" s="1"/>
      <c r="U530" s="1"/>
      <c r="V530" s="1"/>
      <c r="W530" s="1"/>
    </row>
    <row r="531" spans="1:23">
      <c r="A531" s="1"/>
      <c r="B531" s="1"/>
      <c r="C531" s="1"/>
      <c r="F531" s="1"/>
      <c r="G531" s="1"/>
      <c r="H531" s="3"/>
      <c r="I531" s="3"/>
      <c r="J531" s="3"/>
      <c r="K531" s="3"/>
      <c r="L531" s="3"/>
      <c r="M531" s="4"/>
      <c r="N531" s="1"/>
      <c r="P531" s="1"/>
      <c r="Q531" s="7"/>
      <c r="R531" s="1"/>
      <c r="S531" s="1"/>
      <c r="T531" s="1"/>
      <c r="U531" s="1"/>
      <c r="V531" s="1"/>
      <c r="W531" s="1"/>
    </row>
    <row r="532" spans="1:23">
      <c r="A532" s="1"/>
      <c r="B532" s="1"/>
      <c r="C532" s="1"/>
      <c r="F532" s="1"/>
      <c r="G532" s="1"/>
      <c r="H532" s="3"/>
      <c r="I532" s="3"/>
      <c r="J532" s="3"/>
      <c r="K532" s="3"/>
      <c r="L532" s="3"/>
      <c r="M532" s="4"/>
      <c r="N532" s="1"/>
      <c r="P532" s="1"/>
      <c r="Q532" s="7"/>
      <c r="R532" s="1"/>
      <c r="S532" s="1"/>
      <c r="T532" s="1"/>
      <c r="U532" s="1"/>
      <c r="V532" s="1"/>
      <c r="W532" s="1"/>
    </row>
    <row r="533" spans="1:23">
      <c r="A533" s="1"/>
      <c r="B533" s="1"/>
      <c r="C533" s="1"/>
      <c r="F533" s="1"/>
      <c r="G533" s="1"/>
      <c r="H533" s="3"/>
      <c r="I533" s="3"/>
      <c r="J533" s="3"/>
      <c r="K533" s="3"/>
      <c r="L533" s="3"/>
      <c r="M533" s="4"/>
      <c r="N533" s="1"/>
      <c r="P533" s="1"/>
      <c r="Q533" s="7"/>
      <c r="R533" s="1"/>
      <c r="S533" s="1"/>
      <c r="T533" s="1"/>
      <c r="U533" s="1"/>
      <c r="V533" s="1"/>
      <c r="W533" s="1"/>
    </row>
    <row r="534" spans="1:23">
      <c r="A534" s="1"/>
      <c r="B534" s="1"/>
      <c r="C534" s="1"/>
      <c r="F534" s="1"/>
      <c r="G534" s="1"/>
      <c r="H534" s="3"/>
      <c r="I534" s="3"/>
      <c r="J534" s="3"/>
      <c r="K534" s="3"/>
      <c r="L534" s="3"/>
      <c r="M534" s="4"/>
      <c r="N534" s="1"/>
      <c r="P534" s="1"/>
      <c r="Q534" s="7"/>
      <c r="R534" s="1"/>
      <c r="S534" s="1"/>
      <c r="T534" s="1"/>
      <c r="U534" s="1"/>
      <c r="V534" s="1"/>
      <c r="W534" s="1"/>
    </row>
    <row r="535" spans="1:23">
      <c r="A535" s="1"/>
      <c r="B535" s="1"/>
      <c r="C535" s="1"/>
      <c r="F535" s="1"/>
      <c r="G535" s="1"/>
      <c r="H535" s="3"/>
      <c r="I535" s="3"/>
      <c r="J535" s="3"/>
      <c r="K535" s="3"/>
      <c r="L535" s="3"/>
      <c r="M535" s="4"/>
      <c r="N535" s="1"/>
      <c r="P535" s="1"/>
      <c r="Q535" s="7"/>
      <c r="R535" s="1"/>
      <c r="S535" s="1"/>
      <c r="T535" s="1"/>
      <c r="U535" s="1"/>
      <c r="V535" s="1"/>
      <c r="W535" s="1"/>
    </row>
    <row r="536" spans="1:23">
      <c r="A536" s="1"/>
      <c r="B536" s="1"/>
      <c r="C536" s="1"/>
      <c r="F536" s="1"/>
      <c r="G536" s="1"/>
      <c r="H536" s="3"/>
      <c r="I536" s="3"/>
      <c r="J536" s="3"/>
      <c r="K536" s="3"/>
      <c r="L536" s="3"/>
      <c r="M536" s="4"/>
      <c r="N536" s="1"/>
      <c r="P536" s="1"/>
      <c r="Q536" s="7"/>
      <c r="R536" s="1"/>
      <c r="S536" s="1"/>
      <c r="T536" s="1"/>
      <c r="U536" s="1"/>
      <c r="V536" s="1"/>
      <c r="W536" s="1"/>
    </row>
    <row r="537" spans="1:23">
      <c r="A537" s="1"/>
      <c r="B537" s="1"/>
      <c r="C537" s="1"/>
      <c r="F537" s="1"/>
      <c r="G537" s="1"/>
      <c r="H537" s="3"/>
      <c r="I537" s="3"/>
      <c r="J537" s="3"/>
      <c r="K537" s="3"/>
      <c r="L537" s="3"/>
      <c r="M537" s="4"/>
      <c r="N537" s="1"/>
      <c r="P537" s="1"/>
      <c r="Q537" s="7"/>
      <c r="R537" s="1"/>
      <c r="S537" s="1"/>
      <c r="T537" s="1"/>
      <c r="U537" s="1"/>
      <c r="V537" s="1"/>
      <c r="W537" s="1"/>
    </row>
    <row r="538" spans="1:23">
      <c r="A538" s="1"/>
      <c r="B538" s="1"/>
      <c r="C538" s="1"/>
      <c r="F538" s="1"/>
      <c r="G538" s="1"/>
      <c r="H538" s="3"/>
      <c r="I538" s="3"/>
      <c r="J538" s="3"/>
      <c r="K538" s="3"/>
      <c r="L538" s="3"/>
      <c r="M538" s="4"/>
      <c r="N538" s="1"/>
      <c r="P538" s="1"/>
      <c r="Q538" s="7"/>
      <c r="R538" s="1"/>
      <c r="S538" s="1"/>
      <c r="T538" s="1"/>
      <c r="U538" s="1"/>
      <c r="V538" s="1"/>
      <c r="W538" s="1"/>
    </row>
    <row r="539" spans="1:23">
      <c r="A539" s="1"/>
      <c r="B539" s="1"/>
      <c r="C539" s="1"/>
      <c r="F539" s="1"/>
      <c r="G539" s="1"/>
      <c r="H539" s="3"/>
      <c r="I539" s="3"/>
      <c r="J539" s="3"/>
      <c r="K539" s="3"/>
      <c r="L539" s="3"/>
      <c r="M539" s="4"/>
      <c r="N539" s="1"/>
      <c r="P539" s="1"/>
      <c r="Q539" s="7"/>
      <c r="R539" s="1"/>
      <c r="S539" s="1"/>
      <c r="T539" s="1"/>
      <c r="U539" s="1"/>
      <c r="V539" s="1"/>
      <c r="W539" s="1"/>
    </row>
    <row r="540" spans="1:23">
      <c r="A540" s="1"/>
      <c r="B540" s="1"/>
      <c r="C540" s="1"/>
      <c r="F540" s="1"/>
      <c r="G540" s="1"/>
      <c r="H540" s="3"/>
      <c r="I540" s="3"/>
      <c r="J540" s="3"/>
      <c r="K540" s="3"/>
      <c r="L540" s="3"/>
      <c r="M540" s="4"/>
      <c r="N540" s="1"/>
      <c r="P540" s="1"/>
      <c r="Q540" s="7"/>
      <c r="R540" s="1"/>
      <c r="S540" s="1"/>
      <c r="T540" s="1"/>
      <c r="U540" s="1"/>
      <c r="V540" s="1"/>
      <c r="W540" s="1"/>
    </row>
    <row r="541" spans="1:23">
      <c r="A541" s="1"/>
      <c r="B541" s="1"/>
      <c r="C541" s="1"/>
      <c r="F541" s="1"/>
      <c r="G541" s="1"/>
      <c r="H541" s="3"/>
      <c r="I541" s="3"/>
      <c r="J541" s="3"/>
      <c r="K541" s="3"/>
      <c r="L541" s="3"/>
      <c r="M541" s="4"/>
      <c r="N541" s="1"/>
      <c r="P541" s="1"/>
      <c r="Q541" s="7"/>
      <c r="R541" s="1"/>
      <c r="S541" s="1"/>
      <c r="T541" s="1"/>
      <c r="U541" s="1"/>
      <c r="V541" s="1"/>
      <c r="W541" s="1"/>
    </row>
    <row r="542" spans="1:23">
      <c r="A542" s="1"/>
      <c r="B542" s="1"/>
      <c r="C542" s="1"/>
      <c r="F542" s="1"/>
      <c r="G542" s="1"/>
      <c r="H542" s="3"/>
      <c r="I542" s="3"/>
      <c r="J542" s="3"/>
      <c r="K542" s="3"/>
      <c r="L542" s="3"/>
      <c r="M542" s="4"/>
      <c r="N542" s="1"/>
      <c r="P542" s="1"/>
      <c r="Q542" s="7"/>
      <c r="R542" s="1"/>
      <c r="S542" s="1"/>
      <c r="T542" s="1"/>
      <c r="U542" s="1"/>
      <c r="V542" s="1"/>
      <c r="W542" s="1"/>
    </row>
    <row r="543" spans="1:23">
      <c r="A543" s="1"/>
      <c r="B543" s="1"/>
      <c r="C543" s="1"/>
      <c r="F543" s="1"/>
      <c r="G543" s="1"/>
      <c r="H543" s="3"/>
      <c r="I543" s="3"/>
      <c r="J543" s="3"/>
      <c r="K543" s="3"/>
      <c r="L543" s="3"/>
      <c r="M543" s="4"/>
      <c r="N543" s="1"/>
      <c r="P543" s="1"/>
      <c r="Q543" s="7"/>
      <c r="R543" s="1"/>
      <c r="S543" s="1"/>
      <c r="T543" s="1"/>
      <c r="U543" s="1"/>
      <c r="V543" s="1"/>
      <c r="W543" s="1"/>
    </row>
    <row r="544" spans="1:23">
      <c r="A544" s="1"/>
      <c r="B544" s="1"/>
      <c r="C544" s="1"/>
      <c r="F544" s="1"/>
      <c r="G544" s="1"/>
      <c r="H544" s="3"/>
      <c r="I544" s="3"/>
      <c r="J544" s="3"/>
      <c r="K544" s="3"/>
      <c r="L544" s="3"/>
      <c r="M544" s="4"/>
      <c r="N544" s="1"/>
      <c r="P544" s="1"/>
      <c r="Q544" s="7"/>
      <c r="R544" s="1"/>
      <c r="S544" s="1"/>
      <c r="T544" s="1"/>
      <c r="U544" s="1"/>
      <c r="V544" s="1"/>
      <c r="W544" s="1"/>
    </row>
    <row r="545" spans="1:23">
      <c r="A545" s="1"/>
      <c r="B545" s="1"/>
      <c r="C545" s="1"/>
      <c r="F545" s="1"/>
      <c r="G545" s="1"/>
      <c r="H545" s="3"/>
      <c r="I545" s="3"/>
      <c r="J545" s="3"/>
      <c r="K545" s="3"/>
      <c r="L545" s="3"/>
      <c r="M545" s="4"/>
      <c r="N545" s="1"/>
      <c r="P545" s="1"/>
      <c r="Q545" s="7"/>
      <c r="R545" s="1"/>
      <c r="S545" s="1"/>
      <c r="T545" s="1"/>
      <c r="U545" s="1"/>
      <c r="V545" s="1"/>
      <c r="W545" s="1"/>
    </row>
    <row r="546" spans="1:23">
      <c r="A546" s="1"/>
      <c r="B546" s="1"/>
      <c r="C546" s="1"/>
      <c r="F546" s="1"/>
      <c r="G546" s="1"/>
      <c r="H546" s="3"/>
      <c r="I546" s="3"/>
      <c r="J546" s="3"/>
      <c r="K546" s="3"/>
      <c r="L546" s="3"/>
      <c r="M546" s="4"/>
      <c r="N546" s="1"/>
      <c r="P546" s="1"/>
      <c r="Q546" s="7"/>
      <c r="R546" s="1"/>
      <c r="S546" s="1"/>
      <c r="T546" s="1"/>
      <c r="U546" s="1"/>
      <c r="V546" s="1"/>
      <c r="W546" s="1"/>
    </row>
    <row r="547" spans="1:23">
      <c r="A547" s="1"/>
      <c r="B547" s="1"/>
      <c r="C547" s="1"/>
      <c r="F547" s="1"/>
      <c r="G547" s="1"/>
      <c r="H547" s="3"/>
      <c r="I547" s="3"/>
      <c r="J547" s="3"/>
      <c r="K547" s="3"/>
      <c r="L547" s="3"/>
      <c r="M547" s="4"/>
      <c r="N547" s="1"/>
      <c r="P547" s="1"/>
      <c r="Q547" s="7"/>
      <c r="R547" s="1"/>
      <c r="S547" s="1"/>
      <c r="T547" s="1"/>
      <c r="U547" s="1"/>
      <c r="V547" s="1"/>
      <c r="W547" s="1"/>
    </row>
    <row r="548" spans="1:23">
      <c r="A548" s="1"/>
      <c r="B548" s="1"/>
      <c r="C548" s="1"/>
      <c r="F548" s="1"/>
      <c r="G548" s="1"/>
      <c r="H548" s="3"/>
      <c r="I548" s="3"/>
      <c r="J548" s="3"/>
      <c r="K548" s="3"/>
      <c r="L548" s="3"/>
      <c r="M548" s="4"/>
      <c r="N548" s="1"/>
      <c r="P548" s="1"/>
      <c r="Q548" s="7"/>
      <c r="R548" s="1"/>
      <c r="S548" s="1"/>
      <c r="T548" s="1"/>
      <c r="U548" s="1"/>
      <c r="V548" s="1"/>
      <c r="W548" s="1"/>
    </row>
    <row r="549" spans="1:23">
      <c r="A549" s="1"/>
      <c r="B549" s="1"/>
      <c r="C549" s="1"/>
      <c r="F549" s="1"/>
      <c r="G549" s="1"/>
      <c r="H549" s="3"/>
      <c r="I549" s="3"/>
      <c r="J549" s="3"/>
      <c r="K549" s="3"/>
      <c r="L549" s="3"/>
      <c r="M549" s="4"/>
      <c r="N549" s="1"/>
      <c r="P549" s="1"/>
      <c r="Q549" s="7"/>
      <c r="R549" s="1"/>
      <c r="S549" s="1"/>
      <c r="T549" s="1"/>
      <c r="U549" s="1"/>
      <c r="V549" s="1"/>
      <c r="W549" s="1"/>
    </row>
    <row r="550" spans="1:23">
      <c r="A550" s="1"/>
      <c r="B550" s="1"/>
      <c r="C550" s="1"/>
      <c r="F550" s="1"/>
      <c r="G550" s="1"/>
      <c r="H550" s="3"/>
      <c r="I550" s="3"/>
      <c r="J550" s="3"/>
      <c r="K550" s="3"/>
      <c r="L550" s="3"/>
      <c r="M550" s="4"/>
      <c r="N550" s="1"/>
      <c r="P550" s="1"/>
      <c r="Q550" s="7"/>
      <c r="R550" s="1"/>
      <c r="S550" s="1"/>
      <c r="T550" s="1"/>
      <c r="U550" s="1"/>
      <c r="V550" s="1"/>
      <c r="W550" s="1"/>
    </row>
    <row r="551" spans="1:23">
      <c r="A551" s="1"/>
      <c r="B551" s="1"/>
      <c r="C551" s="1"/>
      <c r="F551" s="1"/>
      <c r="G551" s="1"/>
      <c r="H551" s="3"/>
      <c r="I551" s="3"/>
      <c r="J551" s="3"/>
      <c r="K551" s="3"/>
      <c r="L551" s="3"/>
      <c r="M551" s="4"/>
      <c r="N551" s="1"/>
      <c r="P551" s="1"/>
      <c r="Q551" s="7"/>
      <c r="R551" s="1"/>
      <c r="S551" s="1"/>
      <c r="T551" s="1"/>
      <c r="U551" s="1"/>
      <c r="V551" s="1"/>
      <c r="W551" s="1"/>
    </row>
    <row r="552" spans="1:23">
      <c r="A552" s="1"/>
      <c r="B552" s="1"/>
      <c r="C552" s="1"/>
      <c r="F552" s="1"/>
      <c r="G552" s="1"/>
      <c r="H552" s="3"/>
      <c r="I552" s="3"/>
      <c r="J552" s="3"/>
      <c r="K552" s="3"/>
      <c r="L552" s="3"/>
      <c r="M552" s="4"/>
      <c r="N552" s="1"/>
      <c r="P552" s="1"/>
      <c r="Q552" s="7"/>
      <c r="R552" s="1"/>
      <c r="S552" s="1"/>
      <c r="T552" s="1"/>
      <c r="U552" s="1"/>
      <c r="V552" s="1"/>
      <c r="W552" s="1"/>
    </row>
    <row r="553" spans="1:23">
      <c r="A553" s="1"/>
      <c r="B553" s="1"/>
      <c r="C553" s="1"/>
      <c r="F553" s="1"/>
      <c r="G553" s="1"/>
      <c r="H553" s="3"/>
      <c r="I553" s="3"/>
      <c r="J553" s="3"/>
      <c r="K553" s="3"/>
      <c r="L553" s="3"/>
      <c r="M553" s="4"/>
      <c r="N553" s="1"/>
      <c r="P553" s="1"/>
      <c r="Q553" s="7"/>
      <c r="R553" s="1"/>
      <c r="S553" s="1"/>
      <c r="T553" s="1"/>
      <c r="U553" s="1"/>
      <c r="V553" s="1"/>
      <c r="W553" s="1"/>
    </row>
    <row r="554" spans="1:23">
      <c r="A554" s="1"/>
      <c r="B554" s="1"/>
      <c r="C554" s="1"/>
      <c r="F554" s="1"/>
      <c r="G554" s="1"/>
      <c r="H554" s="3"/>
      <c r="I554" s="3"/>
      <c r="J554" s="3"/>
      <c r="K554" s="3"/>
      <c r="L554" s="3"/>
      <c r="M554" s="4"/>
      <c r="N554" s="1"/>
      <c r="P554" s="1"/>
      <c r="Q554" s="7"/>
      <c r="R554" s="1"/>
      <c r="S554" s="1"/>
      <c r="T554" s="1"/>
      <c r="U554" s="1"/>
      <c r="V554" s="1"/>
      <c r="W554" s="1"/>
    </row>
    <row r="555" spans="1:23">
      <c r="A555" s="1"/>
      <c r="B555" s="1"/>
      <c r="C555" s="1"/>
      <c r="F555" s="1"/>
      <c r="G555" s="1"/>
      <c r="H555" s="3"/>
      <c r="I555" s="3"/>
      <c r="J555" s="3"/>
      <c r="K555" s="3"/>
      <c r="L555" s="3"/>
      <c r="M555" s="4"/>
      <c r="N555" s="1"/>
      <c r="P555" s="1"/>
      <c r="Q555" s="7"/>
      <c r="R555" s="1"/>
      <c r="S555" s="1"/>
      <c r="T555" s="1"/>
      <c r="U555" s="1"/>
      <c r="V555" s="1"/>
      <c r="W555" s="1"/>
    </row>
    <row r="556" spans="1:23">
      <c r="A556" s="1"/>
      <c r="B556" s="1"/>
      <c r="C556" s="1"/>
      <c r="F556" s="1"/>
      <c r="G556" s="1"/>
      <c r="H556" s="3"/>
      <c r="I556" s="3"/>
      <c r="J556" s="3"/>
      <c r="K556" s="3"/>
      <c r="L556" s="3"/>
      <c r="M556" s="4"/>
      <c r="N556" s="1"/>
      <c r="P556" s="1"/>
      <c r="Q556" s="7"/>
      <c r="R556" s="1"/>
      <c r="S556" s="1"/>
      <c r="T556" s="1"/>
      <c r="U556" s="1"/>
      <c r="V556" s="1"/>
      <c r="W556" s="1"/>
    </row>
    <row r="557" spans="1:23">
      <c r="A557" s="1"/>
      <c r="B557" s="1"/>
      <c r="C557" s="1"/>
      <c r="F557" s="1"/>
      <c r="G557" s="1"/>
      <c r="H557" s="3"/>
      <c r="I557" s="3"/>
      <c r="J557" s="3"/>
      <c r="K557" s="3"/>
      <c r="L557" s="3"/>
      <c r="M557" s="4"/>
      <c r="N557" s="1"/>
      <c r="P557" s="1"/>
      <c r="Q557" s="7"/>
      <c r="R557" s="1"/>
      <c r="S557" s="1"/>
      <c r="T557" s="1"/>
      <c r="U557" s="1"/>
      <c r="V557" s="1"/>
      <c r="W557" s="1"/>
    </row>
    <row r="558" spans="1:23">
      <c r="A558" s="1"/>
      <c r="B558" s="1"/>
      <c r="C558" s="1"/>
      <c r="F558" s="1"/>
      <c r="G558" s="1"/>
      <c r="H558" s="3"/>
      <c r="I558" s="3"/>
      <c r="J558" s="3"/>
      <c r="K558" s="3"/>
      <c r="L558" s="3"/>
      <c r="M558" s="4"/>
      <c r="N558" s="1"/>
      <c r="P558" s="1"/>
      <c r="Q558" s="7"/>
      <c r="R558" s="1"/>
      <c r="S558" s="1"/>
      <c r="T558" s="1"/>
      <c r="U558" s="1"/>
      <c r="V558" s="1"/>
      <c r="W558" s="1"/>
    </row>
    <row r="559" spans="1:23">
      <c r="A559" s="1"/>
      <c r="B559" s="1"/>
      <c r="C559" s="1"/>
      <c r="F559" s="1"/>
      <c r="G559" s="1"/>
      <c r="H559" s="3"/>
      <c r="I559" s="3"/>
      <c r="J559" s="3"/>
      <c r="K559" s="3"/>
      <c r="L559" s="3"/>
      <c r="M559" s="4"/>
      <c r="N559" s="1"/>
      <c r="P559" s="1"/>
      <c r="Q559" s="7"/>
      <c r="R559" s="1"/>
      <c r="S559" s="1"/>
      <c r="T559" s="1"/>
      <c r="U559" s="1"/>
      <c r="V559" s="1"/>
      <c r="W559" s="1"/>
    </row>
    <row r="560" spans="1:23">
      <c r="A560" s="1"/>
      <c r="B560" s="1"/>
      <c r="C560" s="1"/>
      <c r="F560" s="1"/>
      <c r="G560" s="1"/>
      <c r="H560" s="3"/>
      <c r="I560" s="3"/>
      <c r="J560" s="3"/>
      <c r="K560" s="3"/>
      <c r="L560" s="3"/>
      <c r="M560" s="4"/>
      <c r="N560" s="1"/>
      <c r="P560" s="1"/>
      <c r="Q560" s="7"/>
      <c r="R560" s="1"/>
      <c r="S560" s="1"/>
      <c r="T560" s="1"/>
      <c r="U560" s="1"/>
      <c r="V560" s="1"/>
      <c r="W560" s="1"/>
    </row>
    <row r="561" spans="1:23">
      <c r="A561" s="1"/>
      <c r="B561" s="1"/>
      <c r="C561" s="1"/>
      <c r="F561" s="1"/>
      <c r="G561" s="1"/>
      <c r="H561" s="3"/>
      <c r="I561" s="3"/>
      <c r="J561" s="3"/>
      <c r="K561" s="3"/>
      <c r="L561" s="3"/>
      <c r="M561" s="4"/>
      <c r="N561" s="1"/>
      <c r="P561" s="1"/>
      <c r="Q561" s="7"/>
      <c r="R561" s="1"/>
      <c r="S561" s="1"/>
      <c r="T561" s="1"/>
      <c r="U561" s="1"/>
      <c r="V561" s="1"/>
      <c r="W561" s="1"/>
    </row>
    <row r="562" spans="1:23">
      <c r="A562" s="1"/>
      <c r="B562" s="1"/>
      <c r="C562" s="1"/>
      <c r="F562" s="1"/>
      <c r="G562" s="1"/>
      <c r="H562" s="3"/>
      <c r="I562" s="3"/>
      <c r="J562" s="3"/>
      <c r="K562" s="3"/>
      <c r="L562" s="3"/>
      <c r="M562" s="4"/>
      <c r="N562" s="1"/>
      <c r="P562" s="1"/>
      <c r="Q562" s="7"/>
      <c r="R562" s="1"/>
      <c r="S562" s="1"/>
      <c r="T562" s="1"/>
      <c r="U562" s="1"/>
      <c r="V562" s="1"/>
      <c r="W562" s="1"/>
    </row>
    <row r="563" spans="1:23">
      <c r="A563" s="1"/>
      <c r="B563" s="1"/>
      <c r="C563" s="1"/>
      <c r="F563" s="1"/>
      <c r="G563" s="1"/>
      <c r="H563" s="3"/>
      <c r="I563" s="3"/>
      <c r="J563" s="3"/>
      <c r="K563" s="3"/>
      <c r="L563" s="3"/>
      <c r="M563" s="4"/>
      <c r="N563" s="1"/>
      <c r="P563" s="1"/>
      <c r="Q563" s="7"/>
      <c r="R563" s="1"/>
      <c r="S563" s="1"/>
      <c r="T563" s="1"/>
      <c r="U563" s="1"/>
      <c r="V563" s="1"/>
      <c r="W563" s="1"/>
    </row>
    <row r="564" spans="1:23">
      <c r="A564" s="1"/>
      <c r="B564" s="1"/>
      <c r="C564" s="1"/>
      <c r="F564" s="1"/>
      <c r="G564" s="1"/>
      <c r="H564" s="3"/>
      <c r="I564" s="3"/>
      <c r="J564" s="3"/>
      <c r="K564" s="3"/>
      <c r="L564" s="3"/>
      <c r="M564" s="4"/>
      <c r="N564" s="1"/>
      <c r="P564" s="1"/>
      <c r="Q564" s="7"/>
      <c r="R564" s="1"/>
      <c r="S564" s="1"/>
      <c r="T564" s="1"/>
      <c r="U564" s="1"/>
      <c r="V564" s="1"/>
      <c r="W564" s="1"/>
    </row>
    <row r="565" spans="1:23">
      <c r="A565" s="1"/>
      <c r="B565" s="1"/>
      <c r="C565" s="1"/>
      <c r="F565" s="1"/>
      <c r="G565" s="1"/>
      <c r="H565" s="3"/>
      <c r="I565" s="3"/>
      <c r="J565" s="3"/>
      <c r="K565" s="3"/>
      <c r="L565" s="3"/>
      <c r="M565" s="4"/>
      <c r="N565" s="1"/>
      <c r="P565" s="1"/>
      <c r="Q565" s="7"/>
      <c r="R565" s="1"/>
      <c r="S565" s="1"/>
      <c r="T565" s="1"/>
      <c r="U565" s="1"/>
      <c r="V565" s="1"/>
      <c r="W565" s="1"/>
    </row>
    <row r="566" spans="1:23">
      <c r="A566" s="1"/>
      <c r="B566" s="1"/>
      <c r="C566" s="1"/>
      <c r="F566" s="1"/>
      <c r="G566" s="1"/>
      <c r="H566" s="3"/>
      <c r="I566" s="3"/>
      <c r="J566" s="3"/>
      <c r="K566" s="3"/>
      <c r="L566" s="3"/>
      <c r="M566" s="4"/>
      <c r="N566" s="1"/>
      <c r="P566" s="1"/>
      <c r="Q566" s="7"/>
      <c r="R566" s="1"/>
      <c r="S566" s="1"/>
      <c r="T566" s="1"/>
      <c r="U566" s="1"/>
      <c r="V566" s="1"/>
      <c r="W566" s="1"/>
    </row>
    <row r="567" spans="1:23">
      <c r="A567" s="1"/>
      <c r="B567" s="1"/>
      <c r="C567" s="1"/>
      <c r="F567" s="1"/>
      <c r="G567" s="1"/>
      <c r="H567" s="3"/>
      <c r="I567" s="3"/>
      <c r="J567" s="3"/>
      <c r="K567" s="3"/>
      <c r="L567" s="3"/>
      <c r="M567" s="4"/>
      <c r="N567" s="1"/>
      <c r="P567" s="1"/>
      <c r="Q567" s="7"/>
      <c r="R567" s="1"/>
      <c r="S567" s="1"/>
      <c r="T567" s="1"/>
      <c r="U567" s="1"/>
      <c r="V567" s="1"/>
      <c r="W567" s="1"/>
    </row>
    <row r="568" spans="1:23">
      <c r="A568" s="1"/>
      <c r="B568" s="1"/>
      <c r="C568" s="1"/>
      <c r="F568" s="1"/>
      <c r="G568" s="1"/>
      <c r="H568" s="3"/>
      <c r="I568" s="3"/>
      <c r="J568" s="3"/>
      <c r="K568" s="3"/>
      <c r="L568" s="3"/>
      <c r="M568" s="4"/>
      <c r="N568" s="1"/>
      <c r="P568" s="1"/>
      <c r="Q568" s="7"/>
      <c r="R568" s="1"/>
      <c r="S568" s="1"/>
      <c r="T568" s="1"/>
      <c r="U568" s="1"/>
      <c r="V568" s="1"/>
      <c r="W568" s="1"/>
    </row>
    <row r="569" spans="1:23">
      <c r="A569" s="1"/>
      <c r="B569" s="1"/>
      <c r="C569" s="1"/>
      <c r="F569" s="1"/>
      <c r="G569" s="1"/>
      <c r="H569" s="3"/>
      <c r="I569" s="3"/>
      <c r="J569" s="3"/>
      <c r="K569" s="3"/>
      <c r="L569" s="3"/>
      <c r="M569" s="4"/>
      <c r="N569" s="1"/>
      <c r="P569" s="1"/>
      <c r="Q569" s="7"/>
      <c r="R569" s="1"/>
      <c r="S569" s="1"/>
      <c r="T569" s="1"/>
      <c r="U569" s="1"/>
      <c r="V569" s="1"/>
      <c r="W569" s="1"/>
    </row>
    <row r="570" spans="1:23">
      <c r="A570" s="1"/>
      <c r="B570" s="1"/>
      <c r="C570" s="1"/>
      <c r="F570" s="1"/>
      <c r="G570" s="1"/>
      <c r="H570" s="3"/>
      <c r="I570" s="3"/>
      <c r="J570" s="3"/>
      <c r="K570" s="3"/>
      <c r="L570" s="3"/>
      <c r="M570" s="4"/>
      <c r="N570" s="1"/>
      <c r="P570" s="1"/>
      <c r="Q570" s="7"/>
      <c r="R570" s="1"/>
      <c r="S570" s="1"/>
      <c r="T570" s="1"/>
      <c r="U570" s="1"/>
      <c r="V570" s="1"/>
      <c r="W570" s="1"/>
    </row>
    <row r="571" spans="1:23">
      <c r="A571" s="1"/>
      <c r="B571" s="1"/>
      <c r="C571" s="1"/>
      <c r="F571" s="1"/>
      <c r="G571" s="1"/>
      <c r="H571" s="3"/>
      <c r="I571" s="3"/>
      <c r="J571" s="3"/>
      <c r="K571" s="3"/>
      <c r="L571" s="3"/>
      <c r="M571" s="4"/>
      <c r="N571" s="1"/>
      <c r="P571" s="1"/>
      <c r="Q571" s="7"/>
      <c r="R571" s="1"/>
      <c r="S571" s="1"/>
      <c r="T571" s="1"/>
      <c r="U571" s="1"/>
      <c r="V571" s="1"/>
      <c r="W571" s="1"/>
    </row>
    <row r="572" spans="1:23">
      <c r="A572" s="1"/>
      <c r="B572" s="1"/>
      <c r="C572" s="1"/>
      <c r="F572" s="1"/>
      <c r="G572" s="1"/>
      <c r="H572" s="3"/>
      <c r="I572" s="3"/>
      <c r="J572" s="3"/>
      <c r="K572" s="3"/>
      <c r="L572" s="3"/>
      <c r="M572" s="4"/>
      <c r="N572" s="1"/>
      <c r="P572" s="1"/>
      <c r="Q572" s="7"/>
      <c r="R572" s="1"/>
      <c r="S572" s="1"/>
      <c r="T572" s="1"/>
      <c r="U572" s="1"/>
      <c r="V572" s="1"/>
      <c r="W572" s="1"/>
    </row>
    <row r="573" spans="1:23">
      <c r="A573" s="1"/>
      <c r="B573" s="1"/>
      <c r="C573" s="1"/>
      <c r="F573" s="1"/>
      <c r="G573" s="1"/>
      <c r="H573" s="3"/>
      <c r="I573" s="3"/>
      <c r="J573" s="3"/>
      <c r="K573" s="3"/>
      <c r="L573" s="3"/>
      <c r="M573" s="4"/>
      <c r="N573" s="1"/>
      <c r="P573" s="1"/>
      <c r="Q573" s="7"/>
      <c r="R573" s="1"/>
      <c r="S573" s="1"/>
      <c r="T573" s="1"/>
      <c r="U573" s="1"/>
      <c r="V573" s="1"/>
      <c r="W573" s="1"/>
    </row>
    <row r="574" spans="1:23">
      <c r="A574" s="1"/>
      <c r="B574" s="1"/>
      <c r="C574" s="1"/>
      <c r="F574" s="1"/>
      <c r="G574" s="1"/>
      <c r="H574" s="3"/>
      <c r="I574" s="3"/>
      <c r="J574" s="3"/>
      <c r="K574" s="3"/>
      <c r="L574" s="3"/>
      <c r="M574" s="4"/>
      <c r="N574" s="1"/>
      <c r="P574" s="1"/>
      <c r="Q574" s="7"/>
      <c r="R574" s="1"/>
      <c r="S574" s="1"/>
      <c r="T574" s="1"/>
      <c r="U574" s="1"/>
      <c r="V574" s="1"/>
      <c r="W574" s="1"/>
    </row>
    <row r="575" spans="1:23">
      <c r="A575" s="1"/>
      <c r="B575" s="1"/>
      <c r="C575" s="1"/>
      <c r="F575" s="1"/>
      <c r="G575" s="1"/>
      <c r="H575" s="3"/>
      <c r="I575" s="3"/>
      <c r="J575" s="3"/>
      <c r="K575" s="3"/>
      <c r="L575" s="3"/>
      <c r="M575" s="4"/>
      <c r="N575" s="1"/>
      <c r="P575" s="1"/>
      <c r="Q575" s="7"/>
      <c r="R575" s="1"/>
      <c r="S575" s="1"/>
      <c r="T575" s="1"/>
      <c r="U575" s="1"/>
      <c r="V575" s="1"/>
      <c r="W575" s="1"/>
    </row>
    <row r="576" spans="1:23">
      <c r="A576" s="1"/>
      <c r="B576" s="1"/>
      <c r="C576" s="1"/>
      <c r="F576" s="1"/>
      <c r="G576" s="1"/>
      <c r="H576" s="3"/>
      <c r="I576" s="3"/>
      <c r="J576" s="3"/>
      <c r="K576" s="3"/>
      <c r="L576" s="3"/>
      <c r="M576" s="4"/>
      <c r="N576" s="1"/>
      <c r="P576" s="1"/>
      <c r="Q576" s="7"/>
      <c r="R576" s="1"/>
      <c r="S576" s="1"/>
      <c r="T576" s="1"/>
      <c r="U576" s="1"/>
      <c r="V576" s="1"/>
      <c r="W576" s="1"/>
    </row>
    <row r="577" spans="1:23">
      <c r="A577" s="1"/>
      <c r="B577" s="1"/>
      <c r="C577" s="1"/>
      <c r="F577" s="1"/>
      <c r="G577" s="1"/>
      <c r="H577" s="3"/>
      <c r="I577" s="3"/>
      <c r="J577" s="3"/>
      <c r="K577" s="3"/>
      <c r="L577" s="3"/>
      <c r="M577" s="4"/>
      <c r="N577" s="1"/>
      <c r="P577" s="1"/>
      <c r="Q577" s="7"/>
      <c r="R577" s="1"/>
      <c r="S577" s="1"/>
      <c r="T577" s="1"/>
      <c r="U577" s="1"/>
      <c r="V577" s="1"/>
      <c r="W577" s="1"/>
    </row>
    <row r="578" spans="1:23">
      <c r="A578" s="1"/>
      <c r="B578" s="1"/>
      <c r="C578" s="1"/>
      <c r="F578" s="1"/>
      <c r="G578" s="1"/>
      <c r="H578" s="3"/>
      <c r="I578" s="3"/>
      <c r="J578" s="3"/>
      <c r="K578" s="3"/>
      <c r="L578" s="3"/>
      <c r="M578" s="4"/>
      <c r="N578" s="1"/>
      <c r="P578" s="1"/>
      <c r="Q578" s="7"/>
      <c r="R578" s="1"/>
      <c r="S578" s="1"/>
      <c r="T578" s="1"/>
      <c r="U578" s="1"/>
      <c r="V578" s="1"/>
      <c r="W578" s="1"/>
    </row>
    <row r="579" spans="1:23">
      <c r="A579" s="1"/>
      <c r="B579" s="1"/>
      <c r="C579" s="1"/>
      <c r="F579" s="1"/>
      <c r="G579" s="1"/>
      <c r="H579" s="3"/>
      <c r="I579" s="3"/>
      <c r="J579" s="3"/>
      <c r="K579" s="3"/>
      <c r="L579" s="3"/>
      <c r="M579" s="4"/>
      <c r="N579" s="1"/>
      <c r="P579" s="1"/>
      <c r="Q579" s="7"/>
      <c r="R579" s="1"/>
      <c r="S579" s="1"/>
      <c r="T579" s="1"/>
      <c r="U579" s="1"/>
      <c r="V579" s="1"/>
      <c r="W579" s="1"/>
    </row>
    <row r="580" spans="1:23">
      <c r="A580" s="1"/>
      <c r="B580" s="1"/>
      <c r="C580" s="1"/>
      <c r="F580" s="1"/>
      <c r="G580" s="1"/>
      <c r="H580" s="3"/>
      <c r="I580" s="3"/>
      <c r="J580" s="3"/>
      <c r="K580" s="3"/>
      <c r="L580" s="3"/>
      <c r="M580" s="4"/>
      <c r="N580" s="1"/>
      <c r="P580" s="1"/>
      <c r="Q580" s="7"/>
      <c r="R580" s="1"/>
      <c r="S580" s="1"/>
      <c r="T580" s="1"/>
      <c r="U580" s="1"/>
      <c r="V580" s="1"/>
      <c r="W580" s="1"/>
    </row>
    <row r="581" spans="1:23">
      <c r="A581" s="1"/>
      <c r="B581" s="1"/>
      <c r="C581" s="1"/>
      <c r="F581" s="1"/>
      <c r="G581" s="1"/>
      <c r="H581" s="3"/>
      <c r="I581" s="3"/>
      <c r="J581" s="3"/>
      <c r="K581" s="3"/>
      <c r="L581" s="3"/>
      <c r="M581" s="4"/>
      <c r="N581" s="1"/>
      <c r="P581" s="1"/>
      <c r="Q581" s="7"/>
      <c r="R581" s="1"/>
      <c r="S581" s="1"/>
      <c r="T581" s="1"/>
      <c r="U581" s="1"/>
      <c r="V581" s="1"/>
      <c r="W581" s="1"/>
    </row>
    <row r="582" spans="1:23">
      <c r="A582" s="1"/>
      <c r="B582" s="1"/>
      <c r="C582" s="1"/>
      <c r="F582" s="1"/>
      <c r="G582" s="1"/>
      <c r="H582" s="3"/>
      <c r="I582" s="3"/>
      <c r="J582" s="3"/>
      <c r="K582" s="3"/>
      <c r="L582" s="3"/>
      <c r="M582" s="4"/>
      <c r="N582" s="1"/>
      <c r="P582" s="1"/>
      <c r="Q582" s="7"/>
      <c r="R582" s="1"/>
      <c r="S582" s="1"/>
      <c r="T582" s="1"/>
      <c r="U582" s="1"/>
      <c r="V582" s="1"/>
      <c r="W582" s="1"/>
    </row>
    <row r="583" spans="1:23">
      <c r="A583" s="1"/>
      <c r="B583" s="1"/>
      <c r="C583" s="1"/>
      <c r="F583" s="1"/>
      <c r="G583" s="1"/>
      <c r="H583" s="3"/>
      <c r="I583" s="3"/>
      <c r="J583" s="3"/>
      <c r="K583" s="3"/>
      <c r="L583" s="3"/>
      <c r="M583" s="4"/>
      <c r="N583" s="1"/>
      <c r="P583" s="1"/>
      <c r="Q583" s="7"/>
      <c r="R583" s="1"/>
      <c r="S583" s="1"/>
      <c r="T583" s="1"/>
      <c r="U583" s="1"/>
      <c r="V583" s="1"/>
      <c r="W583" s="1"/>
    </row>
    <row r="584" spans="1:23">
      <c r="A584" s="1"/>
      <c r="B584" s="1"/>
      <c r="C584" s="1"/>
      <c r="F584" s="1"/>
      <c r="G584" s="1"/>
      <c r="H584" s="3"/>
      <c r="I584" s="3"/>
      <c r="J584" s="3"/>
      <c r="K584" s="3"/>
      <c r="L584" s="3"/>
      <c r="M584" s="4"/>
      <c r="N584" s="1"/>
      <c r="P584" s="1"/>
      <c r="Q584" s="7"/>
      <c r="R584" s="1"/>
      <c r="S584" s="1"/>
      <c r="T584" s="1"/>
      <c r="U584" s="1"/>
      <c r="V584" s="1"/>
      <c r="W584" s="1"/>
    </row>
    <row r="585" spans="1:23">
      <c r="A585" s="1"/>
      <c r="B585" s="1"/>
      <c r="C585" s="1"/>
      <c r="F585" s="1"/>
      <c r="G585" s="1"/>
      <c r="H585" s="3"/>
      <c r="I585" s="3"/>
      <c r="J585" s="3"/>
      <c r="K585" s="3"/>
      <c r="L585" s="3"/>
      <c r="M585" s="4"/>
      <c r="N585" s="1"/>
      <c r="P585" s="1"/>
      <c r="Q585" s="7"/>
      <c r="R585" s="1"/>
      <c r="S585" s="1"/>
      <c r="T585" s="1"/>
      <c r="U585" s="1"/>
      <c r="V585" s="1"/>
      <c r="W585" s="1"/>
    </row>
    <row r="586" spans="1:23">
      <c r="A586" s="1"/>
      <c r="B586" s="1"/>
      <c r="C586" s="1"/>
      <c r="F586" s="1"/>
      <c r="G586" s="1"/>
      <c r="H586" s="3"/>
      <c r="I586" s="3"/>
      <c r="J586" s="3"/>
      <c r="K586" s="3"/>
      <c r="L586" s="3"/>
      <c r="M586" s="4"/>
      <c r="N586" s="1"/>
      <c r="P586" s="1"/>
      <c r="Q586" s="7"/>
      <c r="R586" s="1"/>
      <c r="S586" s="1"/>
      <c r="T586" s="1"/>
      <c r="U586" s="1"/>
      <c r="V586" s="1"/>
      <c r="W586" s="1"/>
    </row>
    <row r="587" spans="1:23">
      <c r="A587" s="1"/>
      <c r="B587" s="1"/>
      <c r="C587" s="1"/>
      <c r="F587" s="1"/>
      <c r="G587" s="1"/>
      <c r="H587" s="3"/>
      <c r="I587" s="3"/>
      <c r="J587" s="3"/>
      <c r="K587" s="3"/>
      <c r="L587" s="3"/>
      <c r="M587" s="4"/>
      <c r="N587" s="1"/>
      <c r="P587" s="1"/>
      <c r="Q587" s="7"/>
      <c r="R587" s="1"/>
      <c r="S587" s="1"/>
      <c r="T587" s="1"/>
      <c r="U587" s="1"/>
      <c r="V587" s="1"/>
      <c r="W587" s="1"/>
    </row>
    <row r="588" spans="1:23">
      <c r="A588" s="1"/>
      <c r="B588" s="1"/>
      <c r="C588" s="1"/>
      <c r="F588" s="1"/>
      <c r="G588" s="1"/>
      <c r="H588" s="3"/>
      <c r="I588" s="3"/>
      <c r="J588" s="3"/>
      <c r="K588" s="3"/>
      <c r="L588" s="3"/>
      <c r="M588" s="4"/>
      <c r="N588" s="1"/>
      <c r="P588" s="1"/>
      <c r="Q588" s="7"/>
      <c r="R588" s="1"/>
      <c r="S588" s="1"/>
      <c r="T588" s="1"/>
      <c r="U588" s="1"/>
      <c r="V588" s="1"/>
      <c r="W588" s="1"/>
    </row>
    <row r="589" spans="1:23">
      <c r="A589" s="1"/>
      <c r="B589" s="1"/>
      <c r="C589" s="1"/>
      <c r="F589" s="1"/>
      <c r="G589" s="1"/>
      <c r="H589" s="3"/>
      <c r="I589" s="3"/>
      <c r="J589" s="3"/>
      <c r="K589" s="3"/>
      <c r="L589" s="3"/>
      <c r="M589" s="4"/>
      <c r="N589" s="1"/>
      <c r="P589" s="1"/>
      <c r="Q589" s="7"/>
      <c r="R589" s="1"/>
      <c r="S589" s="1"/>
      <c r="T589" s="1"/>
      <c r="U589" s="1"/>
      <c r="V589" s="1"/>
      <c r="W589" s="1"/>
    </row>
    <row r="590" spans="1:23">
      <c r="A590" s="1"/>
      <c r="B590" s="1"/>
      <c r="C590" s="1"/>
      <c r="F590" s="1"/>
      <c r="G590" s="1"/>
      <c r="H590" s="3"/>
      <c r="I590" s="3"/>
      <c r="J590" s="3"/>
      <c r="K590" s="3"/>
      <c r="L590" s="3"/>
      <c r="M590" s="4"/>
      <c r="N590" s="1"/>
      <c r="P590" s="1"/>
      <c r="Q590" s="7"/>
      <c r="R590" s="1"/>
      <c r="S590" s="1"/>
      <c r="T590" s="1"/>
      <c r="U590" s="1"/>
      <c r="V590" s="1"/>
      <c r="W590" s="1"/>
    </row>
    <row r="591" spans="1:23">
      <c r="A591" s="1"/>
      <c r="B591" s="1"/>
      <c r="C591" s="1"/>
      <c r="F591" s="1"/>
      <c r="G591" s="1"/>
      <c r="H591" s="3"/>
      <c r="I591" s="3"/>
      <c r="J591" s="3"/>
      <c r="K591" s="3"/>
      <c r="L591" s="3"/>
      <c r="M591" s="4"/>
      <c r="N591" s="1"/>
      <c r="P591" s="1"/>
      <c r="Q591" s="7"/>
      <c r="R591" s="1"/>
      <c r="S591" s="1"/>
      <c r="T591" s="1"/>
      <c r="U591" s="1"/>
      <c r="V591" s="1"/>
      <c r="W591" s="1"/>
    </row>
    <row r="592" spans="1:23">
      <c r="A592" s="1"/>
      <c r="B592" s="1"/>
      <c r="C592" s="1"/>
      <c r="F592" s="1"/>
      <c r="G592" s="1"/>
      <c r="H592" s="3"/>
      <c r="I592" s="3"/>
      <c r="J592" s="3"/>
      <c r="K592" s="3"/>
      <c r="L592" s="3"/>
      <c r="M592" s="4"/>
      <c r="N592" s="1"/>
      <c r="P592" s="1"/>
      <c r="Q592" s="7"/>
      <c r="R592" s="1"/>
      <c r="S592" s="1"/>
      <c r="T592" s="1"/>
      <c r="U592" s="1"/>
      <c r="V592" s="1"/>
      <c r="W592" s="1"/>
    </row>
    <row r="593" spans="1:23">
      <c r="A593" s="1"/>
      <c r="B593" s="1"/>
      <c r="C593" s="1"/>
      <c r="F593" s="1"/>
      <c r="G593" s="1"/>
      <c r="H593" s="3"/>
      <c r="I593" s="3"/>
      <c r="J593" s="3"/>
      <c r="K593" s="3"/>
      <c r="L593" s="3"/>
      <c r="M593" s="4"/>
      <c r="N593" s="1"/>
      <c r="P593" s="1"/>
      <c r="Q593" s="7"/>
      <c r="R593" s="1"/>
      <c r="S593" s="1"/>
      <c r="T593" s="1"/>
      <c r="U593" s="1"/>
      <c r="V593" s="1"/>
      <c r="W593" s="1"/>
    </row>
    <row r="594" spans="1:23">
      <c r="A594" s="1"/>
      <c r="B594" s="1"/>
      <c r="C594" s="1"/>
      <c r="F594" s="1"/>
      <c r="G594" s="1"/>
      <c r="H594" s="3"/>
      <c r="I594" s="3"/>
      <c r="J594" s="3"/>
      <c r="K594" s="3"/>
      <c r="L594" s="3"/>
      <c r="M594" s="4"/>
      <c r="N594" s="1"/>
      <c r="P594" s="1"/>
      <c r="Q594" s="7"/>
      <c r="R594" s="1"/>
      <c r="S594" s="1"/>
      <c r="T594" s="1"/>
      <c r="U594" s="1"/>
      <c r="V594" s="1"/>
      <c r="W594" s="1"/>
    </row>
    <row r="595" spans="1:23">
      <c r="A595" s="1"/>
      <c r="B595" s="1"/>
      <c r="C595" s="1"/>
      <c r="F595" s="1"/>
      <c r="G595" s="1"/>
      <c r="H595" s="3"/>
      <c r="I595" s="3"/>
      <c r="J595" s="3"/>
      <c r="K595" s="3"/>
      <c r="L595" s="3"/>
      <c r="M595" s="4"/>
      <c r="N595" s="1"/>
      <c r="P595" s="1"/>
      <c r="Q595" s="7"/>
      <c r="R595" s="1"/>
      <c r="S595" s="1"/>
      <c r="T595" s="1"/>
      <c r="U595" s="1"/>
      <c r="V595" s="1"/>
      <c r="W595" s="1"/>
    </row>
    <row r="596" spans="1:23">
      <c r="A596" s="1"/>
      <c r="B596" s="1"/>
      <c r="C596" s="1"/>
      <c r="F596" s="1"/>
      <c r="G596" s="1"/>
      <c r="H596" s="3"/>
      <c r="I596" s="3"/>
      <c r="J596" s="3"/>
      <c r="K596" s="3"/>
      <c r="L596" s="3"/>
      <c r="M596" s="4"/>
      <c r="N596" s="1"/>
      <c r="P596" s="1"/>
      <c r="Q596" s="7"/>
      <c r="R596" s="1"/>
      <c r="S596" s="1"/>
      <c r="T596" s="1"/>
      <c r="U596" s="1"/>
      <c r="V596" s="1"/>
      <c r="W596" s="1"/>
    </row>
    <row r="597" spans="1:23">
      <c r="A597" s="1"/>
      <c r="B597" s="1"/>
      <c r="C597" s="1"/>
      <c r="F597" s="1"/>
      <c r="G597" s="1"/>
      <c r="H597" s="3"/>
      <c r="I597" s="3"/>
      <c r="J597" s="3"/>
      <c r="K597" s="3"/>
      <c r="L597" s="3"/>
      <c r="M597" s="4"/>
      <c r="N597" s="1"/>
      <c r="P597" s="1"/>
      <c r="Q597" s="7"/>
      <c r="R597" s="1"/>
      <c r="S597" s="1"/>
      <c r="T597" s="1"/>
      <c r="U597" s="1"/>
      <c r="V597" s="1"/>
      <c r="W597" s="1"/>
    </row>
    <row r="598" spans="1:23">
      <c r="A598" s="1"/>
      <c r="B598" s="1"/>
      <c r="C598" s="1"/>
      <c r="F598" s="1"/>
      <c r="G598" s="1"/>
      <c r="H598" s="3"/>
      <c r="I598" s="3"/>
      <c r="J598" s="3"/>
      <c r="K598" s="3"/>
      <c r="L598" s="3"/>
      <c r="M598" s="4"/>
      <c r="N598" s="1"/>
      <c r="P598" s="1"/>
      <c r="Q598" s="7"/>
      <c r="R598" s="1"/>
      <c r="S598" s="1"/>
      <c r="T598" s="1"/>
      <c r="U598" s="1"/>
      <c r="V598" s="1"/>
      <c r="W598" s="1"/>
    </row>
    <row r="599" spans="1:23">
      <c r="A599" s="1"/>
      <c r="B599" s="1"/>
      <c r="C599" s="1"/>
      <c r="F599" s="1"/>
      <c r="G599" s="1"/>
      <c r="H599" s="3"/>
      <c r="I599" s="3"/>
      <c r="J599" s="3"/>
      <c r="K599" s="3"/>
      <c r="L599" s="3"/>
      <c r="M599" s="4"/>
      <c r="N599" s="1"/>
      <c r="P599" s="1"/>
      <c r="Q599" s="7"/>
      <c r="R599" s="1"/>
      <c r="S599" s="1"/>
      <c r="T599" s="1"/>
      <c r="U599" s="1"/>
      <c r="V599" s="1"/>
      <c r="W599" s="1"/>
    </row>
    <row r="600" spans="1:23">
      <c r="A600" s="1"/>
      <c r="B600" s="1"/>
      <c r="C600" s="1"/>
      <c r="F600" s="1"/>
      <c r="G600" s="1"/>
      <c r="H600" s="3"/>
      <c r="I600" s="3"/>
      <c r="J600" s="3"/>
      <c r="K600" s="3"/>
      <c r="L600" s="3"/>
      <c r="M600" s="4"/>
      <c r="N600" s="1"/>
      <c r="P600" s="1"/>
      <c r="Q600" s="7"/>
      <c r="R600" s="1"/>
      <c r="S600" s="1"/>
      <c r="T600" s="1"/>
      <c r="U600" s="1"/>
      <c r="V600" s="1"/>
      <c r="W600" s="1"/>
    </row>
    <row r="601" spans="1:23">
      <c r="A601" s="1"/>
      <c r="B601" s="1"/>
      <c r="C601" s="1"/>
      <c r="F601" s="1"/>
      <c r="G601" s="1"/>
      <c r="H601" s="3"/>
      <c r="I601" s="3"/>
      <c r="J601" s="3"/>
      <c r="K601" s="3"/>
      <c r="L601" s="3"/>
      <c r="M601" s="4"/>
      <c r="N601" s="1"/>
      <c r="P601" s="1"/>
      <c r="Q601" s="7"/>
      <c r="R601" s="1"/>
      <c r="S601" s="1"/>
      <c r="T601" s="1"/>
      <c r="U601" s="1"/>
      <c r="V601" s="1"/>
      <c r="W601" s="1"/>
    </row>
    <row r="602" spans="1:23">
      <c r="A602" s="1"/>
      <c r="B602" s="1"/>
      <c r="C602" s="1"/>
      <c r="F602" s="1"/>
      <c r="G602" s="1"/>
      <c r="H602" s="3"/>
      <c r="I602" s="3"/>
      <c r="J602" s="3"/>
      <c r="K602" s="3"/>
      <c r="L602" s="3"/>
      <c r="M602" s="4"/>
      <c r="N602" s="1"/>
      <c r="P602" s="1"/>
      <c r="Q602" s="7"/>
      <c r="R602" s="1"/>
      <c r="S602" s="1"/>
      <c r="T602" s="1"/>
      <c r="U602" s="1"/>
      <c r="V602" s="1"/>
      <c r="W602" s="1"/>
    </row>
    <row r="603" spans="1:23">
      <c r="A603" s="1"/>
      <c r="B603" s="1"/>
      <c r="C603" s="1"/>
      <c r="F603" s="1"/>
      <c r="G603" s="1"/>
      <c r="H603" s="3"/>
      <c r="I603" s="3"/>
      <c r="J603" s="3"/>
      <c r="K603" s="3"/>
      <c r="L603" s="3"/>
      <c r="M603" s="4"/>
      <c r="N603" s="1"/>
      <c r="P603" s="1"/>
      <c r="Q603" s="7"/>
      <c r="R603" s="1"/>
      <c r="S603" s="1"/>
      <c r="T603" s="1"/>
      <c r="U603" s="1"/>
      <c r="V603" s="1"/>
      <c r="W603" s="1"/>
    </row>
    <row r="604" spans="1:23">
      <c r="A604" s="1"/>
      <c r="B604" s="1"/>
      <c r="C604" s="1"/>
      <c r="F604" s="1"/>
      <c r="G604" s="1"/>
      <c r="H604" s="3"/>
      <c r="I604" s="3"/>
      <c r="J604" s="3"/>
      <c r="K604" s="3"/>
      <c r="L604" s="3"/>
      <c r="M604" s="4"/>
      <c r="N604" s="1"/>
      <c r="P604" s="1"/>
      <c r="Q604" s="7"/>
      <c r="R604" s="1"/>
      <c r="S604" s="1"/>
      <c r="T604" s="1"/>
      <c r="U604" s="1"/>
      <c r="V604" s="1"/>
      <c r="W604" s="1"/>
    </row>
    <row r="605" spans="1:23">
      <c r="A605" s="1"/>
      <c r="B605" s="1"/>
      <c r="C605" s="1"/>
      <c r="F605" s="1"/>
      <c r="G605" s="1"/>
      <c r="H605" s="3"/>
      <c r="I605" s="3"/>
      <c r="J605" s="3"/>
      <c r="K605" s="3"/>
      <c r="L605" s="3"/>
      <c r="M605" s="4"/>
      <c r="N605" s="1"/>
      <c r="P605" s="1"/>
      <c r="Q605" s="7"/>
      <c r="R605" s="1"/>
      <c r="S605" s="1"/>
      <c r="T605" s="1"/>
      <c r="U605" s="1"/>
      <c r="V605" s="1"/>
      <c r="W605" s="1"/>
    </row>
    <row r="606" spans="1:23">
      <c r="A606" s="1"/>
      <c r="B606" s="1"/>
      <c r="C606" s="1"/>
      <c r="F606" s="1"/>
      <c r="G606" s="1"/>
      <c r="H606" s="3"/>
      <c r="I606" s="3"/>
      <c r="J606" s="3"/>
      <c r="K606" s="3"/>
      <c r="L606" s="3"/>
      <c r="M606" s="4"/>
      <c r="N606" s="1"/>
      <c r="P606" s="1"/>
      <c r="Q606" s="7"/>
      <c r="R606" s="1"/>
      <c r="S606" s="1"/>
      <c r="T606" s="1"/>
      <c r="U606" s="1"/>
      <c r="V606" s="1"/>
      <c r="W606" s="1"/>
    </row>
    <row r="607" spans="1:23">
      <c r="A607" s="1"/>
      <c r="B607" s="1"/>
      <c r="C607" s="1"/>
      <c r="F607" s="1"/>
      <c r="G607" s="1"/>
      <c r="H607" s="3"/>
      <c r="I607" s="3"/>
      <c r="J607" s="3"/>
      <c r="K607" s="3"/>
      <c r="L607" s="3"/>
      <c r="M607" s="4"/>
      <c r="N607" s="1"/>
      <c r="P607" s="1"/>
      <c r="Q607" s="7"/>
      <c r="R607" s="1"/>
      <c r="S607" s="1"/>
      <c r="T607" s="1"/>
      <c r="U607" s="1"/>
      <c r="V607" s="1"/>
      <c r="W607" s="1"/>
    </row>
    <row r="608" spans="1:23">
      <c r="A608" s="1"/>
      <c r="B608" s="1"/>
      <c r="C608" s="1"/>
      <c r="F608" s="1"/>
      <c r="G608" s="1"/>
      <c r="H608" s="3"/>
      <c r="I608" s="3"/>
      <c r="J608" s="3"/>
      <c r="K608" s="3"/>
      <c r="L608" s="3"/>
      <c r="M608" s="4"/>
      <c r="N608" s="1"/>
      <c r="P608" s="1"/>
      <c r="Q608" s="7"/>
      <c r="R608" s="1"/>
      <c r="S608" s="1"/>
      <c r="T608" s="1"/>
      <c r="U608" s="1"/>
      <c r="V608" s="1"/>
      <c r="W608" s="1"/>
    </row>
    <row r="609" spans="1:23">
      <c r="A609" s="1"/>
      <c r="B609" s="1"/>
      <c r="C609" s="1"/>
      <c r="F609" s="1"/>
      <c r="G609" s="1"/>
      <c r="H609" s="3"/>
      <c r="I609" s="3"/>
      <c r="J609" s="3"/>
      <c r="K609" s="3"/>
      <c r="L609" s="3"/>
      <c r="M609" s="4"/>
      <c r="N609" s="1"/>
      <c r="P609" s="1"/>
      <c r="Q609" s="7"/>
      <c r="R609" s="1"/>
      <c r="S609" s="1"/>
      <c r="T609" s="1"/>
      <c r="U609" s="1"/>
      <c r="V609" s="1"/>
      <c r="W609" s="1"/>
    </row>
    <row r="610" spans="1:23">
      <c r="A610" s="1"/>
      <c r="B610" s="1"/>
      <c r="C610" s="1"/>
      <c r="F610" s="1"/>
      <c r="G610" s="1"/>
      <c r="H610" s="3"/>
      <c r="I610" s="3"/>
      <c r="J610" s="3"/>
      <c r="K610" s="3"/>
      <c r="L610" s="3"/>
      <c r="M610" s="4"/>
      <c r="N610" s="1"/>
      <c r="P610" s="1"/>
      <c r="Q610" s="7"/>
      <c r="R610" s="1"/>
      <c r="S610" s="1"/>
      <c r="T610" s="1"/>
      <c r="U610" s="1"/>
      <c r="V610" s="1"/>
      <c r="W610" s="1"/>
    </row>
    <row r="611" spans="1:23">
      <c r="A611" s="1"/>
      <c r="B611" s="1"/>
      <c r="C611" s="1"/>
      <c r="F611" s="1"/>
      <c r="G611" s="1"/>
      <c r="H611" s="3"/>
      <c r="I611" s="3"/>
      <c r="J611" s="3"/>
      <c r="K611" s="3"/>
      <c r="L611" s="3"/>
      <c r="M611" s="4"/>
      <c r="N611" s="1"/>
      <c r="P611" s="1"/>
      <c r="Q611" s="7"/>
      <c r="R611" s="1"/>
      <c r="S611" s="1"/>
      <c r="T611" s="1"/>
      <c r="U611" s="1"/>
      <c r="V611" s="1"/>
      <c r="W611" s="1"/>
    </row>
    <row r="612" spans="1:23">
      <c r="A612" s="1"/>
      <c r="B612" s="1"/>
      <c r="C612" s="1"/>
      <c r="F612" s="1"/>
      <c r="G612" s="1"/>
      <c r="H612" s="3"/>
      <c r="I612" s="3"/>
      <c r="J612" s="3"/>
      <c r="K612" s="3"/>
      <c r="L612" s="3"/>
      <c r="M612" s="4"/>
      <c r="N612" s="1"/>
      <c r="P612" s="1"/>
      <c r="Q612" s="7"/>
      <c r="R612" s="1"/>
      <c r="S612" s="1"/>
      <c r="T612" s="1"/>
      <c r="U612" s="1"/>
      <c r="V612" s="1"/>
      <c r="W612" s="1"/>
    </row>
    <row r="613" spans="1:23">
      <c r="A613" s="1"/>
      <c r="B613" s="1"/>
      <c r="C613" s="1"/>
      <c r="F613" s="1"/>
      <c r="G613" s="1"/>
      <c r="H613" s="3"/>
      <c r="I613" s="3"/>
      <c r="J613" s="3"/>
      <c r="K613" s="3"/>
      <c r="L613" s="3"/>
      <c r="M613" s="4"/>
      <c r="N613" s="1"/>
      <c r="P613" s="1"/>
      <c r="Q613" s="7"/>
      <c r="R613" s="1"/>
      <c r="S613" s="1"/>
      <c r="T613" s="1"/>
      <c r="U613" s="1"/>
      <c r="V613" s="1"/>
      <c r="W613" s="1"/>
    </row>
    <row r="614" spans="1:23">
      <c r="A614" s="1"/>
      <c r="B614" s="1"/>
      <c r="C614" s="1"/>
      <c r="F614" s="1"/>
      <c r="G614" s="1"/>
      <c r="H614" s="3"/>
      <c r="I614" s="3"/>
      <c r="J614" s="3"/>
      <c r="K614" s="3"/>
      <c r="L614" s="3"/>
      <c r="M614" s="4"/>
      <c r="N614" s="1"/>
      <c r="P614" s="1"/>
      <c r="Q614" s="7"/>
      <c r="R614" s="1"/>
      <c r="S614" s="1"/>
      <c r="T614" s="1"/>
      <c r="U614" s="1"/>
      <c r="V614" s="1"/>
      <c r="W614" s="1"/>
    </row>
    <row r="615" spans="1:23">
      <c r="A615" s="1"/>
      <c r="B615" s="1"/>
      <c r="C615" s="1"/>
      <c r="F615" s="1"/>
      <c r="G615" s="1"/>
      <c r="H615" s="3"/>
      <c r="I615" s="3"/>
      <c r="J615" s="3"/>
      <c r="K615" s="3"/>
      <c r="L615" s="3"/>
      <c r="M615" s="4"/>
      <c r="N615" s="1"/>
      <c r="P615" s="1"/>
      <c r="Q615" s="7"/>
      <c r="R615" s="1"/>
      <c r="S615" s="1"/>
      <c r="T615" s="1"/>
      <c r="U615" s="1"/>
      <c r="V615" s="1"/>
      <c r="W615" s="1"/>
    </row>
    <row r="616" spans="1:23">
      <c r="A616" s="1"/>
      <c r="B616" s="1"/>
      <c r="C616" s="1"/>
      <c r="F616" s="1"/>
      <c r="G616" s="1"/>
      <c r="H616" s="3"/>
      <c r="I616" s="3"/>
      <c r="J616" s="3"/>
      <c r="K616" s="3"/>
      <c r="L616" s="3"/>
      <c r="M616" s="4"/>
      <c r="N616" s="1"/>
      <c r="P616" s="1"/>
      <c r="Q616" s="7"/>
      <c r="R616" s="1"/>
      <c r="S616" s="1"/>
      <c r="T616" s="1"/>
      <c r="U616" s="1"/>
      <c r="V616" s="1"/>
      <c r="W616" s="1"/>
    </row>
    <row r="617" spans="1:23">
      <c r="A617" s="1"/>
      <c r="B617" s="1"/>
      <c r="C617" s="1"/>
      <c r="F617" s="1"/>
      <c r="G617" s="1"/>
      <c r="H617" s="3"/>
      <c r="I617" s="3"/>
      <c r="J617" s="3"/>
      <c r="K617" s="3"/>
      <c r="L617" s="3"/>
      <c r="M617" s="4"/>
      <c r="N617" s="1"/>
      <c r="P617" s="1"/>
      <c r="Q617" s="7"/>
      <c r="R617" s="1"/>
      <c r="S617" s="1"/>
      <c r="T617" s="1"/>
      <c r="U617" s="1"/>
      <c r="V617" s="1"/>
      <c r="W617" s="1"/>
    </row>
    <row r="618" spans="1:23">
      <c r="A618" s="1"/>
      <c r="B618" s="1"/>
      <c r="C618" s="1"/>
      <c r="F618" s="1"/>
      <c r="G618" s="1"/>
      <c r="H618" s="3"/>
      <c r="I618" s="3"/>
      <c r="J618" s="3"/>
      <c r="K618" s="3"/>
      <c r="L618" s="3"/>
      <c r="M618" s="4"/>
      <c r="N618" s="1"/>
      <c r="P618" s="1"/>
      <c r="Q618" s="7"/>
      <c r="R618" s="1"/>
      <c r="S618" s="1"/>
      <c r="T618" s="1"/>
      <c r="U618" s="1"/>
      <c r="V618" s="1"/>
      <c r="W618" s="1"/>
    </row>
    <row r="619" spans="1:23">
      <c r="A619" s="1"/>
      <c r="B619" s="1"/>
      <c r="C619" s="1"/>
      <c r="F619" s="1"/>
      <c r="G619" s="1"/>
      <c r="H619" s="3"/>
      <c r="I619" s="3"/>
      <c r="J619" s="3"/>
      <c r="K619" s="3"/>
      <c r="L619" s="3"/>
      <c r="M619" s="4"/>
      <c r="N619" s="1"/>
      <c r="P619" s="1"/>
      <c r="Q619" s="7"/>
      <c r="R619" s="1"/>
      <c r="S619" s="1"/>
      <c r="T619" s="1"/>
      <c r="U619" s="1"/>
      <c r="V619" s="1"/>
      <c r="W619" s="1"/>
    </row>
    <row r="620" spans="1:23">
      <c r="A620" s="1"/>
      <c r="B620" s="1"/>
      <c r="C620" s="1"/>
      <c r="F620" s="1"/>
      <c r="G620" s="1"/>
      <c r="H620" s="3"/>
      <c r="I620" s="3"/>
      <c r="J620" s="3"/>
      <c r="K620" s="3"/>
      <c r="L620" s="3"/>
      <c r="M620" s="4"/>
      <c r="N620" s="1"/>
      <c r="P620" s="1"/>
      <c r="Q620" s="7"/>
      <c r="R620" s="1"/>
      <c r="S620" s="1"/>
      <c r="T620" s="1"/>
      <c r="U620" s="1"/>
      <c r="V620" s="1"/>
      <c r="W620" s="1"/>
    </row>
    <row r="621" spans="1:23">
      <c r="A621" s="1"/>
      <c r="B621" s="1"/>
      <c r="C621" s="1"/>
      <c r="F621" s="1"/>
      <c r="G621" s="1"/>
      <c r="H621" s="3"/>
      <c r="I621" s="3"/>
      <c r="J621" s="3"/>
      <c r="K621" s="3"/>
      <c r="L621" s="3"/>
      <c r="M621" s="4"/>
      <c r="N621" s="1"/>
      <c r="P621" s="1"/>
      <c r="Q621" s="7"/>
      <c r="R621" s="1"/>
      <c r="S621" s="1"/>
      <c r="T621" s="1"/>
      <c r="U621" s="1"/>
      <c r="V621" s="1"/>
      <c r="W621" s="1"/>
    </row>
    <row r="622" spans="1:23">
      <c r="A622" s="1"/>
      <c r="B622" s="1"/>
      <c r="C622" s="1"/>
      <c r="F622" s="1"/>
      <c r="G622" s="1"/>
      <c r="H622" s="3"/>
      <c r="I622" s="3"/>
      <c r="J622" s="3"/>
      <c r="K622" s="3"/>
      <c r="L622" s="3"/>
      <c r="M622" s="4"/>
      <c r="N622" s="1"/>
      <c r="P622" s="1"/>
      <c r="Q622" s="7"/>
      <c r="R622" s="1"/>
      <c r="S622" s="1"/>
      <c r="T622" s="1"/>
      <c r="U622" s="1"/>
      <c r="V622" s="1"/>
      <c r="W622" s="1"/>
    </row>
    <row r="623" spans="1:23">
      <c r="A623" s="1"/>
      <c r="B623" s="1"/>
      <c r="C623" s="1"/>
      <c r="F623" s="1"/>
      <c r="G623" s="1"/>
      <c r="H623" s="3"/>
      <c r="I623" s="3"/>
      <c r="J623" s="3"/>
      <c r="K623" s="3"/>
      <c r="L623" s="3"/>
      <c r="M623" s="4"/>
      <c r="N623" s="1"/>
      <c r="P623" s="1"/>
      <c r="Q623" s="7"/>
      <c r="R623" s="1"/>
      <c r="S623" s="1"/>
      <c r="T623" s="1"/>
      <c r="U623" s="1"/>
      <c r="V623" s="1"/>
      <c r="W623" s="1"/>
    </row>
    <row r="624" spans="1:23">
      <c r="A624" s="1"/>
      <c r="B624" s="1"/>
      <c r="C624" s="1"/>
      <c r="F624" s="1"/>
      <c r="G624" s="1"/>
      <c r="H624" s="3"/>
      <c r="I624" s="3"/>
      <c r="J624" s="3"/>
      <c r="K624" s="3"/>
      <c r="L624" s="3"/>
      <c r="M624" s="4"/>
      <c r="N624" s="1"/>
      <c r="P624" s="1"/>
      <c r="Q624" s="7"/>
      <c r="R624" s="1"/>
      <c r="S624" s="1"/>
      <c r="T624" s="1"/>
      <c r="U624" s="1"/>
      <c r="V624" s="1"/>
      <c r="W624" s="1"/>
    </row>
    <row r="625" spans="1:23">
      <c r="A625" s="1"/>
      <c r="B625" s="1"/>
      <c r="C625" s="1"/>
      <c r="F625" s="1"/>
      <c r="G625" s="1"/>
      <c r="H625" s="3"/>
      <c r="I625" s="3"/>
      <c r="J625" s="3"/>
      <c r="K625" s="3"/>
      <c r="L625" s="3"/>
      <c r="M625" s="4"/>
      <c r="N625" s="1"/>
      <c r="P625" s="1"/>
      <c r="Q625" s="7"/>
      <c r="R625" s="1"/>
      <c r="S625" s="1"/>
      <c r="T625" s="1"/>
      <c r="U625" s="1"/>
      <c r="V625" s="1"/>
      <c r="W625" s="1"/>
    </row>
    <row r="626" spans="1:23">
      <c r="A626" s="1"/>
      <c r="B626" s="1"/>
      <c r="C626" s="1"/>
      <c r="F626" s="1"/>
      <c r="G626" s="1"/>
      <c r="H626" s="3"/>
      <c r="I626" s="3"/>
      <c r="J626" s="3"/>
      <c r="K626" s="3"/>
      <c r="L626" s="3"/>
      <c r="M626" s="4"/>
      <c r="N626" s="1"/>
      <c r="P626" s="1"/>
      <c r="Q626" s="7"/>
      <c r="R626" s="1"/>
      <c r="S626" s="1"/>
      <c r="T626" s="1"/>
      <c r="U626" s="1"/>
      <c r="V626" s="1"/>
      <c r="W626" s="1"/>
    </row>
    <row r="627" spans="1:23">
      <c r="A627" s="1"/>
      <c r="B627" s="1"/>
      <c r="C627" s="1"/>
      <c r="F627" s="1"/>
      <c r="G627" s="1"/>
      <c r="H627" s="3"/>
      <c r="I627" s="3"/>
      <c r="J627" s="3"/>
      <c r="K627" s="3"/>
      <c r="L627" s="3"/>
      <c r="M627" s="4"/>
      <c r="N627" s="1"/>
      <c r="P627" s="1"/>
      <c r="Q627" s="7"/>
      <c r="R627" s="1"/>
      <c r="S627" s="1"/>
      <c r="T627" s="1"/>
      <c r="U627" s="1"/>
      <c r="V627" s="1"/>
      <c r="W627" s="1"/>
    </row>
    <row r="628" spans="1:23">
      <c r="A628" s="1"/>
      <c r="B628" s="1"/>
      <c r="C628" s="1"/>
      <c r="F628" s="1"/>
      <c r="G628" s="1"/>
      <c r="H628" s="3"/>
      <c r="I628" s="3"/>
      <c r="J628" s="3"/>
      <c r="K628" s="3"/>
      <c r="L628" s="3"/>
      <c r="M628" s="4"/>
      <c r="N628" s="1"/>
      <c r="P628" s="1"/>
      <c r="Q628" s="7"/>
      <c r="R628" s="1"/>
      <c r="S628" s="1"/>
      <c r="T628" s="1"/>
      <c r="U628" s="1"/>
      <c r="V628" s="1"/>
      <c r="W628" s="1"/>
    </row>
    <row r="629" spans="1:23">
      <c r="A629" s="1"/>
      <c r="B629" s="1"/>
      <c r="C629" s="1"/>
      <c r="F629" s="1"/>
      <c r="G629" s="1"/>
      <c r="H629" s="3"/>
      <c r="I629" s="3"/>
      <c r="J629" s="3"/>
      <c r="K629" s="3"/>
      <c r="L629" s="3"/>
      <c r="M629" s="4"/>
      <c r="N629" s="1"/>
      <c r="P629" s="1"/>
      <c r="Q629" s="7"/>
      <c r="R629" s="1"/>
      <c r="S629" s="1"/>
      <c r="T629" s="1"/>
      <c r="U629" s="1"/>
      <c r="V629" s="1"/>
      <c r="W629" s="1"/>
    </row>
    <row r="630" spans="1:23">
      <c r="A630" s="1"/>
      <c r="B630" s="1"/>
      <c r="C630" s="1"/>
      <c r="F630" s="1"/>
      <c r="G630" s="1"/>
      <c r="H630" s="3"/>
      <c r="I630" s="3"/>
      <c r="J630" s="3"/>
      <c r="K630" s="3"/>
      <c r="L630" s="3"/>
      <c r="M630" s="4"/>
      <c r="N630" s="1"/>
      <c r="P630" s="1"/>
      <c r="Q630" s="7"/>
      <c r="R630" s="1"/>
      <c r="S630" s="1"/>
      <c r="T630" s="1"/>
      <c r="U630" s="1"/>
      <c r="V630" s="1"/>
      <c r="W630" s="1"/>
    </row>
    <row r="631" spans="1:23">
      <c r="A631" s="1"/>
      <c r="B631" s="1"/>
      <c r="C631" s="1"/>
      <c r="F631" s="1"/>
      <c r="G631" s="1"/>
      <c r="H631" s="3"/>
      <c r="I631" s="3"/>
      <c r="J631" s="3"/>
      <c r="K631" s="3"/>
      <c r="L631" s="3"/>
      <c r="M631" s="4"/>
      <c r="N631" s="1"/>
      <c r="P631" s="1"/>
      <c r="Q631" s="7"/>
      <c r="R631" s="1"/>
      <c r="S631" s="1"/>
      <c r="T631" s="1"/>
      <c r="U631" s="1"/>
      <c r="V631" s="1"/>
      <c r="W631" s="1"/>
    </row>
    <row r="632" spans="1:23">
      <c r="A632" s="1"/>
      <c r="B632" s="1"/>
      <c r="C632" s="1"/>
      <c r="F632" s="1"/>
      <c r="G632" s="1"/>
      <c r="H632" s="3"/>
      <c r="I632" s="3"/>
      <c r="J632" s="3"/>
      <c r="K632" s="3"/>
      <c r="L632" s="3"/>
      <c r="M632" s="4"/>
      <c r="N632" s="1"/>
      <c r="P632" s="1"/>
      <c r="Q632" s="7"/>
      <c r="R632" s="1"/>
      <c r="S632" s="1"/>
      <c r="T632" s="1"/>
      <c r="U632" s="1"/>
      <c r="V632" s="1"/>
      <c r="W632" s="1"/>
    </row>
    <row r="633" spans="1:23">
      <c r="A633" s="1"/>
      <c r="B633" s="1"/>
      <c r="C633" s="1"/>
      <c r="F633" s="1"/>
      <c r="G633" s="1"/>
      <c r="H633" s="3"/>
      <c r="I633" s="3"/>
      <c r="J633" s="3"/>
      <c r="K633" s="3"/>
      <c r="L633" s="3"/>
      <c r="M633" s="4"/>
      <c r="N633" s="1"/>
      <c r="P633" s="1"/>
      <c r="Q633" s="7"/>
      <c r="R633" s="1"/>
      <c r="S633" s="1"/>
      <c r="T633" s="1"/>
      <c r="U633" s="1"/>
      <c r="V633" s="1"/>
      <c r="W633" s="1"/>
    </row>
    <row r="634" spans="1:23">
      <c r="A634" s="1"/>
      <c r="B634" s="1"/>
      <c r="C634" s="1"/>
      <c r="F634" s="1"/>
      <c r="G634" s="1"/>
      <c r="H634" s="3"/>
      <c r="I634" s="3"/>
      <c r="J634" s="3"/>
      <c r="K634" s="3"/>
      <c r="L634" s="3"/>
      <c r="M634" s="4"/>
      <c r="N634" s="1"/>
      <c r="P634" s="1"/>
      <c r="Q634" s="7"/>
      <c r="R634" s="1"/>
      <c r="S634" s="1"/>
      <c r="T634" s="1"/>
      <c r="U634" s="1"/>
      <c r="V634" s="1"/>
      <c r="W634" s="1"/>
    </row>
    <row r="635" spans="1:23">
      <c r="A635" s="1"/>
      <c r="B635" s="1"/>
      <c r="C635" s="1"/>
      <c r="F635" s="1"/>
      <c r="G635" s="1"/>
      <c r="H635" s="3"/>
      <c r="I635" s="3"/>
      <c r="J635" s="3"/>
      <c r="K635" s="3"/>
      <c r="L635" s="3"/>
      <c r="M635" s="4"/>
      <c r="N635" s="1"/>
      <c r="P635" s="1"/>
      <c r="Q635" s="7"/>
      <c r="R635" s="1"/>
      <c r="S635" s="1"/>
      <c r="T635" s="1"/>
      <c r="U635" s="1"/>
      <c r="V635" s="1"/>
      <c r="W635" s="1"/>
    </row>
    <row r="636" spans="1:23">
      <c r="A636" s="1"/>
      <c r="B636" s="1"/>
      <c r="C636" s="1"/>
      <c r="F636" s="1"/>
      <c r="G636" s="1"/>
      <c r="H636" s="3"/>
      <c r="I636" s="3"/>
      <c r="J636" s="3"/>
      <c r="K636" s="3"/>
      <c r="L636" s="3"/>
      <c r="M636" s="4"/>
      <c r="N636" s="1"/>
      <c r="P636" s="1"/>
      <c r="Q636" s="7"/>
      <c r="R636" s="1"/>
      <c r="S636" s="1"/>
      <c r="T636" s="1"/>
      <c r="U636" s="1"/>
      <c r="V636" s="1"/>
      <c r="W636" s="1"/>
    </row>
    <row r="637" spans="1:23">
      <c r="A637" s="1"/>
      <c r="B637" s="1"/>
      <c r="C637" s="1"/>
      <c r="F637" s="1"/>
      <c r="G637" s="1"/>
      <c r="H637" s="3"/>
      <c r="I637" s="3"/>
      <c r="J637" s="3"/>
      <c r="K637" s="3"/>
      <c r="L637" s="3"/>
      <c r="M637" s="4"/>
      <c r="N637" s="1"/>
      <c r="P637" s="1"/>
      <c r="Q637" s="7"/>
      <c r="R637" s="1"/>
      <c r="S637" s="1"/>
      <c r="T637" s="1"/>
      <c r="U637" s="1"/>
      <c r="V637" s="1"/>
      <c r="W637" s="1"/>
    </row>
    <row r="638" spans="1:23">
      <c r="A638" s="1"/>
      <c r="B638" s="1"/>
      <c r="C638" s="1"/>
      <c r="F638" s="1"/>
      <c r="G638" s="1"/>
      <c r="H638" s="3"/>
      <c r="I638" s="3"/>
      <c r="J638" s="3"/>
      <c r="K638" s="3"/>
      <c r="L638" s="3"/>
      <c r="M638" s="4"/>
      <c r="N638" s="1"/>
      <c r="P638" s="1"/>
      <c r="Q638" s="7"/>
      <c r="R638" s="1"/>
      <c r="S638" s="1"/>
      <c r="T638" s="1"/>
      <c r="U638" s="1"/>
      <c r="V638" s="1"/>
      <c r="W638" s="1"/>
    </row>
    <row r="639" spans="1:23">
      <c r="A639" s="1"/>
      <c r="B639" s="1"/>
      <c r="C639" s="1"/>
      <c r="F639" s="1"/>
      <c r="G639" s="1"/>
      <c r="H639" s="3"/>
      <c r="I639" s="3"/>
      <c r="J639" s="3"/>
      <c r="K639" s="3"/>
      <c r="L639" s="3"/>
      <c r="M639" s="4"/>
      <c r="N639" s="1"/>
      <c r="P639" s="1"/>
      <c r="Q639" s="7"/>
      <c r="R639" s="1"/>
      <c r="S639" s="1"/>
      <c r="T639" s="1"/>
      <c r="U639" s="1"/>
      <c r="V639" s="1"/>
      <c r="W639" s="1"/>
    </row>
    <row r="640" spans="1:23">
      <c r="A640" s="1"/>
      <c r="B640" s="1"/>
      <c r="C640" s="1"/>
      <c r="F640" s="1"/>
      <c r="G640" s="1"/>
      <c r="H640" s="3"/>
      <c r="I640" s="3"/>
      <c r="J640" s="3"/>
      <c r="K640" s="3"/>
      <c r="L640" s="3"/>
      <c r="M640" s="4"/>
      <c r="N640" s="1"/>
      <c r="P640" s="1"/>
      <c r="Q640" s="7"/>
      <c r="R640" s="1"/>
      <c r="S640" s="1"/>
      <c r="T640" s="1"/>
      <c r="U640" s="1"/>
      <c r="V640" s="1"/>
      <c r="W640" s="1"/>
    </row>
    <row r="641" spans="1:23">
      <c r="A641" s="1"/>
      <c r="B641" s="1"/>
      <c r="C641" s="1"/>
      <c r="F641" s="1"/>
      <c r="G641" s="1"/>
      <c r="H641" s="3"/>
      <c r="I641" s="3"/>
      <c r="J641" s="3"/>
      <c r="K641" s="3"/>
      <c r="L641" s="3"/>
      <c r="M641" s="4"/>
      <c r="N641" s="1"/>
      <c r="P641" s="1"/>
      <c r="Q641" s="7"/>
      <c r="R641" s="1"/>
      <c r="S641" s="1"/>
      <c r="T641" s="1"/>
      <c r="U641" s="1"/>
      <c r="V641" s="1"/>
      <c r="W641" s="1"/>
    </row>
    <row r="642" spans="1:23">
      <c r="A642" s="1"/>
      <c r="B642" s="1"/>
      <c r="C642" s="1"/>
      <c r="F642" s="1"/>
      <c r="G642" s="1"/>
      <c r="H642" s="3"/>
      <c r="I642" s="3"/>
      <c r="J642" s="3"/>
      <c r="K642" s="3"/>
      <c r="L642" s="3"/>
      <c r="M642" s="4"/>
      <c r="N642" s="1"/>
      <c r="P642" s="1"/>
      <c r="Q642" s="7"/>
      <c r="R642" s="1"/>
      <c r="S642" s="1"/>
      <c r="T642" s="1"/>
      <c r="U642" s="1"/>
      <c r="V642" s="1"/>
      <c r="W642" s="1"/>
    </row>
    <row r="643" spans="1:23">
      <c r="A643" s="1"/>
      <c r="B643" s="1"/>
      <c r="C643" s="1"/>
      <c r="F643" s="1"/>
      <c r="G643" s="1"/>
      <c r="H643" s="3"/>
      <c r="I643" s="3"/>
      <c r="J643" s="3"/>
      <c r="K643" s="3"/>
      <c r="L643" s="3"/>
      <c r="M643" s="4"/>
      <c r="N643" s="1"/>
      <c r="P643" s="1"/>
      <c r="Q643" s="7"/>
      <c r="R643" s="1"/>
      <c r="S643" s="1"/>
      <c r="T643" s="1"/>
      <c r="U643" s="1"/>
      <c r="V643" s="1"/>
      <c r="W643" s="1"/>
    </row>
    <row r="644" spans="1:23">
      <c r="A644" s="1"/>
      <c r="B644" s="1"/>
      <c r="C644" s="1"/>
      <c r="F644" s="1"/>
      <c r="G644" s="1"/>
      <c r="H644" s="3"/>
      <c r="I644" s="3"/>
      <c r="J644" s="3"/>
      <c r="K644" s="3"/>
      <c r="L644" s="3"/>
      <c r="M644" s="4"/>
      <c r="N644" s="1"/>
      <c r="P644" s="1"/>
      <c r="Q644" s="7"/>
      <c r="R644" s="1"/>
      <c r="S644" s="1"/>
      <c r="T644" s="1"/>
      <c r="U644" s="1"/>
      <c r="V644" s="1"/>
      <c r="W644" s="1"/>
    </row>
    <row r="645" spans="1:23">
      <c r="A645" s="1"/>
      <c r="B645" s="1"/>
      <c r="C645" s="1"/>
      <c r="F645" s="1"/>
      <c r="G645" s="1"/>
      <c r="H645" s="3"/>
      <c r="I645" s="3"/>
      <c r="J645" s="3"/>
      <c r="K645" s="3"/>
      <c r="L645" s="3"/>
      <c r="M645" s="4"/>
      <c r="N645" s="1"/>
      <c r="P645" s="1"/>
      <c r="Q645" s="7"/>
      <c r="R645" s="1"/>
      <c r="S645" s="1"/>
      <c r="T645" s="1"/>
      <c r="U645" s="1"/>
      <c r="V645" s="1"/>
      <c r="W645" s="1"/>
    </row>
    <row r="646" spans="1:23">
      <c r="A646" s="1"/>
      <c r="B646" s="1"/>
      <c r="C646" s="1"/>
      <c r="F646" s="1"/>
      <c r="G646" s="1"/>
      <c r="H646" s="3"/>
      <c r="I646" s="3"/>
      <c r="J646" s="3"/>
      <c r="K646" s="3"/>
      <c r="L646" s="3"/>
      <c r="M646" s="4"/>
      <c r="N646" s="1"/>
      <c r="P646" s="1"/>
      <c r="Q646" s="7"/>
      <c r="R646" s="1"/>
      <c r="S646" s="1"/>
      <c r="T646" s="1"/>
      <c r="U646" s="1"/>
      <c r="V646" s="1"/>
      <c r="W646" s="1"/>
    </row>
    <row r="647" spans="1:23">
      <c r="A647" s="1"/>
      <c r="B647" s="1"/>
      <c r="C647" s="1"/>
      <c r="F647" s="1"/>
      <c r="G647" s="1"/>
      <c r="H647" s="3"/>
      <c r="I647" s="3"/>
      <c r="J647" s="3"/>
      <c r="K647" s="3"/>
      <c r="L647" s="3"/>
      <c r="M647" s="4"/>
      <c r="N647" s="1"/>
      <c r="P647" s="1"/>
      <c r="Q647" s="7"/>
      <c r="R647" s="1"/>
      <c r="S647" s="1"/>
      <c r="T647" s="1"/>
      <c r="U647" s="1"/>
      <c r="V647" s="1"/>
      <c r="W647" s="1"/>
    </row>
    <row r="648" spans="1:23">
      <c r="A648" s="1"/>
      <c r="B648" s="1"/>
      <c r="C648" s="1"/>
      <c r="F648" s="1"/>
      <c r="G648" s="1"/>
      <c r="H648" s="3"/>
      <c r="I648" s="3"/>
      <c r="J648" s="3"/>
      <c r="K648" s="3"/>
      <c r="L648" s="3"/>
      <c r="M648" s="4"/>
      <c r="N648" s="1"/>
      <c r="P648" s="1"/>
      <c r="Q648" s="7"/>
      <c r="R648" s="1"/>
      <c r="S648" s="1"/>
      <c r="T648" s="1"/>
      <c r="U648" s="1"/>
      <c r="V648" s="1"/>
      <c r="W648" s="1"/>
    </row>
    <row r="649" spans="1:23">
      <c r="A649" s="1"/>
      <c r="B649" s="1"/>
      <c r="C649" s="1"/>
      <c r="F649" s="1"/>
      <c r="G649" s="1"/>
      <c r="H649" s="3"/>
      <c r="I649" s="3"/>
      <c r="J649" s="3"/>
      <c r="K649" s="3"/>
      <c r="L649" s="3"/>
      <c r="M649" s="4"/>
      <c r="N649" s="1"/>
      <c r="P649" s="1"/>
      <c r="Q649" s="7"/>
      <c r="R649" s="1"/>
      <c r="S649" s="1"/>
      <c r="T649" s="1"/>
      <c r="U649" s="1"/>
      <c r="V649" s="1"/>
      <c r="W649" s="1"/>
    </row>
    <row r="650" spans="1:23">
      <c r="A650" s="1"/>
      <c r="B650" s="1"/>
      <c r="C650" s="1"/>
      <c r="F650" s="1"/>
      <c r="G650" s="1"/>
      <c r="H650" s="3"/>
      <c r="I650" s="3"/>
      <c r="J650" s="3"/>
      <c r="K650" s="3"/>
      <c r="L650" s="3"/>
      <c r="M650" s="4"/>
      <c r="N650" s="1"/>
      <c r="P650" s="1"/>
      <c r="Q650" s="7"/>
      <c r="R650" s="1"/>
      <c r="S650" s="1"/>
      <c r="T650" s="1"/>
      <c r="U650" s="1"/>
      <c r="V650" s="1"/>
      <c r="W650" s="1"/>
    </row>
    <row r="651" spans="1:23">
      <c r="A651" s="1"/>
      <c r="B651" s="1"/>
      <c r="C651" s="1"/>
      <c r="F651" s="1"/>
      <c r="G651" s="1"/>
      <c r="H651" s="3"/>
      <c r="I651" s="3"/>
      <c r="J651" s="3"/>
      <c r="K651" s="3"/>
      <c r="L651" s="3"/>
      <c r="M651" s="4"/>
      <c r="N651" s="1"/>
      <c r="P651" s="1"/>
      <c r="Q651" s="7"/>
      <c r="R651" s="1"/>
      <c r="S651" s="1"/>
      <c r="T651" s="1"/>
      <c r="U651" s="1"/>
      <c r="V651" s="1"/>
      <c r="W651" s="1"/>
    </row>
    <row r="652" spans="1:23">
      <c r="A652" s="1"/>
      <c r="B652" s="1"/>
      <c r="C652" s="1"/>
      <c r="F652" s="1"/>
      <c r="G652" s="1"/>
      <c r="H652" s="3"/>
      <c r="I652" s="3"/>
      <c r="J652" s="3"/>
      <c r="K652" s="3"/>
      <c r="L652" s="3"/>
      <c r="M652" s="4"/>
      <c r="N652" s="1"/>
      <c r="P652" s="1"/>
      <c r="Q652" s="7"/>
      <c r="R652" s="1"/>
      <c r="S652" s="1"/>
      <c r="T652" s="1"/>
      <c r="U652" s="1"/>
      <c r="V652" s="1"/>
      <c r="W652" s="1"/>
    </row>
    <row r="653" spans="1:23">
      <c r="A653" s="1"/>
      <c r="B653" s="1"/>
      <c r="C653" s="1"/>
      <c r="F653" s="1"/>
      <c r="G653" s="1"/>
      <c r="H653" s="3"/>
      <c r="I653" s="3"/>
      <c r="J653" s="3"/>
      <c r="K653" s="3"/>
      <c r="L653" s="3"/>
      <c r="M653" s="4"/>
      <c r="N653" s="1"/>
      <c r="P653" s="1"/>
      <c r="Q653" s="7"/>
      <c r="R653" s="1"/>
      <c r="S653" s="1"/>
      <c r="T653" s="1"/>
      <c r="U653" s="1"/>
      <c r="V653" s="1"/>
      <c r="W653" s="1"/>
    </row>
    <row r="654" spans="1:23">
      <c r="A654" s="1"/>
      <c r="B654" s="1"/>
      <c r="C654" s="1"/>
      <c r="F654" s="1"/>
      <c r="G654" s="1"/>
      <c r="H654" s="3"/>
      <c r="I654" s="3"/>
      <c r="J654" s="3"/>
      <c r="K654" s="3"/>
      <c r="L654" s="3"/>
      <c r="M654" s="4"/>
      <c r="N654" s="1"/>
      <c r="P654" s="1"/>
      <c r="Q654" s="7"/>
      <c r="R654" s="1"/>
      <c r="S654" s="1"/>
      <c r="T654" s="1"/>
      <c r="U654" s="1"/>
      <c r="V654" s="1"/>
      <c r="W654" s="1"/>
    </row>
    <row r="655" spans="1:23">
      <c r="A655" s="1"/>
      <c r="B655" s="1"/>
      <c r="C655" s="1"/>
      <c r="F655" s="1"/>
      <c r="G655" s="1"/>
      <c r="H655" s="3"/>
      <c r="I655" s="3"/>
      <c r="J655" s="3"/>
      <c r="K655" s="3"/>
      <c r="L655" s="3"/>
      <c r="M655" s="4"/>
      <c r="N655" s="1"/>
      <c r="P655" s="1"/>
      <c r="Q655" s="7"/>
      <c r="R655" s="1"/>
      <c r="S655" s="1"/>
      <c r="T655" s="1"/>
      <c r="U655" s="1"/>
      <c r="V655" s="1"/>
      <c r="W655" s="1"/>
    </row>
    <row r="656" spans="1:23">
      <c r="A656" s="1"/>
      <c r="B656" s="1"/>
      <c r="C656" s="1"/>
      <c r="F656" s="1"/>
      <c r="G656" s="1"/>
      <c r="H656" s="3"/>
      <c r="I656" s="3"/>
      <c r="J656" s="3"/>
      <c r="K656" s="3"/>
      <c r="L656" s="3"/>
      <c r="M656" s="4"/>
      <c r="N656" s="1"/>
      <c r="P656" s="1"/>
      <c r="Q656" s="7"/>
      <c r="R656" s="1"/>
      <c r="S656" s="1"/>
      <c r="T656" s="1"/>
      <c r="U656" s="1"/>
      <c r="V656" s="1"/>
      <c r="W656" s="1"/>
    </row>
    <row r="657" spans="1:23">
      <c r="A657" s="1"/>
      <c r="B657" s="1"/>
      <c r="C657" s="1"/>
      <c r="F657" s="1"/>
      <c r="G657" s="1"/>
      <c r="H657" s="3"/>
      <c r="I657" s="3"/>
      <c r="J657" s="3"/>
      <c r="K657" s="3"/>
      <c r="L657" s="3"/>
      <c r="M657" s="4"/>
      <c r="N657" s="1"/>
      <c r="P657" s="1"/>
      <c r="Q657" s="7"/>
      <c r="R657" s="1"/>
      <c r="S657" s="1"/>
      <c r="T657" s="1"/>
      <c r="U657" s="1"/>
      <c r="V657" s="1"/>
      <c r="W657" s="1"/>
    </row>
    <row r="658" spans="1:23">
      <c r="A658" s="1"/>
      <c r="B658" s="1"/>
      <c r="C658" s="1"/>
      <c r="F658" s="1"/>
      <c r="G658" s="1"/>
      <c r="H658" s="3"/>
      <c r="I658" s="3"/>
      <c r="J658" s="3"/>
      <c r="K658" s="3"/>
      <c r="L658" s="3"/>
      <c r="M658" s="4"/>
      <c r="N658" s="1"/>
      <c r="P658" s="1"/>
      <c r="Q658" s="7"/>
      <c r="R658" s="1"/>
      <c r="S658" s="1"/>
      <c r="T658" s="1"/>
      <c r="U658" s="1"/>
      <c r="V658" s="1"/>
      <c r="W658" s="1"/>
    </row>
    <row r="659" spans="1:23">
      <c r="A659" s="1"/>
      <c r="B659" s="1"/>
      <c r="C659" s="1"/>
      <c r="F659" s="1"/>
      <c r="G659" s="1"/>
      <c r="H659" s="3"/>
      <c r="I659" s="3"/>
      <c r="J659" s="3"/>
      <c r="K659" s="3"/>
      <c r="L659" s="3"/>
      <c r="M659" s="4"/>
      <c r="N659" s="1"/>
      <c r="P659" s="1"/>
      <c r="Q659" s="7"/>
      <c r="R659" s="1"/>
      <c r="S659" s="1"/>
      <c r="T659" s="1"/>
      <c r="U659" s="1"/>
      <c r="V659" s="1"/>
      <c r="W659" s="1"/>
    </row>
    <row r="660" spans="1:23">
      <c r="A660" s="1"/>
      <c r="B660" s="1"/>
      <c r="C660" s="1"/>
      <c r="F660" s="1"/>
      <c r="G660" s="1"/>
      <c r="H660" s="3"/>
      <c r="I660" s="3"/>
      <c r="J660" s="3"/>
      <c r="K660" s="3"/>
      <c r="L660" s="3"/>
      <c r="M660" s="4"/>
      <c r="N660" s="1"/>
      <c r="P660" s="1"/>
      <c r="Q660" s="7"/>
      <c r="R660" s="1"/>
      <c r="S660" s="1"/>
      <c r="T660" s="1"/>
      <c r="U660" s="1"/>
      <c r="V660" s="1"/>
      <c r="W660" s="1"/>
    </row>
    <row r="661" spans="1:23">
      <c r="A661" s="1"/>
      <c r="B661" s="1"/>
      <c r="C661" s="1"/>
      <c r="F661" s="1"/>
      <c r="G661" s="1"/>
      <c r="H661" s="3"/>
      <c r="I661" s="3"/>
      <c r="J661" s="3"/>
      <c r="K661" s="3"/>
      <c r="L661" s="3"/>
      <c r="M661" s="4"/>
      <c r="N661" s="1"/>
      <c r="P661" s="1"/>
      <c r="Q661" s="7"/>
      <c r="R661" s="1"/>
      <c r="S661" s="1"/>
      <c r="T661" s="1"/>
      <c r="U661" s="1"/>
      <c r="V661" s="1"/>
      <c r="W661" s="1"/>
    </row>
    <row r="662" spans="1:23">
      <c r="A662" s="1"/>
      <c r="B662" s="1"/>
      <c r="C662" s="1"/>
      <c r="F662" s="1"/>
      <c r="G662" s="1"/>
      <c r="H662" s="3"/>
      <c r="I662" s="3"/>
      <c r="J662" s="3"/>
      <c r="K662" s="3"/>
      <c r="L662" s="3"/>
      <c r="M662" s="4"/>
      <c r="N662" s="1"/>
      <c r="P662" s="1"/>
      <c r="Q662" s="7"/>
      <c r="R662" s="1"/>
      <c r="S662" s="1"/>
      <c r="T662" s="1"/>
      <c r="U662" s="1"/>
      <c r="V662" s="1"/>
      <c r="W662" s="1"/>
    </row>
    <row r="663" spans="1:23">
      <c r="A663" s="1"/>
      <c r="B663" s="1"/>
      <c r="C663" s="1"/>
      <c r="F663" s="1"/>
      <c r="G663" s="1"/>
      <c r="H663" s="3"/>
      <c r="I663" s="3"/>
      <c r="J663" s="3"/>
      <c r="K663" s="3"/>
      <c r="L663" s="3"/>
      <c r="M663" s="4"/>
      <c r="N663" s="1"/>
      <c r="P663" s="1"/>
      <c r="Q663" s="7"/>
      <c r="R663" s="1"/>
      <c r="S663" s="1"/>
      <c r="T663" s="1"/>
      <c r="U663" s="1"/>
      <c r="V663" s="1"/>
      <c r="W663" s="1"/>
    </row>
    <row r="664" spans="1:23">
      <c r="A664" s="1"/>
      <c r="B664" s="1"/>
      <c r="C664" s="1"/>
      <c r="F664" s="1"/>
      <c r="G664" s="1"/>
      <c r="H664" s="3"/>
      <c r="I664" s="3"/>
      <c r="J664" s="3"/>
      <c r="K664" s="3"/>
      <c r="L664" s="3"/>
      <c r="M664" s="4"/>
      <c r="N664" s="1"/>
      <c r="P664" s="1"/>
      <c r="Q664" s="7"/>
      <c r="R664" s="1"/>
      <c r="S664" s="1"/>
      <c r="T664" s="1"/>
      <c r="U664" s="1"/>
      <c r="V664" s="1"/>
      <c r="W664" s="1"/>
    </row>
    <row r="665" spans="1:23">
      <c r="A665" s="1"/>
      <c r="B665" s="1"/>
      <c r="C665" s="1"/>
      <c r="F665" s="1"/>
      <c r="G665" s="1"/>
      <c r="H665" s="3"/>
      <c r="I665" s="3"/>
      <c r="J665" s="3"/>
      <c r="K665" s="3"/>
      <c r="L665" s="3"/>
      <c r="M665" s="4"/>
      <c r="N665" s="1"/>
      <c r="P665" s="1"/>
      <c r="Q665" s="7"/>
      <c r="R665" s="1"/>
      <c r="S665" s="1"/>
      <c r="T665" s="1"/>
      <c r="U665" s="1"/>
      <c r="V665" s="1"/>
      <c r="W665" s="1"/>
    </row>
    <row r="666" spans="1:23">
      <c r="A666" s="1"/>
      <c r="B666" s="1"/>
      <c r="C666" s="1"/>
      <c r="F666" s="1"/>
      <c r="G666" s="1"/>
      <c r="H666" s="3"/>
      <c r="I666" s="3"/>
      <c r="J666" s="3"/>
      <c r="K666" s="3"/>
      <c r="L666" s="3"/>
      <c r="M666" s="4"/>
      <c r="N666" s="1"/>
      <c r="P666" s="1"/>
      <c r="Q666" s="7"/>
      <c r="R666" s="1"/>
      <c r="S666" s="1"/>
      <c r="T666" s="1"/>
      <c r="U666" s="1"/>
      <c r="V666" s="1"/>
      <c r="W666" s="1"/>
    </row>
    <row r="667" spans="1:23">
      <c r="A667" s="1"/>
      <c r="B667" s="1"/>
      <c r="C667" s="1"/>
      <c r="F667" s="1"/>
      <c r="G667" s="1"/>
      <c r="H667" s="3"/>
      <c r="I667" s="3"/>
      <c r="J667" s="3"/>
      <c r="K667" s="3"/>
      <c r="L667" s="3"/>
      <c r="M667" s="4"/>
      <c r="N667" s="1"/>
      <c r="P667" s="1"/>
      <c r="Q667" s="7"/>
      <c r="R667" s="1"/>
      <c r="S667" s="1"/>
      <c r="T667" s="1"/>
      <c r="U667" s="1"/>
      <c r="V667" s="1"/>
      <c r="W667" s="1"/>
    </row>
    <row r="668" spans="1:23">
      <c r="A668" s="1"/>
      <c r="B668" s="1"/>
      <c r="C668" s="1"/>
      <c r="F668" s="1"/>
      <c r="G668" s="1"/>
      <c r="H668" s="3"/>
      <c r="I668" s="3"/>
      <c r="J668" s="3"/>
      <c r="K668" s="3"/>
      <c r="L668" s="3"/>
      <c r="M668" s="4"/>
      <c r="N668" s="1"/>
      <c r="P668" s="1"/>
      <c r="Q668" s="7"/>
      <c r="R668" s="1"/>
      <c r="S668" s="1"/>
      <c r="T668" s="1"/>
      <c r="U668" s="1"/>
      <c r="V668" s="1"/>
      <c r="W668" s="1"/>
    </row>
    <row r="669" spans="1:23">
      <c r="A669" s="1"/>
      <c r="B669" s="1"/>
      <c r="C669" s="1"/>
      <c r="F669" s="1"/>
      <c r="G669" s="1"/>
      <c r="H669" s="3"/>
      <c r="I669" s="3"/>
      <c r="J669" s="3"/>
      <c r="K669" s="3"/>
      <c r="L669" s="3"/>
      <c r="M669" s="4"/>
      <c r="N669" s="1"/>
      <c r="P669" s="1"/>
      <c r="Q669" s="7"/>
      <c r="R669" s="1"/>
      <c r="S669" s="1"/>
      <c r="T669" s="1"/>
      <c r="U669" s="1"/>
      <c r="V669" s="1"/>
      <c r="W669" s="1"/>
    </row>
    <row r="670" spans="1:23">
      <c r="A670" s="1"/>
      <c r="B670" s="1"/>
      <c r="C670" s="1"/>
      <c r="F670" s="1"/>
      <c r="G670" s="1"/>
      <c r="H670" s="3"/>
      <c r="I670" s="3"/>
      <c r="J670" s="3"/>
      <c r="K670" s="3"/>
      <c r="L670" s="3"/>
      <c r="M670" s="4"/>
      <c r="N670" s="1"/>
      <c r="P670" s="1"/>
      <c r="Q670" s="7"/>
      <c r="R670" s="1"/>
      <c r="S670" s="1"/>
      <c r="T670" s="1"/>
      <c r="U670" s="1"/>
      <c r="V670" s="1"/>
      <c r="W670" s="1"/>
    </row>
    <row r="671" spans="1:23">
      <c r="A671" s="1"/>
      <c r="B671" s="1"/>
      <c r="C671" s="1"/>
      <c r="F671" s="1"/>
      <c r="G671" s="1"/>
      <c r="H671" s="3"/>
      <c r="I671" s="3"/>
      <c r="J671" s="3"/>
      <c r="K671" s="3"/>
      <c r="L671" s="3"/>
      <c r="M671" s="4"/>
      <c r="N671" s="1"/>
      <c r="P671" s="1"/>
      <c r="Q671" s="7"/>
      <c r="R671" s="1"/>
      <c r="S671" s="1"/>
      <c r="T671" s="1"/>
      <c r="U671" s="1"/>
      <c r="V671" s="1"/>
      <c r="W671" s="1"/>
    </row>
    <row r="672" spans="1:23">
      <c r="A672" s="1"/>
      <c r="B672" s="1"/>
      <c r="C672" s="1"/>
      <c r="F672" s="1"/>
      <c r="G672" s="1"/>
      <c r="H672" s="3"/>
      <c r="I672" s="3"/>
      <c r="J672" s="3"/>
      <c r="K672" s="3"/>
      <c r="L672" s="3"/>
      <c r="M672" s="4"/>
      <c r="N672" s="1"/>
      <c r="P672" s="1"/>
      <c r="Q672" s="7"/>
      <c r="R672" s="1"/>
      <c r="S672" s="1"/>
      <c r="T672" s="1"/>
      <c r="U672" s="1"/>
      <c r="V672" s="1"/>
      <c r="W672" s="1"/>
    </row>
    <row r="673" spans="1:23">
      <c r="A673" s="1"/>
      <c r="B673" s="1"/>
      <c r="C673" s="1"/>
      <c r="F673" s="1"/>
      <c r="G673" s="1"/>
      <c r="H673" s="3"/>
      <c r="I673" s="3"/>
      <c r="J673" s="3"/>
      <c r="K673" s="3"/>
      <c r="L673" s="3"/>
      <c r="M673" s="4"/>
      <c r="N673" s="1"/>
      <c r="P673" s="1"/>
      <c r="Q673" s="7"/>
      <c r="R673" s="1"/>
      <c r="S673" s="1"/>
      <c r="T673" s="1"/>
      <c r="U673" s="1"/>
      <c r="V673" s="1"/>
      <c r="W673" s="1"/>
    </row>
    <row r="674" spans="1:23">
      <c r="A674" s="1"/>
      <c r="B674" s="1"/>
      <c r="C674" s="1"/>
      <c r="F674" s="1"/>
      <c r="G674" s="1"/>
      <c r="H674" s="3"/>
      <c r="I674" s="3"/>
      <c r="J674" s="3"/>
      <c r="K674" s="3"/>
      <c r="L674" s="3"/>
      <c r="M674" s="4"/>
      <c r="N674" s="1"/>
      <c r="P674" s="1"/>
      <c r="Q674" s="7"/>
      <c r="R674" s="1"/>
      <c r="S674" s="1"/>
      <c r="T674" s="1"/>
      <c r="U674" s="1"/>
      <c r="V674" s="1"/>
      <c r="W674" s="1"/>
    </row>
    <row r="675" spans="1:23">
      <c r="A675" s="1"/>
      <c r="B675" s="1"/>
      <c r="C675" s="1"/>
      <c r="F675" s="1"/>
      <c r="G675" s="1"/>
      <c r="H675" s="3"/>
      <c r="I675" s="3"/>
      <c r="J675" s="3"/>
      <c r="K675" s="3"/>
      <c r="L675" s="3"/>
      <c r="M675" s="4"/>
      <c r="N675" s="1"/>
      <c r="P675" s="1"/>
      <c r="Q675" s="7"/>
      <c r="R675" s="1"/>
      <c r="S675" s="1"/>
      <c r="T675" s="1"/>
      <c r="U675" s="1"/>
      <c r="V675" s="1"/>
      <c r="W675" s="1"/>
    </row>
    <row r="676" spans="1:23">
      <c r="A676" s="1"/>
      <c r="B676" s="1"/>
      <c r="C676" s="1"/>
      <c r="F676" s="1"/>
      <c r="G676" s="1"/>
      <c r="H676" s="3"/>
      <c r="I676" s="3"/>
      <c r="J676" s="3"/>
      <c r="K676" s="3"/>
      <c r="L676" s="3"/>
      <c r="M676" s="4"/>
      <c r="N676" s="1"/>
      <c r="P676" s="1"/>
      <c r="Q676" s="7"/>
      <c r="R676" s="1"/>
      <c r="S676" s="1"/>
      <c r="T676" s="1"/>
      <c r="U676" s="1"/>
      <c r="V676" s="1"/>
      <c r="W676" s="1"/>
    </row>
    <row r="677" spans="1:23">
      <c r="A677" s="1"/>
      <c r="B677" s="1"/>
      <c r="C677" s="1"/>
      <c r="F677" s="1"/>
      <c r="G677" s="1"/>
      <c r="H677" s="3"/>
      <c r="I677" s="3"/>
      <c r="J677" s="3"/>
      <c r="K677" s="3"/>
      <c r="L677" s="3"/>
      <c r="M677" s="4"/>
      <c r="N677" s="1"/>
      <c r="P677" s="1"/>
      <c r="Q677" s="7"/>
      <c r="R677" s="1"/>
      <c r="S677" s="1"/>
      <c r="T677" s="1"/>
      <c r="U677" s="1"/>
      <c r="V677" s="1"/>
      <c r="W677" s="1"/>
    </row>
    <row r="678" spans="1:23">
      <c r="A678" s="1"/>
      <c r="B678" s="1"/>
      <c r="C678" s="1"/>
      <c r="F678" s="1"/>
      <c r="G678" s="1"/>
      <c r="H678" s="3"/>
      <c r="I678" s="3"/>
      <c r="J678" s="3"/>
      <c r="K678" s="3"/>
      <c r="L678" s="3"/>
      <c r="M678" s="4"/>
      <c r="N678" s="1"/>
      <c r="P678" s="1"/>
      <c r="Q678" s="7"/>
      <c r="R678" s="1"/>
      <c r="S678" s="1"/>
      <c r="T678" s="1"/>
      <c r="U678" s="1"/>
      <c r="V678" s="1"/>
      <c r="W678" s="1"/>
    </row>
    <row r="679" spans="1:23">
      <c r="A679" s="1"/>
      <c r="B679" s="1"/>
      <c r="C679" s="1"/>
      <c r="F679" s="1"/>
      <c r="G679" s="1"/>
      <c r="H679" s="3"/>
      <c r="I679" s="3"/>
      <c r="J679" s="3"/>
      <c r="K679" s="3"/>
      <c r="L679" s="3"/>
      <c r="M679" s="4"/>
      <c r="N679" s="1"/>
      <c r="P679" s="1"/>
      <c r="Q679" s="7"/>
      <c r="R679" s="1"/>
      <c r="S679" s="1"/>
      <c r="T679" s="1"/>
      <c r="U679" s="1"/>
      <c r="V679" s="1"/>
      <c r="W679" s="1"/>
    </row>
    <row r="680" spans="1:23">
      <c r="A680" s="1"/>
      <c r="B680" s="1"/>
      <c r="C680" s="1"/>
      <c r="F680" s="1"/>
      <c r="G680" s="1"/>
      <c r="H680" s="3"/>
      <c r="I680" s="3"/>
      <c r="J680" s="3"/>
      <c r="K680" s="3"/>
      <c r="L680" s="3"/>
      <c r="M680" s="4"/>
      <c r="N680" s="1"/>
      <c r="P680" s="1"/>
      <c r="Q680" s="7"/>
      <c r="R680" s="1"/>
      <c r="S680" s="1"/>
      <c r="T680" s="1"/>
      <c r="U680" s="1"/>
      <c r="V680" s="1"/>
      <c r="W680" s="1"/>
    </row>
    <row r="681" spans="1:23">
      <c r="A681" s="1"/>
      <c r="B681" s="1"/>
      <c r="C681" s="1"/>
      <c r="F681" s="1"/>
      <c r="G681" s="1"/>
      <c r="H681" s="3"/>
      <c r="I681" s="3"/>
      <c r="J681" s="3"/>
      <c r="K681" s="3"/>
      <c r="L681" s="3"/>
      <c r="M681" s="4"/>
      <c r="N681" s="1"/>
      <c r="P681" s="1"/>
      <c r="Q681" s="7"/>
      <c r="R681" s="1"/>
      <c r="S681" s="1"/>
      <c r="T681" s="1"/>
      <c r="U681" s="1"/>
      <c r="V681" s="1"/>
      <c r="W681" s="1"/>
    </row>
    <row r="682" spans="1:23">
      <c r="A682" s="1"/>
      <c r="B682" s="1"/>
      <c r="C682" s="1"/>
      <c r="F682" s="1"/>
      <c r="G682" s="1"/>
      <c r="H682" s="3"/>
      <c r="I682" s="3"/>
      <c r="J682" s="3"/>
      <c r="K682" s="3"/>
      <c r="L682" s="3"/>
      <c r="M682" s="4"/>
      <c r="N682" s="1"/>
      <c r="P682" s="1"/>
      <c r="Q682" s="7"/>
      <c r="R682" s="1"/>
      <c r="S682" s="1"/>
      <c r="T682" s="1"/>
      <c r="U682" s="1"/>
      <c r="V682" s="1"/>
      <c r="W682" s="1"/>
    </row>
    <row r="683" spans="1:23">
      <c r="A683" s="1"/>
      <c r="B683" s="1"/>
      <c r="C683" s="1"/>
      <c r="F683" s="1"/>
      <c r="G683" s="1"/>
      <c r="H683" s="3"/>
      <c r="I683" s="3"/>
      <c r="J683" s="3"/>
      <c r="K683" s="3"/>
      <c r="L683" s="3"/>
      <c r="M683" s="4"/>
      <c r="N683" s="1"/>
      <c r="P683" s="1"/>
      <c r="Q683" s="7"/>
      <c r="R683" s="1"/>
      <c r="S683" s="1"/>
      <c r="T683" s="1"/>
      <c r="U683" s="1"/>
      <c r="V683" s="1"/>
      <c r="W683" s="1"/>
    </row>
    <row r="684" spans="1:23">
      <c r="A684" s="1"/>
      <c r="B684" s="1"/>
      <c r="C684" s="1"/>
      <c r="F684" s="1"/>
      <c r="G684" s="1"/>
      <c r="H684" s="3"/>
      <c r="I684" s="3"/>
      <c r="J684" s="3"/>
      <c r="K684" s="3"/>
      <c r="L684" s="3"/>
      <c r="M684" s="4"/>
      <c r="N684" s="1"/>
      <c r="P684" s="1"/>
      <c r="Q684" s="7"/>
      <c r="R684" s="1"/>
      <c r="S684" s="1"/>
      <c r="T684" s="1"/>
      <c r="U684" s="1"/>
      <c r="V684" s="1"/>
      <c r="W684" s="1"/>
    </row>
    <row r="685" spans="1:23">
      <c r="A685" s="1"/>
      <c r="B685" s="1"/>
      <c r="C685" s="1"/>
      <c r="F685" s="1"/>
      <c r="G685" s="1"/>
      <c r="H685" s="3"/>
      <c r="I685" s="3"/>
      <c r="J685" s="3"/>
      <c r="K685" s="3"/>
      <c r="L685" s="3"/>
      <c r="M685" s="4"/>
      <c r="N685" s="1"/>
      <c r="P685" s="1"/>
      <c r="Q685" s="7"/>
      <c r="R685" s="1"/>
      <c r="S685" s="1"/>
      <c r="T685" s="1"/>
      <c r="U685" s="1"/>
      <c r="V685" s="1"/>
      <c r="W685" s="1"/>
    </row>
    <row r="686" spans="1:23">
      <c r="A686" s="1"/>
      <c r="B686" s="1"/>
      <c r="C686" s="1"/>
      <c r="F686" s="1"/>
      <c r="G686" s="1"/>
      <c r="H686" s="3"/>
      <c r="I686" s="3"/>
      <c r="J686" s="3"/>
      <c r="K686" s="3"/>
      <c r="L686" s="3"/>
      <c r="M686" s="4"/>
      <c r="N686" s="1"/>
      <c r="P686" s="1"/>
      <c r="Q686" s="7"/>
      <c r="R686" s="1"/>
      <c r="S686" s="1"/>
      <c r="T686" s="1"/>
      <c r="U686" s="1"/>
      <c r="V686" s="1"/>
      <c r="W686" s="1"/>
    </row>
    <row r="687" spans="1:23">
      <c r="A687" s="1"/>
      <c r="B687" s="1"/>
      <c r="C687" s="1"/>
      <c r="F687" s="1"/>
      <c r="G687" s="1"/>
      <c r="H687" s="3"/>
      <c r="I687" s="3"/>
      <c r="J687" s="3"/>
      <c r="K687" s="3"/>
      <c r="L687" s="3"/>
      <c r="M687" s="4"/>
      <c r="N687" s="1"/>
      <c r="P687" s="1"/>
      <c r="Q687" s="7"/>
      <c r="R687" s="1"/>
      <c r="S687" s="1"/>
      <c r="T687" s="1"/>
      <c r="U687" s="1"/>
      <c r="V687" s="1"/>
      <c r="W687" s="1"/>
    </row>
    <row r="688" spans="1:23">
      <c r="A688" s="1"/>
      <c r="B688" s="1"/>
      <c r="C688" s="1"/>
      <c r="F688" s="1"/>
      <c r="G688" s="1"/>
      <c r="H688" s="3"/>
      <c r="I688" s="3"/>
      <c r="J688" s="3"/>
      <c r="K688" s="3"/>
      <c r="L688" s="3"/>
      <c r="M688" s="4"/>
      <c r="N688" s="1"/>
      <c r="P688" s="1"/>
      <c r="Q688" s="7"/>
      <c r="R688" s="1"/>
      <c r="S688" s="1"/>
      <c r="T688" s="1"/>
      <c r="U688" s="1"/>
      <c r="V688" s="1"/>
      <c r="W688" s="1"/>
    </row>
    <row r="689" spans="1:23">
      <c r="A689" s="1"/>
      <c r="B689" s="1"/>
      <c r="C689" s="1"/>
      <c r="F689" s="1"/>
      <c r="G689" s="1"/>
      <c r="H689" s="3"/>
      <c r="I689" s="3"/>
      <c r="J689" s="3"/>
      <c r="K689" s="3"/>
      <c r="L689" s="3"/>
      <c r="M689" s="4"/>
      <c r="N689" s="1"/>
      <c r="P689" s="1"/>
      <c r="Q689" s="7"/>
      <c r="R689" s="1"/>
      <c r="S689" s="1"/>
      <c r="T689" s="1"/>
      <c r="U689" s="1"/>
      <c r="V689" s="1"/>
      <c r="W689" s="1"/>
    </row>
    <row r="690" spans="1:23">
      <c r="A690" s="1"/>
      <c r="B690" s="1"/>
      <c r="C690" s="1"/>
      <c r="F690" s="1"/>
      <c r="G690" s="1"/>
      <c r="H690" s="3"/>
      <c r="I690" s="3"/>
      <c r="J690" s="3"/>
      <c r="K690" s="3"/>
      <c r="L690" s="3"/>
      <c r="M690" s="4"/>
      <c r="N690" s="1"/>
      <c r="P690" s="1"/>
      <c r="Q690" s="7"/>
      <c r="R690" s="1"/>
      <c r="S690" s="1"/>
      <c r="T690" s="1"/>
      <c r="U690" s="1"/>
      <c r="V690" s="1"/>
      <c r="W690" s="1"/>
    </row>
    <row r="691" spans="1:23">
      <c r="A691" s="1"/>
      <c r="B691" s="1"/>
      <c r="C691" s="1"/>
      <c r="F691" s="1"/>
      <c r="G691" s="1"/>
      <c r="H691" s="3"/>
      <c r="I691" s="3"/>
      <c r="J691" s="3"/>
      <c r="K691" s="3"/>
      <c r="L691" s="3"/>
      <c r="M691" s="4"/>
      <c r="N691" s="1"/>
      <c r="P691" s="1"/>
      <c r="Q691" s="7"/>
      <c r="R691" s="1"/>
      <c r="S691" s="1"/>
      <c r="T691" s="1"/>
      <c r="U691" s="1"/>
      <c r="V691" s="1"/>
      <c r="W691" s="1"/>
    </row>
    <row r="692" spans="1:23">
      <c r="A692" s="1"/>
      <c r="B692" s="1"/>
      <c r="C692" s="1"/>
      <c r="F692" s="1"/>
      <c r="G692" s="1"/>
      <c r="H692" s="3"/>
      <c r="I692" s="3"/>
      <c r="J692" s="3"/>
      <c r="K692" s="3"/>
      <c r="L692" s="3"/>
      <c r="M692" s="4"/>
      <c r="N692" s="1"/>
      <c r="P692" s="1"/>
      <c r="Q692" s="7"/>
      <c r="R692" s="1"/>
      <c r="S692" s="1"/>
      <c r="T692" s="1"/>
      <c r="U692" s="1"/>
      <c r="V692" s="1"/>
      <c r="W692" s="1"/>
    </row>
    <row r="693" spans="1:23">
      <c r="A693" s="1"/>
      <c r="B693" s="1"/>
      <c r="C693" s="1"/>
      <c r="F693" s="1"/>
      <c r="G693" s="1"/>
      <c r="H693" s="3"/>
      <c r="I693" s="3"/>
      <c r="J693" s="3"/>
      <c r="K693" s="3"/>
      <c r="L693" s="3"/>
      <c r="M693" s="4"/>
      <c r="N693" s="1"/>
      <c r="P693" s="1"/>
      <c r="Q693" s="7"/>
      <c r="R693" s="1"/>
      <c r="S693" s="1"/>
      <c r="T693" s="1"/>
      <c r="U693" s="1"/>
      <c r="V693" s="1"/>
      <c r="W693" s="1"/>
    </row>
    <row r="694" spans="1:23">
      <c r="A694" s="1"/>
      <c r="B694" s="1"/>
      <c r="C694" s="1"/>
      <c r="F694" s="1"/>
      <c r="G694" s="1"/>
      <c r="H694" s="3"/>
      <c r="I694" s="3"/>
      <c r="J694" s="3"/>
      <c r="K694" s="3"/>
      <c r="L694" s="3"/>
      <c r="M694" s="4"/>
      <c r="N694" s="1"/>
      <c r="P694" s="1"/>
      <c r="Q694" s="7"/>
      <c r="R694" s="1"/>
      <c r="S694" s="1"/>
      <c r="T694" s="1"/>
      <c r="U694" s="1"/>
      <c r="V694" s="1"/>
      <c r="W694" s="1"/>
    </row>
    <row r="695" spans="1:23">
      <c r="A695" s="1"/>
      <c r="B695" s="1"/>
      <c r="C695" s="1"/>
      <c r="F695" s="1"/>
      <c r="G695" s="1"/>
      <c r="H695" s="3"/>
      <c r="I695" s="3"/>
      <c r="J695" s="3"/>
      <c r="K695" s="3"/>
      <c r="L695" s="3"/>
      <c r="M695" s="4"/>
      <c r="N695" s="1"/>
      <c r="P695" s="1"/>
      <c r="Q695" s="7"/>
      <c r="R695" s="1"/>
      <c r="S695" s="1"/>
      <c r="T695" s="1"/>
      <c r="U695" s="1"/>
      <c r="V695" s="1"/>
      <c r="W695" s="1"/>
    </row>
    <row r="696" spans="1:23">
      <c r="A696" s="1"/>
      <c r="B696" s="1"/>
      <c r="C696" s="1"/>
      <c r="F696" s="1"/>
      <c r="G696" s="1"/>
      <c r="H696" s="3"/>
      <c r="I696" s="3"/>
      <c r="J696" s="3"/>
      <c r="K696" s="3"/>
      <c r="L696" s="3"/>
      <c r="M696" s="4"/>
      <c r="N696" s="1"/>
      <c r="P696" s="1"/>
      <c r="Q696" s="7"/>
      <c r="R696" s="1"/>
      <c r="S696" s="1"/>
      <c r="T696" s="1"/>
      <c r="U696" s="1"/>
      <c r="V696" s="1"/>
      <c r="W696" s="1"/>
    </row>
    <row r="697" spans="1:23">
      <c r="A697" s="1"/>
      <c r="B697" s="1"/>
      <c r="C697" s="1"/>
      <c r="F697" s="1"/>
      <c r="G697" s="1"/>
      <c r="H697" s="3"/>
      <c r="I697" s="3"/>
      <c r="J697" s="3"/>
      <c r="K697" s="3"/>
      <c r="L697" s="3"/>
      <c r="M697" s="4"/>
      <c r="N697" s="1"/>
      <c r="P697" s="1"/>
      <c r="Q697" s="7"/>
      <c r="R697" s="1"/>
      <c r="S697" s="1"/>
      <c r="T697" s="1"/>
      <c r="U697" s="1"/>
      <c r="V697" s="1"/>
      <c r="W697" s="1"/>
    </row>
    <row r="698" spans="1:23">
      <c r="A698" s="1"/>
      <c r="B698" s="1"/>
      <c r="C698" s="1"/>
      <c r="F698" s="1"/>
      <c r="G698" s="1"/>
      <c r="H698" s="3"/>
      <c r="I698" s="3"/>
      <c r="J698" s="3"/>
      <c r="K698" s="3"/>
      <c r="L698" s="3"/>
      <c r="M698" s="4"/>
      <c r="N698" s="1"/>
      <c r="P698" s="1"/>
      <c r="Q698" s="7"/>
      <c r="R698" s="1"/>
      <c r="S698" s="1"/>
      <c r="T698" s="1"/>
      <c r="U698" s="1"/>
      <c r="V698" s="1"/>
      <c r="W698" s="1"/>
    </row>
    <row r="699" spans="1:23">
      <c r="A699" s="1"/>
      <c r="B699" s="1"/>
      <c r="C699" s="1"/>
      <c r="F699" s="1"/>
      <c r="G699" s="1"/>
      <c r="H699" s="3"/>
      <c r="I699" s="3"/>
      <c r="J699" s="3"/>
      <c r="K699" s="3"/>
      <c r="L699" s="3"/>
      <c r="M699" s="4"/>
      <c r="N699" s="1"/>
      <c r="P699" s="1"/>
      <c r="Q699" s="7"/>
      <c r="R699" s="1"/>
      <c r="S699" s="1"/>
      <c r="T699" s="1"/>
      <c r="U699" s="1"/>
      <c r="V699" s="1"/>
      <c r="W699" s="1"/>
    </row>
    <row r="700" spans="1:23">
      <c r="A700" s="1"/>
      <c r="B700" s="1"/>
      <c r="C700" s="1"/>
      <c r="F700" s="1"/>
      <c r="G700" s="1"/>
      <c r="H700" s="3"/>
      <c r="I700" s="3"/>
      <c r="J700" s="3"/>
      <c r="K700" s="3"/>
      <c r="L700" s="3"/>
      <c r="M700" s="4"/>
      <c r="N700" s="1"/>
      <c r="P700" s="1"/>
      <c r="Q700" s="7"/>
      <c r="R700" s="1"/>
      <c r="S700" s="1"/>
      <c r="T700" s="1"/>
      <c r="U700" s="1"/>
      <c r="V700" s="1"/>
      <c r="W700" s="1"/>
    </row>
    <row r="701" spans="1:23">
      <c r="A701" s="1"/>
      <c r="B701" s="1"/>
      <c r="C701" s="1"/>
      <c r="F701" s="1"/>
      <c r="G701" s="1"/>
      <c r="H701" s="3"/>
      <c r="I701" s="3"/>
      <c r="J701" s="3"/>
      <c r="K701" s="3"/>
      <c r="L701" s="3"/>
      <c r="M701" s="4"/>
      <c r="N701" s="1"/>
      <c r="P701" s="1"/>
      <c r="Q701" s="7"/>
      <c r="R701" s="1"/>
      <c r="S701" s="1"/>
      <c r="T701" s="1"/>
      <c r="U701" s="1"/>
      <c r="V701" s="1"/>
      <c r="W701" s="1"/>
    </row>
    <row r="702" spans="1:23">
      <c r="A702" s="1"/>
      <c r="B702" s="1"/>
      <c r="C702" s="1"/>
      <c r="F702" s="1"/>
      <c r="G702" s="1"/>
      <c r="H702" s="3"/>
      <c r="I702" s="3"/>
      <c r="J702" s="3"/>
      <c r="K702" s="3"/>
      <c r="L702" s="3"/>
      <c r="M702" s="4"/>
      <c r="N702" s="1"/>
      <c r="P702" s="1"/>
      <c r="Q702" s="7"/>
      <c r="R702" s="1"/>
      <c r="S702" s="1"/>
      <c r="T702" s="1"/>
      <c r="U702" s="1"/>
      <c r="V702" s="1"/>
      <c r="W702" s="1"/>
    </row>
    <row r="703" spans="1:23">
      <c r="A703" s="1"/>
      <c r="B703" s="1"/>
      <c r="C703" s="1"/>
      <c r="F703" s="1"/>
      <c r="G703" s="1"/>
      <c r="H703" s="3"/>
      <c r="I703" s="3"/>
      <c r="J703" s="3"/>
      <c r="K703" s="3"/>
      <c r="L703" s="3"/>
      <c r="M703" s="4"/>
      <c r="N703" s="1"/>
      <c r="P703" s="1"/>
      <c r="Q703" s="7"/>
      <c r="R703" s="1"/>
      <c r="S703" s="1"/>
      <c r="T703" s="1"/>
      <c r="U703" s="1"/>
      <c r="V703" s="1"/>
      <c r="W703" s="1"/>
    </row>
    <row r="704" spans="1:23">
      <c r="A704" s="1"/>
      <c r="B704" s="1"/>
      <c r="C704" s="1"/>
      <c r="F704" s="1"/>
      <c r="G704" s="1"/>
      <c r="H704" s="3"/>
      <c r="I704" s="3"/>
      <c r="J704" s="3"/>
      <c r="K704" s="3"/>
      <c r="L704" s="3"/>
      <c r="M704" s="4"/>
      <c r="N704" s="1"/>
      <c r="P704" s="1"/>
      <c r="Q704" s="7"/>
      <c r="R704" s="1"/>
      <c r="S704" s="1"/>
      <c r="T704" s="1"/>
      <c r="U704" s="1"/>
      <c r="V704" s="1"/>
      <c r="W704" s="1"/>
    </row>
    <row r="705" spans="1:23">
      <c r="A705" s="1"/>
      <c r="B705" s="1"/>
      <c r="C705" s="1"/>
      <c r="F705" s="1"/>
      <c r="G705" s="1"/>
      <c r="H705" s="3"/>
      <c r="I705" s="3"/>
      <c r="J705" s="3"/>
      <c r="K705" s="3"/>
      <c r="L705" s="3"/>
      <c r="M705" s="4"/>
      <c r="N705" s="1"/>
      <c r="P705" s="1"/>
      <c r="Q705" s="7"/>
      <c r="R705" s="1"/>
      <c r="S705" s="1"/>
      <c r="T705" s="1"/>
      <c r="U705" s="1"/>
      <c r="V705" s="1"/>
      <c r="W705" s="1"/>
    </row>
    <row r="706" spans="1:23">
      <c r="A706" s="1"/>
      <c r="B706" s="1"/>
      <c r="C706" s="1"/>
      <c r="F706" s="1"/>
      <c r="G706" s="1"/>
      <c r="H706" s="3"/>
      <c r="I706" s="3"/>
      <c r="J706" s="3"/>
      <c r="K706" s="3"/>
      <c r="L706" s="3"/>
      <c r="M706" s="4"/>
      <c r="N706" s="1"/>
      <c r="P706" s="1"/>
      <c r="Q706" s="7"/>
      <c r="R706" s="1"/>
      <c r="S706" s="1"/>
      <c r="T706" s="1"/>
      <c r="U706" s="1"/>
      <c r="V706" s="1"/>
      <c r="W706" s="1"/>
    </row>
    <row r="707" spans="1:23">
      <c r="A707" s="1"/>
      <c r="B707" s="1"/>
      <c r="C707" s="1"/>
      <c r="F707" s="1"/>
      <c r="G707" s="1"/>
      <c r="H707" s="3"/>
      <c r="I707" s="3"/>
      <c r="J707" s="3"/>
      <c r="K707" s="3"/>
      <c r="L707" s="3"/>
      <c r="M707" s="4"/>
      <c r="N707" s="1"/>
      <c r="P707" s="1"/>
      <c r="Q707" s="7"/>
      <c r="R707" s="1"/>
      <c r="S707" s="1"/>
      <c r="T707" s="1"/>
      <c r="U707" s="1"/>
      <c r="V707" s="1"/>
      <c r="W707" s="1"/>
    </row>
    <row r="708" spans="1:23">
      <c r="A708" s="1"/>
      <c r="B708" s="1"/>
      <c r="C708" s="1"/>
      <c r="F708" s="1"/>
      <c r="G708" s="1"/>
      <c r="H708" s="3"/>
      <c r="I708" s="3"/>
      <c r="J708" s="3"/>
      <c r="K708" s="3"/>
      <c r="L708" s="3"/>
      <c r="M708" s="4"/>
      <c r="N708" s="1"/>
      <c r="P708" s="1"/>
      <c r="Q708" s="7"/>
      <c r="R708" s="1"/>
      <c r="S708" s="1"/>
      <c r="T708" s="1"/>
      <c r="U708" s="1"/>
      <c r="V708" s="1"/>
      <c r="W708" s="1"/>
    </row>
    <row r="709" spans="1:23">
      <c r="A709" s="1"/>
      <c r="B709" s="1"/>
      <c r="C709" s="1"/>
      <c r="F709" s="1"/>
      <c r="G709" s="1"/>
      <c r="H709" s="3"/>
      <c r="I709" s="3"/>
      <c r="J709" s="3"/>
      <c r="K709" s="3"/>
      <c r="L709" s="3"/>
      <c r="M709" s="4"/>
      <c r="N709" s="1"/>
      <c r="P709" s="1"/>
      <c r="Q709" s="7"/>
      <c r="R709" s="1"/>
      <c r="S709" s="1"/>
      <c r="T709" s="1"/>
      <c r="U709" s="1"/>
      <c r="V709" s="1"/>
      <c r="W709" s="1"/>
    </row>
    <row r="710" spans="1:23">
      <c r="A710" s="1"/>
      <c r="B710" s="1"/>
      <c r="C710" s="1"/>
      <c r="F710" s="1"/>
      <c r="G710" s="1"/>
      <c r="H710" s="3"/>
      <c r="I710" s="3"/>
      <c r="J710" s="3"/>
      <c r="K710" s="3"/>
      <c r="L710" s="3"/>
      <c r="M710" s="4"/>
      <c r="N710" s="1"/>
      <c r="P710" s="1"/>
      <c r="Q710" s="7"/>
      <c r="R710" s="1"/>
      <c r="S710" s="1"/>
      <c r="T710" s="1"/>
      <c r="U710" s="1"/>
      <c r="V710" s="1"/>
      <c r="W710" s="1"/>
    </row>
    <row r="711" spans="1:23">
      <c r="A711" s="1"/>
      <c r="B711" s="1"/>
      <c r="C711" s="1"/>
      <c r="F711" s="1"/>
      <c r="G711" s="1"/>
      <c r="H711" s="3"/>
      <c r="I711" s="3"/>
      <c r="J711" s="3"/>
      <c r="K711" s="3"/>
      <c r="L711" s="3"/>
      <c r="M711" s="4"/>
      <c r="N711" s="1"/>
      <c r="P711" s="1"/>
      <c r="Q711" s="7"/>
      <c r="R711" s="1"/>
      <c r="S711" s="1"/>
      <c r="T711" s="1"/>
      <c r="U711" s="1"/>
      <c r="V711" s="1"/>
      <c r="W711" s="1"/>
    </row>
    <row r="712" spans="1:23">
      <c r="A712" s="1"/>
      <c r="B712" s="1"/>
      <c r="C712" s="1"/>
      <c r="F712" s="1"/>
      <c r="G712" s="1"/>
      <c r="H712" s="3"/>
      <c r="I712" s="3"/>
      <c r="J712" s="3"/>
      <c r="K712" s="3"/>
      <c r="L712" s="3"/>
      <c r="M712" s="4"/>
      <c r="N712" s="1"/>
      <c r="P712" s="1"/>
      <c r="Q712" s="7"/>
      <c r="R712" s="1"/>
      <c r="S712" s="1"/>
      <c r="T712" s="1"/>
      <c r="U712" s="1"/>
      <c r="V712" s="1"/>
      <c r="W712" s="1"/>
    </row>
    <row r="713" spans="1:23">
      <c r="A713" s="1"/>
      <c r="B713" s="1"/>
      <c r="C713" s="1"/>
      <c r="F713" s="1"/>
      <c r="G713" s="1"/>
      <c r="H713" s="3"/>
      <c r="I713" s="3"/>
      <c r="J713" s="3"/>
      <c r="K713" s="3"/>
      <c r="L713" s="3"/>
      <c r="M713" s="4"/>
      <c r="N713" s="1"/>
      <c r="P713" s="1"/>
      <c r="Q713" s="7"/>
      <c r="R713" s="1"/>
      <c r="S713" s="1"/>
      <c r="T713" s="1"/>
      <c r="U713" s="1"/>
      <c r="V713" s="1"/>
      <c r="W713" s="1"/>
    </row>
    <row r="714" spans="1:23">
      <c r="A714" s="1"/>
      <c r="B714" s="1"/>
      <c r="C714" s="1"/>
      <c r="F714" s="1"/>
      <c r="G714" s="1"/>
      <c r="H714" s="3"/>
      <c r="I714" s="3"/>
      <c r="J714" s="3"/>
      <c r="K714" s="3"/>
      <c r="L714" s="3"/>
      <c r="M714" s="4"/>
      <c r="N714" s="1"/>
      <c r="P714" s="1"/>
      <c r="Q714" s="7"/>
      <c r="R714" s="1"/>
      <c r="S714" s="1"/>
      <c r="T714" s="1"/>
      <c r="U714" s="1"/>
      <c r="V714" s="1"/>
      <c r="W714" s="1"/>
    </row>
    <row r="715" spans="1:23">
      <c r="A715" s="1"/>
      <c r="B715" s="1"/>
      <c r="C715" s="1"/>
      <c r="F715" s="1"/>
      <c r="G715" s="1"/>
      <c r="H715" s="3"/>
      <c r="I715" s="3"/>
      <c r="J715" s="3"/>
      <c r="K715" s="3"/>
      <c r="L715" s="3"/>
      <c r="M715" s="4"/>
      <c r="N715" s="1"/>
      <c r="P715" s="1"/>
      <c r="Q715" s="7"/>
      <c r="R715" s="1"/>
      <c r="S715" s="1"/>
      <c r="T715" s="1"/>
      <c r="U715" s="1"/>
      <c r="V715" s="1"/>
      <c r="W715" s="1"/>
    </row>
    <row r="716" spans="1:23">
      <c r="A716" s="1"/>
      <c r="B716" s="1"/>
      <c r="C716" s="1"/>
      <c r="F716" s="1"/>
      <c r="G716" s="1"/>
      <c r="H716" s="3"/>
      <c r="I716" s="3"/>
      <c r="J716" s="3"/>
      <c r="K716" s="3"/>
      <c r="L716" s="3"/>
      <c r="M716" s="4"/>
      <c r="N716" s="1"/>
      <c r="P716" s="1"/>
      <c r="Q716" s="7"/>
      <c r="R716" s="1"/>
      <c r="S716" s="1"/>
      <c r="T716" s="1"/>
      <c r="U716" s="1"/>
      <c r="V716" s="1"/>
      <c r="W716" s="1"/>
    </row>
    <row r="717" spans="1:23">
      <c r="A717" s="1"/>
      <c r="B717" s="1"/>
      <c r="C717" s="1"/>
      <c r="F717" s="1"/>
      <c r="G717" s="1"/>
      <c r="H717" s="3"/>
      <c r="I717" s="3"/>
      <c r="J717" s="3"/>
      <c r="K717" s="3"/>
      <c r="L717" s="3"/>
      <c r="M717" s="4"/>
      <c r="N717" s="1"/>
      <c r="P717" s="1"/>
      <c r="Q717" s="7"/>
      <c r="R717" s="1"/>
      <c r="S717" s="1"/>
      <c r="T717" s="1"/>
      <c r="U717" s="1"/>
      <c r="V717" s="1"/>
      <c r="W717" s="1"/>
    </row>
    <row r="718" spans="1:23">
      <c r="A718" s="1"/>
      <c r="B718" s="1"/>
      <c r="C718" s="1"/>
      <c r="F718" s="1"/>
      <c r="G718" s="1"/>
      <c r="H718" s="3"/>
      <c r="I718" s="3"/>
      <c r="J718" s="3"/>
      <c r="K718" s="3"/>
      <c r="L718" s="3"/>
      <c r="M718" s="4"/>
      <c r="N718" s="1"/>
      <c r="P718" s="1"/>
      <c r="Q718" s="7"/>
      <c r="R718" s="1"/>
      <c r="S718" s="1"/>
      <c r="T718" s="1"/>
      <c r="U718" s="1"/>
      <c r="V718" s="1"/>
      <c r="W718" s="1"/>
    </row>
    <row r="719" spans="1:23">
      <c r="A719" s="1"/>
      <c r="B719" s="1"/>
      <c r="C719" s="1"/>
      <c r="F719" s="1"/>
      <c r="G719" s="1"/>
      <c r="H719" s="3"/>
      <c r="I719" s="3"/>
      <c r="J719" s="3"/>
      <c r="K719" s="3"/>
      <c r="L719" s="3"/>
      <c r="M719" s="4"/>
      <c r="N719" s="1"/>
      <c r="P719" s="1"/>
      <c r="Q719" s="7"/>
      <c r="R719" s="1"/>
      <c r="S719" s="1"/>
      <c r="T719" s="1"/>
      <c r="U719" s="1"/>
      <c r="V719" s="1"/>
      <c r="W719" s="1"/>
    </row>
    <row r="720" spans="1:23">
      <c r="A720" s="1"/>
      <c r="B720" s="1"/>
      <c r="C720" s="1"/>
      <c r="F720" s="1"/>
      <c r="G720" s="1"/>
      <c r="H720" s="3"/>
      <c r="I720" s="3"/>
      <c r="J720" s="3"/>
      <c r="K720" s="3"/>
      <c r="L720" s="3"/>
      <c r="M720" s="4"/>
      <c r="N720" s="1"/>
      <c r="P720" s="1"/>
      <c r="Q720" s="7"/>
      <c r="R720" s="1"/>
      <c r="S720" s="1"/>
      <c r="T720" s="1"/>
      <c r="U720" s="1"/>
      <c r="V720" s="1"/>
      <c r="W720" s="1"/>
    </row>
  </sheetData>
  <autoFilter ref="B8:M89" xr:uid="{D8BDBBD1-7076-47BC-A5F8-F0E8B10026D7}">
    <filterColumn colId="9" showButton="0"/>
    <sortState xmlns:xlrd2="http://schemas.microsoft.com/office/spreadsheetml/2017/richdata2" ref="B11:M89">
      <sortCondition descending="1" ref="M8:M89"/>
    </sortState>
  </autoFilter>
  <mergeCells count="26">
    <mergeCell ref="B2:F2"/>
    <mergeCell ref="I2:J7"/>
    <mergeCell ref="K2:M4"/>
    <mergeCell ref="B3:F3"/>
    <mergeCell ref="B4:F4"/>
    <mergeCell ref="B5:F5"/>
    <mergeCell ref="B6:F6"/>
    <mergeCell ref="B7:F7"/>
    <mergeCell ref="B8:B9"/>
    <mergeCell ref="C8:C9"/>
    <mergeCell ref="D8:D9"/>
    <mergeCell ref="E8:E9"/>
    <mergeCell ref="F8:F9"/>
    <mergeCell ref="P8:P9"/>
    <mergeCell ref="Q8:Q9"/>
    <mergeCell ref="G2:H7"/>
    <mergeCell ref="N2:Q7"/>
    <mergeCell ref="N8:N9"/>
    <mergeCell ref="O8:O9"/>
    <mergeCell ref="H8:H9"/>
    <mergeCell ref="I8:I9"/>
    <mergeCell ref="J8:J9"/>
    <mergeCell ref="K8:L8"/>
    <mergeCell ref="M8:M9"/>
    <mergeCell ref="K5:M7"/>
    <mergeCell ref="G8:G9"/>
  </mergeCells>
  <printOptions horizontalCentered="1"/>
  <pageMargins left="0" right="0" top="0.62992125984251968" bottom="0.98425196850393704" header="0.23622047244094491" footer="0.39370078740157483"/>
  <pageSetup paperSize="9" scale="55" fitToHeight="0" orientation="portrait" r:id="rId1"/>
  <headerFooter alignWithMargins="0">
    <oddFooter>&amp;CREGEA – Geologia Engenharia e Estudos Ambientais Rua Moacir Miguel da Silva, 633, Jd. Bonfiglioli, CEP 05595-000, São Paulo, SP +55 11 3735-5172 / 3731-3351- www.regea.com.br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EE3C7-35AD-42B4-925E-870FAED7EF58}">
  <sheetPr>
    <tabColor rgb="FFFFFF00"/>
  </sheetPr>
  <dimension ref="A1:E40"/>
  <sheetViews>
    <sheetView topLeftCell="A4" workbookViewId="0">
      <selection activeCell="H23" sqref="H23"/>
    </sheetView>
  </sheetViews>
  <sheetFormatPr defaultRowHeight="15"/>
  <cols>
    <col min="1" max="1" width="17" bestFit="1" customWidth="1"/>
    <col min="2" max="2" width="22" customWidth="1"/>
    <col min="3" max="3" width="17.7109375" customWidth="1"/>
    <col min="4" max="4" width="14" customWidth="1"/>
    <col min="5" max="5" width="28.28515625" bestFit="1" customWidth="1"/>
  </cols>
  <sheetData>
    <row r="1" spans="1:5">
      <c r="A1" s="533" t="s">
        <v>585</v>
      </c>
      <c r="B1" s="533"/>
      <c r="C1" s="533"/>
      <c r="D1" s="533"/>
      <c r="E1" s="533"/>
    </row>
    <row r="2" spans="1:5">
      <c r="A2" s="381" t="str">
        <f>[2]BDI!$A$4</f>
        <v>OBRA:</v>
      </c>
      <c r="B2" s="534"/>
      <c r="C2" s="535"/>
      <c r="D2" s="535"/>
      <c r="E2" s="536"/>
    </row>
    <row r="3" spans="1:5">
      <c r="A3" s="381" t="str">
        <f>[2]BDI!$A$5</f>
        <v>ENDEREÇO:</v>
      </c>
      <c r="B3" s="537"/>
      <c r="C3" s="538"/>
      <c r="D3" s="538"/>
      <c r="E3" s="539"/>
    </row>
    <row r="4" spans="1:5">
      <c r="A4" s="382" t="s">
        <v>600</v>
      </c>
      <c r="B4" s="540" t="s">
        <v>23</v>
      </c>
      <c r="C4" s="540"/>
      <c r="D4" s="383" t="s">
        <v>37</v>
      </c>
      <c r="E4" s="383" t="s">
        <v>586</v>
      </c>
    </row>
    <row r="5" spans="1:5" ht="36" customHeight="1">
      <c r="A5" s="384">
        <f>COUNTIF($A$4:$A4,$A$4)</f>
        <v>1</v>
      </c>
      <c r="B5" s="541" t="s">
        <v>55</v>
      </c>
      <c r="C5" s="541"/>
      <c r="D5" s="385" t="s">
        <v>37</v>
      </c>
      <c r="E5" s="386">
        <f>LARGE(E13:E14,1)</f>
        <v>0</v>
      </c>
    </row>
    <row r="6" spans="1:5">
      <c r="A6" s="387"/>
      <c r="B6" s="388"/>
      <c r="C6" s="387"/>
      <c r="D6" s="387"/>
      <c r="E6" s="387"/>
    </row>
    <row r="7" spans="1:5">
      <c r="A7" s="532" t="s">
        <v>587</v>
      </c>
      <c r="B7" s="532" t="s">
        <v>588</v>
      </c>
      <c r="C7" s="532" t="s">
        <v>589</v>
      </c>
      <c r="D7" s="532" t="s">
        <v>586</v>
      </c>
      <c r="E7" s="532"/>
    </row>
    <row r="8" spans="1:5">
      <c r="A8" s="532"/>
      <c r="B8" s="532"/>
      <c r="C8" s="532"/>
      <c r="D8" s="389" t="s">
        <v>590</v>
      </c>
      <c r="E8" s="389" t="s">
        <v>591</v>
      </c>
    </row>
    <row r="9" spans="1:5">
      <c r="A9" s="532"/>
      <c r="B9" s="532"/>
      <c r="C9" s="532"/>
      <c r="D9" s="390">
        <v>45962</v>
      </c>
      <c r="E9" s="391" t="str">
        <f>[2]ORÇAMENTO!J3</f>
        <v xml:space="preserve">DER-EDIF/SINAPI/SCORIO → AGO/25 </v>
      </c>
    </row>
    <row r="10" spans="1:5">
      <c r="A10" s="392"/>
      <c r="B10" s="393"/>
      <c r="C10" s="394"/>
      <c r="D10" s="395"/>
      <c r="E10" s="396">
        <f>ROUND(D10*($C$14/$C$13),2)</f>
        <v>0</v>
      </c>
    </row>
    <row r="11" spans="1:5">
      <c r="A11" s="392"/>
      <c r="B11" s="393"/>
      <c r="C11" s="394"/>
      <c r="D11" s="395"/>
      <c r="E11" s="396">
        <f>ROUND(D11*($C$14/$C$13),2)</f>
        <v>0</v>
      </c>
    </row>
    <row r="12" spans="1:5">
      <c r="A12" s="392"/>
      <c r="B12" s="393"/>
      <c r="C12" s="394"/>
      <c r="D12" s="395"/>
      <c r="E12" s="396">
        <f>ROUND(D12*($C$14/$C$13),2)</f>
        <v>0</v>
      </c>
    </row>
    <row r="13" spans="1:5">
      <c r="A13" s="542" t="s">
        <v>592</v>
      </c>
      <c r="B13" s="397" t="s">
        <v>593</v>
      </c>
      <c r="C13" s="398">
        <v>1</v>
      </c>
      <c r="D13" s="399" t="s">
        <v>594</v>
      </c>
      <c r="E13" s="400">
        <f>ROUND(AVERAGE(E10:E12),2)</f>
        <v>0</v>
      </c>
    </row>
    <row r="14" spans="1:5">
      <c r="A14" s="543"/>
      <c r="B14" s="397" t="s">
        <v>595</v>
      </c>
      <c r="C14" s="398">
        <v>1</v>
      </c>
      <c r="D14" s="399" t="s">
        <v>596</v>
      </c>
      <c r="E14" s="400">
        <f>ROUND(MEDIAN(E10:E12),2)</f>
        <v>0</v>
      </c>
    </row>
    <row r="15" spans="1:5">
      <c r="A15" s="387"/>
      <c r="B15" s="387"/>
      <c r="C15" s="387"/>
      <c r="D15" s="387"/>
      <c r="E15" s="387"/>
    </row>
    <row r="17" spans="1:5">
      <c r="A17" s="382" t="s">
        <v>601</v>
      </c>
      <c r="B17" s="540" t="s">
        <v>23</v>
      </c>
      <c r="C17" s="540"/>
      <c r="D17" s="383" t="s">
        <v>37</v>
      </c>
      <c r="E17" s="383" t="s">
        <v>586</v>
      </c>
    </row>
    <row r="18" spans="1:5">
      <c r="A18" s="384">
        <f>COUNTIF($A$4:$A17,$A$4)</f>
        <v>1</v>
      </c>
      <c r="B18" s="541" t="s">
        <v>57</v>
      </c>
      <c r="C18" s="541"/>
      <c r="D18" s="385" t="s">
        <v>37</v>
      </c>
      <c r="E18" s="386">
        <f>LARGE(E26:E27,1)</f>
        <v>0</v>
      </c>
    </row>
    <row r="19" spans="1:5">
      <c r="A19" s="387"/>
      <c r="B19" s="388"/>
      <c r="C19" s="387"/>
      <c r="D19" s="387"/>
      <c r="E19" s="387"/>
    </row>
    <row r="20" spans="1:5">
      <c r="A20" s="532" t="s">
        <v>587</v>
      </c>
      <c r="B20" s="532" t="s">
        <v>588</v>
      </c>
      <c r="C20" s="532" t="s">
        <v>589</v>
      </c>
      <c r="D20" s="532" t="s">
        <v>586</v>
      </c>
      <c r="E20" s="532"/>
    </row>
    <row r="21" spans="1:5">
      <c r="A21" s="532"/>
      <c r="B21" s="532"/>
      <c r="C21" s="532"/>
      <c r="D21" s="389" t="s">
        <v>590</v>
      </c>
      <c r="E21" s="389" t="s">
        <v>591</v>
      </c>
    </row>
    <row r="22" spans="1:5">
      <c r="A22" s="532"/>
      <c r="B22" s="532"/>
      <c r="C22" s="532"/>
      <c r="D22" s="390">
        <v>45962</v>
      </c>
      <c r="E22" s="391">
        <f>[2]ORÇAMENTO!J16</f>
        <v>13037.85</v>
      </c>
    </row>
    <row r="23" spans="1:5">
      <c r="A23" s="392"/>
      <c r="B23" s="393"/>
      <c r="C23" s="394"/>
      <c r="D23" s="395"/>
      <c r="E23" s="396">
        <f>ROUND(D23*($C$14/$C$13),2)</f>
        <v>0</v>
      </c>
    </row>
    <row r="24" spans="1:5">
      <c r="A24" s="392"/>
      <c r="B24" s="393"/>
      <c r="C24" s="394"/>
      <c r="D24" s="395"/>
      <c r="E24" s="396">
        <f>ROUND(D24*($C$14/$C$13),2)</f>
        <v>0</v>
      </c>
    </row>
    <row r="25" spans="1:5">
      <c r="A25" s="392"/>
      <c r="B25" s="393"/>
      <c r="C25" s="394"/>
      <c r="D25" s="395"/>
      <c r="E25" s="396">
        <f>ROUND(D25*($C$14/$C$13),2)</f>
        <v>0</v>
      </c>
    </row>
    <row r="26" spans="1:5">
      <c r="A26" s="542" t="s">
        <v>592</v>
      </c>
      <c r="B26" s="397" t="s">
        <v>593</v>
      </c>
      <c r="C26" s="398">
        <v>1</v>
      </c>
      <c r="D26" s="399" t="s">
        <v>594</v>
      </c>
      <c r="E26" s="400">
        <f>ROUND(AVERAGE(E23:E25),2)</f>
        <v>0</v>
      </c>
    </row>
    <row r="27" spans="1:5">
      <c r="A27" s="543"/>
      <c r="B27" s="397" t="s">
        <v>595</v>
      </c>
      <c r="C27" s="398">
        <v>1</v>
      </c>
      <c r="D27" s="399" t="s">
        <v>596</v>
      </c>
      <c r="E27" s="400">
        <f>ROUND(MEDIAN(E23:E25),2)</f>
        <v>0</v>
      </c>
    </row>
    <row r="30" spans="1:5">
      <c r="A30" s="382" t="s">
        <v>602</v>
      </c>
      <c r="B30" s="540" t="s">
        <v>23</v>
      </c>
      <c r="C30" s="540"/>
      <c r="D30" s="383" t="s">
        <v>37</v>
      </c>
      <c r="E30" s="383" t="s">
        <v>586</v>
      </c>
    </row>
    <row r="31" spans="1:5">
      <c r="A31" s="384">
        <f>COUNTIF($A$4:$A30,$A$4)</f>
        <v>1</v>
      </c>
      <c r="B31" s="541" t="s">
        <v>59</v>
      </c>
      <c r="C31" s="541"/>
      <c r="D31" s="385" t="s">
        <v>37</v>
      </c>
      <c r="E31" s="386">
        <f>LARGE(E39:E40,1)</f>
        <v>0</v>
      </c>
    </row>
    <row r="32" spans="1:5">
      <c r="A32" s="387"/>
      <c r="B32" s="388"/>
      <c r="C32" s="387"/>
      <c r="D32" s="387"/>
      <c r="E32" s="387"/>
    </row>
    <row r="33" spans="1:5">
      <c r="A33" s="532" t="s">
        <v>587</v>
      </c>
      <c r="B33" s="532" t="s">
        <v>588</v>
      </c>
      <c r="C33" s="532" t="s">
        <v>589</v>
      </c>
      <c r="D33" s="532" t="s">
        <v>586</v>
      </c>
      <c r="E33" s="532"/>
    </row>
    <row r="34" spans="1:5">
      <c r="A34" s="532"/>
      <c r="B34" s="532"/>
      <c r="C34" s="532"/>
      <c r="D34" s="389" t="s">
        <v>590</v>
      </c>
      <c r="E34" s="389" t="s">
        <v>591</v>
      </c>
    </row>
    <row r="35" spans="1:5">
      <c r="A35" s="532"/>
      <c r="B35" s="532"/>
      <c r="C35" s="532"/>
      <c r="D35" s="390">
        <v>45962</v>
      </c>
      <c r="E35" s="391">
        <f>[2]ORÇAMENTO!J29</f>
        <v>15204.65</v>
      </c>
    </row>
    <row r="36" spans="1:5">
      <c r="A36" s="392"/>
      <c r="B36" s="393"/>
      <c r="C36" s="394"/>
      <c r="D36" s="395"/>
      <c r="E36" s="396">
        <f>ROUND(D36*($C$14/$C$13),2)</f>
        <v>0</v>
      </c>
    </row>
    <row r="37" spans="1:5">
      <c r="A37" s="392"/>
      <c r="B37" s="393"/>
      <c r="C37" s="394"/>
      <c r="D37" s="395"/>
      <c r="E37" s="396">
        <f>ROUND(D37*($C$14/$C$13),2)</f>
        <v>0</v>
      </c>
    </row>
    <row r="38" spans="1:5">
      <c r="A38" s="392"/>
      <c r="B38" s="393"/>
      <c r="C38" s="394"/>
      <c r="D38" s="395"/>
      <c r="E38" s="396">
        <f>ROUND(D38*($C$14/$C$13),2)</f>
        <v>0</v>
      </c>
    </row>
    <row r="39" spans="1:5">
      <c r="A39" s="542" t="s">
        <v>592</v>
      </c>
      <c r="B39" s="397" t="s">
        <v>593</v>
      </c>
      <c r="C39" s="398">
        <v>1</v>
      </c>
      <c r="D39" s="399" t="s">
        <v>594</v>
      </c>
      <c r="E39" s="400">
        <f>ROUND(AVERAGE(E36:E38),2)</f>
        <v>0</v>
      </c>
    </row>
    <row r="40" spans="1:5">
      <c r="A40" s="543"/>
      <c r="B40" s="397" t="s">
        <v>595</v>
      </c>
      <c r="C40" s="398">
        <v>1</v>
      </c>
      <c r="D40" s="399" t="s">
        <v>596</v>
      </c>
      <c r="E40" s="400">
        <f>ROUND(MEDIAN(E36:E38),2)</f>
        <v>0</v>
      </c>
    </row>
  </sheetData>
  <mergeCells count="24">
    <mergeCell ref="A39:A40"/>
    <mergeCell ref="D20:E20"/>
    <mergeCell ref="A26:A27"/>
    <mergeCell ref="B30:C30"/>
    <mergeCell ref="B31:C31"/>
    <mergeCell ref="A33:A35"/>
    <mergeCell ref="B33:B35"/>
    <mergeCell ref="C33:C35"/>
    <mergeCell ref="D33:E33"/>
    <mergeCell ref="A13:A14"/>
    <mergeCell ref="B17:C17"/>
    <mergeCell ref="B18:C18"/>
    <mergeCell ref="A20:A22"/>
    <mergeCell ref="B20:B22"/>
    <mergeCell ref="C20:C22"/>
    <mergeCell ref="A7:A9"/>
    <mergeCell ref="B7:B9"/>
    <mergeCell ref="C7:C9"/>
    <mergeCell ref="D7:E7"/>
    <mergeCell ref="A1:E1"/>
    <mergeCell ref="B2:E2"/>
    <mergeCell ref="B3:E3"/>
    <mergeCell ref="B4:C4"/>
    <mergeCell ref="B5:C5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31D88-8C12-4289-88A6-E5918DC0958D}">
  <sheetPr codeName="Planilha8"/>
  <dimension ref="A1:IW58"/>
  <sheetViews>
    <sheetView workbookViewId="0">
      <selection activeCell="E35" sqref="E35"/>
    </sheetView>
  </sheetViews>
  <sheetFormatPr defaultColWidth="10.28515625" defaultRowHeight="13.5"/>
  <cols>
    <col min="1" max="1" width="11.5703125" style="206" customWidth="1"/>
    <col min="2" max="2" width="44.7109375" style="206" customWidth="1"/>
    <col min="3" max="3" width="12.42578125" style="213" customWidth="1"/>
    <col min="4" max="4" width="3.28515625" style="206" customWidth="1"/>
    <col min="5" max="5" width="11.5703125" style="206" customWidth="1"/>
    <col min="6" max="6" width="36.42578125" style="206" customWidth="1"/>
    <col min="7" max="257" width="9.7109375" style="206" customWidth="1"/>
    <col min="258" max="1024" width="9.7109375" style="239" customWidth="1"/>
    <col min="1025" max="16384" width="10.28515625" style="239"/>
  </cols>
  <sheetData>
    <row r="1" spans="1:13" s="199" customFormat="1" ht="14.25">
      <c r="A1" s="546" t="s">
        <v>416</v>
      </c>
      <c r="B1" s="546"/>
      <c r="C1" s="546"/>
      <c r="D1" s="546"/>
      <c r="E1" s="198"/>
      <c r="F1" s="198"/>
      <c r="H1" s="200"/>
    </row>
    <row r="2" spans="1:13" s="202" customFormat="1" ht="12">
      <c r="A2" s="201"/>
      <c r="B2" s="201"/>
      <c r="C2" s="201"/>
      <c r="D2" s="201"/>
      <c r="E2" s="201"/>
      <c r="F2" s="201"/>
      <c r="H2" s="203"/>
    </row>
    <row r="3" spans="1:13" s="204" customFormat="1" ht="12.75" customHeight="1">
      <c r="A3" s="243" t="s">
        <v>417</v>
      </c>
      <c r="B3" s="547" t="s">
        <v>418</v>
      </c>
      <c r="C3" s="547"/>
      <c r="D3" s="547"/>
      <c r="E3" s="201"/>
    </row>
    <row r="4" spans="1:13" s="204" customFormat="1" ht="51" customHeight="1">
      <c r="A4" s="243" t="s">
        <v>419</v>
      </c>
      <c r="B4" s="547" t="s">
        <v>583</v>
      </c>
      <c r="C4" s="547"/>
      <c r="D4" s="547"/>
      <c r="E4" s="201"/>
    </row>
    <row r="5" spans="1:13" s="204" customFormat="1" ht="24.75" customHeight="1">
      <c r="A5" s="243" t="s">
        <v>420</v>
      </c>
      <c r="B5" s="548" t="s">
        <v>20</v>
      </c>
      <c r="C5" s="548"/>
      <c r="D5" s="548"/>
      <c r="E5" s="201"/>
    </row>
    <row r="6" spans="1:13" s="204" customFormat="1" ht="12">
      <c r="A6" s="244"/>
      <c r="B6" s="245"/>
      <c r="C6" s="246"/>
      <c r="D6" s="247"/>
      <c r="E6" s="201"/>
    </row>
    <row r="7" spans="1:13">
      <c r="A7" s="549" t="s">
        <v>421</v>
      </c>
      <c r="B7" s="549"/>
      <c r="C7" s="549"/>
      <c r="D7" s="549"/>
    </row>
    <row r="8" spans="1:13" s="207" customFormat="1" ht="8.1" customHeight="1">
      <c r="B8" s="208"/>
      <c r="C8" s="209"/>
      <c r="D8" s="205"/>
    </row>
    <row r="9" spans="1:13">
      <c r="A9" s="210"/>
      <c r="B9" s="211" t="s">
        <v>422</v>
      </c>
      <c r="C9" s="209"/>
      <c r="D9" s="205"/>
    </row>
    <row r="10" spans="1:13" ht="8.1" customHeight="1">
      <c r="A10" s="210"/>
      <c r="C10" s="209"/>
      <c r="D10" s="205"/>
    </row>
    <row r="11" spans="1:13">
      <c r="A11" s="549" t="s">
        <v>423</v>
      </c>
      <c r="B11" s="549"/>
      <c r="C11" s="549"/>
      <c r="D11" s="549"/>
    </row>
    <row r="12" spans="1:13" s="207" customFormat="1" ht="6">
      <c r="C12" s="212"/>
      <c r="D12" s="208"/>
    </row>
    <row r="13" spans="1:13">
      <c r="A13" s="210"/>
      <c r="B13" s="211" t="s">
        <v>475</v>
      </c>
      <c r="C13" s="212"/>
      <c r="D13" s="208"/>
    </row>
    <row r="14" spans="1:13" ht="8.1" customHeight="1">
      <c r="A14" s="210"/>
      <c r="B14" s="213"/>
      <c r="C14" s="210"/>
      <c r="D14" s="213"/>
      <c r="E14" s="213"/>
      <c r="F14" s="213"/>
    </row>
    <row r="15" spans="1:13">
      <c r="A15" s="549" t="s">
        <v>424</v>
      </c>
      <c r="B15" s="549"/>
      <c r="C15" s="549"/>
      <c r="D15" s="549"/>
      <c r="F15" s="214" t="s">
        <v>425</v>
      </c>
      <c r="G15" s="215"/>
      <c r="H15" s="215"/>
      <c r="I15" s="215"/>
      <c r="J15" s="215"/>
      <c r="K15" s="215"/>
      <c r="L15" s="215"/>
      <c r="M15" s="215"/>
    </row>
    <row r="16" spans="1:13" s="207" customFormat="1" ht="6">
      <c r="C16" s="212"/>
      <c r="D16" s="212"/>
      <c r="F16" s="216"/>
      <c r="G16" s="216"/>
      <c r="H16" s="216"/>
      <c r="I16" s="216"/>
      <c r="J16" s="216"/>
      <c r="K16" s="216"/>
      <c r="L16" s="216"/>
      <c r="M16" s="216"/>
    </row>
    <row r="17" spans="1:13">
      <c r="A17" s="217" t="s">
        <v>426</v>
      </c>
      <c r="B17" s="218" t="s">
        <v>427</v>
      </c>
      <c r="C17" s="219">
        <v>3.26</v>
      </c>
      <c r="D17" s="220" t="s">
        <v>428</v>
      </c>
      <c r="F17" s="214" t="s">
        <v>429</v>
      </c>
      <c r="G17" s="215"/>
      <c r="H17" s="215"/>
      <c r="I17" s="215"/>
      <c r="J17" s="215"/>
      <c r="K17" s="215"/>
      <c r="L17" s="215"/>
      <c r="M17" s="215"/>
    </row>
    <row r="18" spans="1:13">
      <c r="A18" s="217" t="s">
        <v>430</v>
      </c>
      <c r="B18" s="218" t="s">
        <v>431</v>
      </c>
      <c r="C18" s="219">
        <v>7.63</v>
      </c>
      <c r="D18" s="220" t="s">
        <v>428</v>
      </c>
      <c r="F18" s="214" t="s">
        <v>432</v>
      </c>
      <c r="G18" s="215"/>
      <c r="H18" s="215"/>
      <c r="I18" s="215"/>
      <c r="J18" s="215"/>
      <c r="K18" s="215"/>
      <c r="L18" s="215"/>
      <c r="M18" s="215"/>
    </row>
    <row r="19" spans="1:13">
      <c r="A19" s="217" t="s">
        <v>433</v>
      </c>
      <c r="B19" s="218" t="s">
        <v>434</v>
      </c>
      <c r="C19" s="219">
        <v>0.61</v>
      </c>
      <c r="D19" s="220" t="s">
        <v>428</v>
      </c>
      <c r="F19" s="221"/>
    </row>
    <row r="20" spans="1:13">
      <c r="A20" s="217" t="s">
        <v>435</v>
      </c>
      <c r="B20" s="218" t="s">
        <v>436</v>
      </c>
      <c r="C20" s="219">
        <v>1.5</v>
      </c>
      <c r="D20" s="220" t="s">
        <v>428</v>
      </c>
      <c r="F20" s="221"/>
    </row>
    <row r="21" spans="1:13" ht="8.1" customHeight="1">
      <c r="A21" s="205"/>
      <c r="B21" s="222"/>
      <c r="C21" s="223"/>
      <c r="D21" s="224"/>
      <c r="F21" s="221"/>
    </row>
    <row r="22" spans="1:13">
      <c r="A22" s="217" t="s">
        <v>437</v>
      </c>
      <c r="B22" s="218" t="s">
        <v>438</v>
      </c>
      <c r="C22" s="219">
        <v>7</v>
      </c>
      <c r="D22" s="220" t="s">
        <v>428</v>
      </c>
      <c r="F22" s="221"/>
    </row>
    <row r="23" spans="1:13" ht="8.1" customHeight="1">
      <c r="A23" s="210"/>
      <c r="B23" s="210"/>
      <c r="D23" s="213"/>
    </row>
    <row r="24" spans="1:13" ht="12.75" customHeight="1">
      <c r="A24" s="549" t="s">
        <v>439</v>
      </c>
      <c r="B24" s="549"/>
      <c r="C24" s="549"/>
      <c r="D24" s="549"/>
    </row>
    <row r="25" spans="1:13" ht="8.1" customHeight="1">
      <c r="A25" s="205"/>
      <c r="B25" s="205"/>
      <c r="C25" s="205"/>
      <c r="D25" s="205"/>
    </row>
    <row r="26" spans="1:13" ht="12.75" customHeight="1">
      <c r="A26" s="217" t="s">
        <v>440</v>
      </c>
      <c r="B26" s="225" t="s">
        <v>441</v>
      </c>
      <c r="C26" s="226">
        <f>C29+C31+C32+C33</f>
        <v>5.65</v>
      </c>
      <c r="D26" s="227" t="s">
        <v>428</v>
      </c>
    </row>
    <row r="27" spans="1:13" ht="12.75" customHeight="1">
      <c r="A27" s="205"/>
      <c r="B27" s="205"/>
      <c r="C27" s="205"/>
      <c r="D27" s="205"/>
    </row>
    <row r="28" spans="1:13" ht="13.5" customHeight="1">
      <c r="A28" s="205"/>
      <c r="B28" s="228" t="s">
        <v>442</v>
      </c>
      <c r="C28" s="219">
        <v>100</v>
      </c>
      <c r="D28" s="227" t="s">
        <v>428</v>
      </c>
    </row>
    <row r="29" spans="1:13" ht="12.75" customHeight="1">
      <c r="A29" s="205"/>
      <c r="B29" s="228" t="s">
        <v>443</v>
      </c>
      <c r="C29" s="219">
        <v>2</v>
      </c>
      <c r="D29" s="227" t="s">
        <v>428</v>
      </c>
    </row>
    <row r="30" spans="1:13" s="207" customFormat="1" ht="8.1" customHeight="1">
      <c r="C30" s="229"/>
      <c r="D30" s="212"/>
    </row>
    <row r="31" spans="1:13">
      <c r="A31" s="210"/>
      <c r="B31" s="228" t="s">
        <v>444</v>
      </c>
      <c r="C31" s="230">
        <v>3</v>
      </c>
      <c r="D31" s="231" t="s">
        <v>428</v>
      </c>
      <c r="F31" s="221"/>
    </row>
    <row r="32" spans="1:13" ht="12.75" customHeight="1">
      <c r="A32" s="210"/>
      <c r="B32" s="228" t="s">
        <v>445</v>
      </c>
      <c r="C32" s="230">
        <v>0.65</v>
      </c>
      <c r="D32" s="231" t="s">
        <v>428</v>
      </c>
    </row>
    <row r="33" spans="1:6" ht="12.75" customHeight="1">
      <c r="A33" s="210"/>
      <c r="B33" s="228" t="s">
        <v>446</v>
      </c>
      <c r="C33" s="230">
        <v>0</v>
      </c>
      <c r="D33" s="220" t="s">
        <v>428</v>
      </c>
    </row>
    <row r="34" spans="1:6" ht="8.1" customHeight="1">
      <c r="A34" s="210"/>
      <c r="B34" s="210"/>
      <c r="C34" s="210"/>
      <c r="D34" s="213"/>
    </row>
    <row r="35" spans="1:6">
      <c r="A35" s="549" t="s">
        <v>447</v>
      </c>
      <c r="B35" s="549"/>
      <c r="C35" s="549"/>
      <c r="D35" s="549"/>
    </row>
    <row r="36" spans="1:6" s="207" customFormat="1" ht="6">
      <c r="C36" s="212"/>
      <c r="D36" s="208"/>
    </row>
    <row r="37" spans="1:6" ht="12.75" customHeight="1">
      <c r="A37" s="210"/>
      <c r="B37" s="213" t="s">
        <v>448</v>
      </c>
      <c r="C37" s="550">
        <f>ROUND(((((1+((C17+C18+C20)/100))*(1+(C19/100))*(1+(C22/100)))/(1-(C26/100)))-1),4)</f>
        <v>0.28239999999999998</v>
      </c>
      <c r="D37" s="550"/>
      <c r="E37" s="544"/>
      <c r="F37" s="232"/>
    </row>
    <row r="38" spans="1:6" ht="12.75" customHeight="1">
      <c r="A38" s="210"/>
      <c r="B38" s="213" t="s">
        <v>449</v>
      </c>
      <c r="C38" s="550"/>
      <c r="D38" s="550"/>
      <c r="E38" s="544"/>
      <c r="F38" s="233"/>
    </row>
    <row r="39" spans="1:6" ht="14.25">
      <c r="A39" s="210"/>
      <c r="B39" s="210"/>
      <c r="C39" s="234"/>
      <c r="D39" s="210"/>
    </row>
    <row r="40" spans="1:6" ht="27.75" customHeight="1">
      <c r="A40" s="545" t="str">
        <f>CONCATENATE("Declaro para os devidos fins que, conforme legislação tributária municipal, a base de cálculo do ISS para ",B13," é de 100 %, com a respectiva alíquota de ",C29,"%")</f>
        <v>Declaro para os devidos fins que, conforme legislação tributária municipal, a base de cálculo do ISS para Obra de contenção é de 100 %, com a respectiva alíquota de 2%</v>
      </c>
      <c r="B40" s="545"/>
      <c r="C40" s="545"/>
      <c r="D40" s="545"/>
    </row>
    <row r="41" spans="1:6" ht="41.25" customHeight="1">
      <c r="A41" s="545" t="str">
        <f>CONCATENATE("Declaro para os devidos fins que o regime de Contribuição Previdenciária adotado para elaboração do orçamento foi ",B9,", e que esta é a alternativa mais adequada para a Administração Pública.")</f>
        <v>Declaro para os devidos fins que o regime de Contribuição Previdenciária adotado para elaboração do orçamento foi Sem Desoneração, e que esta é a alternativa mais adequada para a Administração Pública.</v>
      </c>
      <c r="B41" s="545"/>
      <c r="C41" s="545"/>
      <c r="D41" s="545"/>
    </row>
    <row r="43" spans="1:6">
      <c r="A43" s="205" t="s">
        <v>450</v>
      </c>
      <c r="B43" s="205"/>
      <c r="C43" s="209"/>
      <c r="D43" s="210"/>
    </row>
    <row r="44" spans="1:6">
      <c r="A44" s="205"/>
      <c r="B44" s="205"/>
      <c r="C44" s="209"/>
      <c r="D44" s="210"/>
    </row>
    <row r="45" spans="1:6">
      <c r="A45" s="205"/>
      <c r="B45" s="205"/>
      <c r="C45" s="209"/>
      <c r="D45" s="210"/>
    </row>
    <row r="47" spans="1:6">
      <c r="A47" s="235" t="s">
        <v>451</v>
      </c>
      <c r="B47" s="236"/>
      <c r="C47" s="210"/>
      <c r="D47" s="210"/>
    </row>
    <row r="48" spans="1:6">
      <c r="A48" s="235" t="s">
        <v>452</v>
      </c>
      <c r="B48" s="237"/>
      <c r="C48" s="210"/>
      <c r="D48" s="210"/>
    </row>
    <row r="51" spans="1:4">
      <c r="C51" s="206"/>
    </row>
    <row r="53" spans="1:4" ht="14.25">
      <c r="B53" s="238"/>
      <c r="C53" s="238"/>
      <c r="D53" s="238"/>
    </row>
    <row r="54" spans="1:4" ht="14.25">
      <c r="A54" s="235"/>
      <c r="B54" s="238"/>
      <c r="C54" s="238"/>
      <c r="D54" s="238"/>
    </row>
    <row r="55" spans="1:4" ht="14.25">
      <c r="A55" s="235"/>
      <c r="B55" s="238"/>
      <c r="C55" s="238"/>
      <c r="D55" s="238"/>
    </row>
    <row r="56" spans="1:4" ht="14.25">
      <c r="B56" s="238"/>
      <c r="C56" s="238"/>
      <c r="D56" s="238"/>
    </row>
    <row r="57" spans="1:4" ht="14.25">
      <c r="B57" s="238"/>
      <c r="C57" s="238"/>
      <c r="D57" s="238"/>
    </row>
    <row r="58" spans="1:4" ht="14.25">
      <c r="B58" s="238"/>
      <c r="C58" s="238"/>
      <c r="D58" s="238"/>
    </row>
  </sheetData>
  <mergeCells count="13">
    <mergeCell ref="A41:D41"/>
    <mergeCell ref="A15:D15"/>
    <mergeCell ref="A24:D24"/>
    <mergeCell ref="A35:D35"/>
    <mergeCell ref="C37:D38"/>
    <mergeCell ref="E37:E38"/>
    <mergeCell ref="A40:D40"/>
    <mergeCell ref="A1:D1"/>
    <mergeCell ref="B3:D3"/>
    <mergeCell ref="B4:D4"/>
    <mergeCell ref="B5:D5"/>
    <mergeCell ref="A7:D7"/>
    <mergeCell ref="A11:D11"/>
  </mergeCells>
  <conditionalFormatting sqref="E37:F37">
    <cfRule type="cellIs" dxfId="0" priority="1" stopIfTrue="1" operator="equal">
      <formula>"Atende"</formula>
    </cfRule>
  </conditionalFormatting>
  <dataValidations count="4">
    <dataValidation type="decimal" allowBlank="1" showErrorMessage="1" errorTitle="Atenção" error="O valor deve estar entre 2%  e  5%" sqref="C29" xr:uid="{83A86DF0-7655-4438-92B0-1809D0971273}">
      <formula1>2</formula1>
      <formula2>5</formula2>
    </dataValidation>
    <dataValidation type="decimal" allowBlank="1" showErrorMessage="1" errorTitle="Atenção" error="O valor deve estar entre 0 e 100" sqref="C28" xr:uid="{F0CE267F-F69F-4F3D-A6AC-49AE5769079D}">
      <formula1>0</formula1>
      <formula2>100</formula2>
    </dataValidation>
    <dataValidation type="list" allowBlank="1" showErrorMessage="1" sqref="B13" xr:uid="{6C241EFE-358C-477F-9641-2AEA857B03AC}"/>
    <dataValidation type="list" allowBlank="1" showErrorMessage="1" sqref="B9" xr:uid="{668C4DE5-047E-4CFC-AD94-7B8F37F48C50}">
      <formula1>"Com Desoneração,Sem Desoneração"</formula1>
    </dataValidation>
  </dataValidations>
  <printOptions horizontalCentered="1"/>
  <pageMargins left="0.39370078740157499" right="0.39370078740157499" top="1.1811023622047201" bottom="0.78740157480314998" header="0.39370078740157499" footer="0.39370078740157499"/>
  <pageSetup paperSize="9" fitToWidth="0" fitToHeight="0" pageOrder="overThenDown" orientation="portrait" useFirstPageNumber="1" r:id="rId1"/>
  <headerFooter alignWithMargins="0">
    <oddHeader>&amp;L&amp;G&amp;R&amp;"+,Regular"
&amp;K002060Rua Oséias Amorim, n° 43 - Bairro Adélia Giuberti
Tel.: (27) 3177-7080/7081
obras@colatina.es.gov.br</oddHeader>
  </headerFooter>
  <drawing r:id="rId2"/>
  <legacy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Y39"/>
  <sheetViews>
    <sheetView topLeftCell="A10" workbookViewId="0">
      <selection activeCell="D31" sqref="D31"/>
    </sheetView>
  </sheetViews>
  <sheetFormatPr defaultRowHeight="14.25"/>
  <cols>
    <col min="1" max="2" width="9.140625" style="146" customWidth="1"/>
    <col min="3" max="3" width="16.7109375" style="146" customWidth="1"/>
    <col min="4" max="4" width="94" style="146" customWidth="1"/>
    <col min="5" max="5" width="8.140625" style="148" customWidth="1"/>
    <col min="6" max="6" width="15" style="146" customWidth="1"/>
    <col min="7" max="7" width="9" style="146" customWidth="1"/>
    <col min="8" max="8" width="10.42578125" style="146" customWidth="1"/>
    <col min="9" max="9" width="16.85546875" style="146" customWidth="1"/>
    <col min="10" max="10" width="48.5703125" style="146" customWidth="1"/>
    <col min="11" max="11" width="15.7109375" style="146" customWidth="1"/>
    <col min="12" max="12" width="29.28515625" style="146" customWidth="1"/>
    <col min="13" max="13" width="26.140625" style="146" customWidth="1"/>
    <col min="14" max="14" width="17.5703125" style="146" customWidth="1"/>
    <col min="15" max="15" width="15.42578125" style="146" customWidth="1"/>
    <col min="16" max="16" width="23.5703125" style="146" customWidth="1"/>
    <col min="17" max="17" width="16.7109375" style="146" customWidth="1"/>
    <col min="18" max="18" width="20.140625" style="146" customWidth="1"/>
    <col min="19" max="19" width="18" style="146" customWidth="1"/>
    <col min="20" max="20" width="15.28515625" style="146" customWidth="1"/>
    <col min="21" max="21" width="17.5703125" style="146" customWidth="1"/>
    <col min="22" max="22" width="14.7109375" style="146" customWidth="1"/>
    <col min="23" max="23" width="9.140625" style="146" customWidth="1"/>
    <col min="24" max="16384" width="9.140625" style="146"/>
  </cols>
  <sheetData>
    <row r="1" spans="2:25" ht="18.75" customHeight="1">
      <c r="D1" s="147" t="s">
        <v>378</v>
      </c>
    </row>
    <row r="2" spans="2:25" s="149" customFormat="1" ht="42.75">
      <c r="C2" s="150"/>
      <c r="D2" s="150" t="s">
        <v>379</v>
      </c>
      <c r="E2" s="150" t="s">
        <v>37</v>
      </c>
      <c r="F2" s="150" t="s">
        <v>25</v>
      </c>
      <c r="G2" s="150" t="s">
        <v>26</v>
      </c>
      <c r="H2" s="150" t="s">
        <v>380</v>
      </c>
      <c r="I2" s="150" t="s">
        <v>381</v>
      </c>
    </row>
    <row r="3" spans="2:25" ht="18.75" customHeight="1">
      <c r="C3" s="150">
        <v>43055</v>
      </c>
      <c r="D3" s="151" t="s">
        <v>315</v>
      </c>
      <c r="E3" s="151" t="s">
        <v>316</v>
      </c>
      <c r="F3" s="152">
        <f>SUM(F4:F5)</f>
        <v>28649.226000000002</v>
      </c>
      <c r="G3" s="152">
        <v>1</v>
      </c>
      <c r="H3" s="152">
        <v>8</v>
      </c>
      <c r="I3" s="153">
        <f>F3*G3*H3</f>
        <v>229193.80800000002</v>
      </c>
    </row>
    <row r="4" spans="2:25">
      <c r="C4" s="148"/>
      <c r="D4" s="154" t="s">
        <v>176</v>
      </c>
      <c r="E4" s="155" t="s">
        <v>382</v>
      </c>
      <c r="F4" s="154">
        <f>893*18.5*1.578</f>
        <v>26069.349000000002</v>
      </c>
    </row>
    <row r="5" spans="2:25">
      <c r="C5" s="148"/>
      <c r="D5" s="154" t="s">
        <v>177</v>
      </c>
      <c r="E5" s="155" t="s">
        <v>382</v>
      </c>
      <c r="F5" s="154">
        <f>893*(1.5*2)*0.963</f>
        <v>2579.877</v>
      </c>
    </row>
    <row r="6" spans="2:25" ht="28.5">
      <c r="C6" s="150">
        <v>39013</v>
      </c>
      <c r="D6" s="151" t="s">
        <v>317</v>
      </c>
      <c r="E6" s="156" t="s">
        <v>181</v>
      </c>
      <c r="F6" s="157">
        <v>893</v>
      </c>
      <c r="G6" s="152">
        <v>1</v>
      </c>
      <c r="H6" s="152">
        <v>1.27</v>
      </c>
      <c r="I6" s="158">
        <f>F6*G6*H6</f>
        <v>1134.1100000000001</v>
      </c>
    </row>
    <row r="7" spans="2:25">
      <c r="D7" s="154" t="s">
        <v>180</v>
      </c>
      <c r="E7" s="155" t="s">
        <v>37</v>
      </c>
      <c r="F7" s="155">
        <v>893</v>
      </c>
    </row>
    <row r="8" spans="2:25" ht="28.5">
      <c r="C8" s="150" t="s">
        <v>383</v>
      </c>
      <c r="D8" s="159" t="s">
        <v>183</v>
      </c>
      <c r="E8" s="150" t="s">
        <v>117</v>
      </c>
      <c r="F8" s="152">
        <f>F10</f>
        <v>129.75200699999999</v>
      </c>
      <c r="G8" s="152">
        <v>1</v>
      </c>
      <c r="H8" s="152">
        <v>543.83000000000004</v>
      </c>
      <c r="I8" s="158">
        <f>F8*G8*H8</f>
        <v>70563.033966810006</v>
      </c>
    </row>
    <row r="9" spans="2:25">
      <c r="C9" s="160" t="s">
        <v>42</v>
      </c>
      <c r="D9" s="161" t="s">
        <v>176</v>
      </c>
      <c r="E9" s="155" t="s">
        <v>48</v>
      </c>
      <c r="F9" s="155">
        <v>16520.5</v>
      </c>
    </row>
    <row r="10" spans="2:25">
      <c r="C10" s="160" t="s">
        <v>44</v>
      </c>
      <c r="D10" s="154" t="s">
        <v>184</v>
      </c>
      <c r="E10" s="155" t="s">
        <v>117</v>
      </c>
      <c r="F10" s="155">
        <f>893*18.5*0.007854</f>
        <v>129.75200699999999</v>
      </c>
    </row>
    <row r="11" spans="2:25" ht="42.75">
      <c r="C11" s="152">
        <v>104849</v>
      </c>
      <c r="D11" s="159" t="s">
        <v>186</v>
      </c>
      <c r="E11" s="152" t="s">
        <v>48</v>
      </c>
      <c r="F11" s="152">
        <v>16520.5</v>
      </c>
      <c r="G11" s="152">
        <v>1</v>
      </c>
      <c r="H11" s="152">
        <v>55.31</v>
      </c>
      <c r="I11" s="158">
        <f>F11*G11*H11</f>
        <v>913748.85499999998</v>
      </c>
    </row>
    <row r="12" spans="2:25" s="162" customFormat="1" ht="57">
      <c r="C12" s="150" t="s">
        <v>384</v>
      </c>
      <c r="D12" s="163" t="s">
        <v>190</v>
      </c>
      <c r="E12" s="150" t="s">
        <v>62</v>
      </c>
      <c r="F12" s="150">
        <v>2462.7199999999998</v>
      </c>
      <c r="G12" s="150">
        <v>1</v>
      </c>
      <c r="H12" s="164">
        <f>SUM(I13:I30)</f>
        <v>471.91735099999988</v>
      </c>
      <c r="I12" s="158">
        <f>F12*G12*H12</f>
        <v>1162200.2986547197</v>
      </c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</row>
    <row r="13" spans="2:25">
      <c r="B13" s="154"/>
      <c r="C13" s="154">
        <v>370</v>
      </c>
      <c r="D13" s="154" t="s">
        <v>385</v>
      </c>
      <c r="E13" s="155" t="s">
        <v>386</v>
      </c>
      <c r="F13" s="154"/>
      <c r="G13" s="165">
        <v>0.17385</v>
      </c>
      <c r="H13" s="154">
        <v>83.34</v>
      </c>
      <c r="I13" s="154">
        <f t="shared" ref="I13:I30" si="0">G13*H13</f>
        <v>14.488659</v>
      </c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7"/>
    </row>
    <row r="14" spans="2:25">
      <c r="B14" s="154"/>
      <c r="C14" s="154">
        <v>1379</v>
      </c>
      <c r="D14" s="154" t="s">
        <v>387</v>
      </c>
      <c r="E14" s="155" t="s">
        <v>382</v>
      </c>
      <c r="F14" s="154"/>
      <c r="G14" s="165">
        <v>77.114999999999995</v>
      </c>
      <c r="H14" s="154">
        <v>0.66</v>
      </c>
      <c r="I14" s="154">
        <f t="shared" si="0"/>
        <v>50.895899999999997</v>
      </c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7"/>
    </row>
    <row r="15" spans="2:25">
      <c r="B15" s="154"/>
      <c r="C15" s="154">
        <v>4720</v>
      </c>
      <c r="D15" s="154" t="s">
        <v>388</v>
      </c>
      <c r="E15" s="155" t="s">
        <v>386</v>
      </c>
      <c r="F15" s="154"/>
      <c r="G15" s="165">
        <v>0.11219999999999999</v>
      </c>
      <c r="H15" s="154">
        <v>160.78</v>
      </c>
      <c r="I15" s="154">
        <f t="shared" si="0"/>
        <v>18.039515999999999</v>
      </c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7"/>
    </row>
    <row r="16" spans="2:25">
      <c r="B16" s="154"/>
      <c r="C16" s="154">
        <v>43127</v>
      </c>
      <c r="D16" s="154" t="s">
        <v>389</v>
      </c>
      <c r="E16" s="155" t="s">
        <v>390</v>
      </c>
      <c r="F16" s="154"/>
      <c r="G16" s="165">
        <f>2*1.1845</f>
        <v>2.3690000000000002</v>
      </c>
      <c r="H16" s="154">
        <v>41.1</v>
      </c>
      <c r="I16" s="154">
        <f t="shared" si="0"/>
        <v>97.365900000000011</v>
      </c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7"/>
    </row>
    <row r="17" spans="2:20">
      <c r="B17" s="154"/>
      <c r="C17" s="154">
        <v>88297</v>
      </c>
      <c r="D17" s="154" t="s">
        <v>391</v>
      </c>
      <c r="E17" s="155" t="s">
        <v>288</v>
      </c>
      <c r="F17" s="154"/>
      <c r="G17" s="154">
        <v>1.4775</v>
      </c>
      <c r="H17" s="154">
        <v>34.54</v>
      </c>
      <c r="I17" s="154">
        <f t="shared" si="0"/>
        <v>51.032850000000003</v>
      </c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7"/>
    </row>
    <row r="18" spans="2:20">
      <c r="B18" s="154"/>
      <c r="C18" s="154">
        <v>88309</v>
      </c>
      <c r="D18" s="154" t="s">
        <v>392</v>
      </c>
      <c r="E18" s="155" t="s">
        <v>288</v>
      </c>
      <c r="F18" s="154"/>
      <c r="G18" s="154">
        <v>0.73880000000000001</v>
      </c>
      <c r="H18" s="154">
        <v>28.13</v>
      </c>
      <c r="I18" s="154">
        <f t="shared" si="0"/>
        <v>20.782443999999998</v>
      </c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7"/>
    </row>
    <row r="19" spans="2:20">
      <c r="B19" s="154"/>
      <c r="C19" s="154">
        <v>88316</v>
      </c>
      <c r="D19" s="154" t="s">
        <v>393</v>
      </c>
      <c r="E19" s="155" t="s">
        <v>288</v>
      </c>
      <c r="F19" s="154"/>
      <c r="G19" s="154">
        <v>2.2162999999999999</v>
      </c>
      <c r="H19" s="154">
        <v>21.6</v>
      </c>
      <c r="I19" s="154">
        <f t="shared" si="0"/>
        <v>47.872080000000004</v>
      </c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7"/>
    </row>
    <row r="20" spans="2:20">
      <c r="B20" s="154"/>
      <c r="C20" s="154">
        <v>88377</v>
      </c>
      <c r="D20" s="154" t="s">
        <v>394</v>
      </c>
      <c r="E20" s="155" t="s">
        <v>288</v>
      </c>
      <c r="F20" s="154"/>
      <c r="G20" s="154">
        <v>0.73880000000000001</v>
      </c>
      <c r="H20" s="154">
        <v>27.6</v>
      </c>
      <c r="I20" s="154">
        <f t="shared" si="0"/>
        <v>20.390880000000003</v>
      </c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7"/>
    </row>
    <row r="21" spans="2:20">
      <c r="B21" s="154"/>
      <c r="C21" s="154">
        <v>88830</v>
      </c>
      <c r="D21" s="154" t="s">
        <v>395</v>
      </c>
      <c r="E21" s="155" t="s">
        <v>396</v>
      </c>
      <c r="F21" s="154"/>
      <c r="G21" s="154">
        <v>8.43E-2</v>
      </c>
      <c r="H21" s="154">
        <v>1.75</v>
      </c>
      <c r="I21" s="154">
        <f t="shared" si="0"/>
        <v>0.14752499999999999</v>
      </c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7"/>
    </row>
    <row r="22" spans="2:20">
      <c r="B22" s="154"/>
      <c r="C22" s="154">
        <v>88831</v>
      </c>
      <c r="D22" s="154" t="s">
        <v>397</v>
      </c>
      <c r="E22" s="155" t="s">
        <v>398</v>
      </c>
      <c r="F22" s="154"/>
      <c r="G22" s="154">
        <v>0.65449999999999997</v>
      </c>
      <c r="H22" s="154">
        <v>0.36</v>
      </c>
      <c r="I22" s="154">
        <f t="shared" si="0"/>
        <v>0.23561999999999997</v>
      </c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7"/>
    </row>
    <row r="23" spans="2:20">
      <c r="B23" s="154"/>
      <c r="C23" s="154">
        <v>90650</v>
      </c>
      <c r="D23" s="154" t="s">
        <v>399</v>
      </c>
      <c r="E23" s="155" t="s">
        <v>396</v>
      </c>
      <c r="F23" s="154"/>
      <c r="G23" s="154">
        <v>4.07E-2</v>
      </c>
      <c r="H23" s="154">
        <v>10.23</v>
      </c>
      <c r="I23" s="154">
        <f t="shared" si="0"/>
        <v>0.41636100000000004</v>
      </c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7"/>
    </row>
    <row r="24" spans="2:20">
      <c r="B24" s="154"/>
      <c r="C24" s="154">
        <v>90651</v>
      </c>
      <c r="D24" s="154" t="s">
        <v>400</v>
      </c>
      <c r="E24" s="155" t="s">
        <v>398</v>
      </c>
      <c r="F24" s="154"/>
      <c r="G24" s="154">
        <v>0.87119999999999997</v>
      </c>
      <c r="H24" s="154">
        <v>0.99</v>
      </c>
      <c r="I24" s="154">
        <f t="shared" si="0"/>
        <v>0.86248799999999992</v>
      </c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7"/>
    </row>
    <row r="25" spans="2:20">
      <c r="B25" s="154"/>
      <c r="C25" s="154">
        <v>90656</v>
      </c>
      <c r="D25" s="154" t="s">
        <v>401</v>
      </c>
      <c r="E25" s="155" t="s">
        <v>396</v>
      </c>
      <c r="F25" s="154"/>
      <c r="G25" s="154">
        <v>4.07E-2</v>
      </c>
      <c r="H25" s="154">
        <v>14.02</v>
      </c>
      <c r="I25" s="154">
        <f t="shared" si="0"/>
        <v>0.57061399999999995</v>
      </c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7"/>
    </row>
    <row r="26" spans="2:20">
      <c r="B26" s="154"/>
      <c r="C26" s="154">
        <v>90657</v>
      </c>
      <c r="D26" s="154" t="s">
        <v>402</v>
      </c>
      <c r="E26" s="155" t="s">
        <v>398</v>
      </c>
      <c r="F26" s="154"/>
      <c r="G26" s="154">
        <v>0.87119999999999997</v>
      </c>
      <c r="H26" s="154">
        <v>4.51</v>
      </c>
      <c r="I26" s="154">
        <f t="shared" si="0"/>
        <v>3.9291119999999995</v>
      </c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7"/>
    </row>
    <row r="27" spans="2:20">
      <c r="B27" s="154"/>
      <c r="C27" s="154">
        <v>90979</v>
      </c>
      <c r="D27" s="154" t="s">
        <v>403</v>
      </c>
      <c r="E27" s="155" t="s">
        <v>396</v>
      </c>
      <c r="F27" s="154"/>
      <c r="G27" s="154">
        <v>4.07E-2</v>
      </c>
      <c r="H27" s="154">
        <v>200.38</v>
      </c>
      <c r="I27" s="154">
        <f t="shared" si="0"/>
        <v>8.1554660000000005</v>
      </c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7"/>
    </row>
    <row r="28" spans="2:20">
      <c r="B28" s="154"/>
      <c r="C28" s="154">
        <v>90982</v>
      </c>
      <c r="D28" s="154" t="s">
        <v>404</v>
      </c>
      <c r="E28" s="155" t="s">
        <v>398</v>
      </c>
      <c r="F28" s="154"/>
      <c r="G28" s="154">
        <v>0.87119999999999997</v>
      </c>
      <c r="H28" s="154">
        <v>22.81</v>
      </c>
      <c r="I28" s="154">
        <f t="shared" si="0"/>
        <v>19.872071999999999</v>
      </c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7"/>
    </row>
    <row r="29" spans="2:20">
      <c r="B29" s="154"/>
      <c r="C29" s="154">
        <v>95967</v>
      </c>
      <c r="D29" s="154" t="s">
        <v>405</v>
      </c>
      <c r="E29" s="155" t="s">
        <v>288</v>
      </c>
      <c r="F29" s="154"/>
      <c r="G29" s="154">
        <v>0.73880000000000001</v>
      </c>
      <c r="H29" s="154">
        <v>147.78</v>
      </c>
      <c r="I29" s="154">
        <f t="shared" si="0"/>
        <v>109.17986400000001</v>
      </c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7"/>
    </row>
    <row r="30" spans="2:20">
      <c r="B30" s="154"/>
      <c r="C30" s="154">
        <v>102726</v>
      </c>
      <c r="D30" s="154" t="s">
        <v>406</v>
      </c>
      <c r="E30" s="155" t="s">
        <v>407</v>
      </c>
      <c r="F30" s="154"/>
      <c r="G30" s="154">
        <v>0.25</v>
      </c>
      <c r="H30" s="154">
        <v>30.72</v>
      </c>
      <c r="I30" s="154">
        <f t="shared" si="0"/>
        <v>7.68</v>
      </c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7"/>
    </row>
    <row r="32" spans="2:20">
      <c r="C32" s="168"/>
      <c r="D32" s="169"/>
      <c r="E32" s="170"/>
      <c r="F32" s="169"/>
      <c r="G32" s="169"/>
      <c r="H32" s="169"/>
      <c r="I32" s="171"/>
    </row>
    <row r="33" spans="3:9">
      <c r="G33" s="551" t="s">
        <v>408</v>
      </c>
      <c r="H33" s="551"/>
      <c r="I33" s="552">
        <f>SUM(I12,I11,I6,I3,I8)</f>
        <v>2376840.1056215297</v>
      </c>
    </row>
    <row r="34" spans="3:9">
      <c r="G34" s="551"/>
      <c r="H34" s="551"/>
      <c r="I34" s="552"/>
    </row>
    <row r="39" spans="3:9">
      <c r="C39" s="154"/>
      <c r="D39" s="154"/>
      <c r="E39" s="155"/>
      <c r="F39" s="154"/>
      <c r="G39" s="154"/>
      <c r="H39" s="154"/>
    </row>
  </sheetData>
  <mergeCells count="2">
    <mergeCell ref="G33:H34"/>
    <mergeCell ref="I33:I34"/>
  </mergeCells>
  <pageMargins left="0.51181102362204722" right="0.51181102362204722" top="0.78740157480314965" bottom="0.78740157480314965" header="0.31535433070866142" footer="0.3153543307086614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67"/>
  <sheetViews>
    <sheetView topLeftCell="A13" workbookViewId="0">
      <selection activeCell="E28" sqref="E28"/>
    </sheetView>
  </sheetViews>
  <sheetFormatPr defaultRowHeight="12"/>
  <cols>
    <col min="1" max="1" width="9.140625" style="104" customWidth="1"/>
    <col min="2" max="2" width="11.7109375" style="104" customWidth="1"/>
    <col min="3" max="3" width="31.140625" style="104" customWidth="1"/>
    <col min="4" max="4" width="8.5703125" style="104" customWidth="1"/>
    <col min="5" max="5" width="42.7109375" style="104" customWidth="1"/>
    <col min="6" max="6" width="9" style="104" customWidth="1"/>
    <col min="7" max="7" width="17.85546875" style="104" customWidth="1"/>
    <col min="8" max="8" width="9" style="104" customWidth="1"/>
    <col min="9" max="9" width="30.5703125" style="104" customWidth="1"/>
    <col min="10" max="11" width="11.28515625" style="104" customWidth="1"/>
    <col min="12" max="12" width="4.42578125" style="104" customWidth="1"/>
    <col min="13" max="13" width="9.140625" style="104" customWidth="1"/>
    <col min="14" max="16384" width="9.140625" style="104"/>
  </cols>
  <sheetData>
    <row r="2" spans="1:15">
      <c r="A2" s="105"/>
      <c r="B2" s="555" t="s">
        <v>334</v>
      </c>
      <c r="C2" s="555"/>
      <c r="D2" s="555"/>
      <c r="E2" s="555"/>
      <c r="F2" s="555"/>
      <c r="G2" s="555"/>
      <c r="H2" s="555"/>
      <c r="I2" s="555"/>
      <c r="J2" s="555"/>
      <c r="K2" s="555"/>
      <c r="L2" s="555"/>
      <c r="M2" s="105"/>
    </row>
    <row r="3" spans="1:15" ht="15" customHeight="1">
      <c r="B3" s="106" t="s">
        <v>335</v>
      </c>
      <c r="C3" s="556" t="s">
        <v>336</v>
      </c>
      <c r="D3" s="556"/>
      <c r="E3" s="556" t="s">
        <v>337</v>
      </c>
      <c r="F3" s="556"/>
      <c r="G3" s="556" t="s">
        <v>338</v>
      </c>
      <c r="H3" s="556"/>
      <c r="I3" s="556" t="s">
        <v>339</v>
      </c>
      <c r="J3" s="556"/>
      <c r="K3" s="556" t="s">
        <v>340</v>
      </c>
      <c r="L3" s="556"/>
    </row>
    <row r="4" spans="1:15" ht="12.75" thickBot="1">
      <c r="B4" s="107"/>
      <c r="C4" s="108" t="s">
        <v>23</v>
      </c>
      <c r="D4" s="108" t="s">
        <v>341</v>
      </c>
      <c r="E4" s="108" t="s">
        <v>23</v>
      </c>
      <c r="F4" s="109" t="s">
        <v>341</v>
      </c>
      <c r="G4" s="108" t="s">
        <v>23</v>
      </c>
      <c r="H4" s="109" t="s">
        <v>341</v>
      </c>
      <c r="I4" s="108" t="s">
        <v>23</v>
      </c>
      <c r="J4" s="108" t="s">
        <v>341</v>
      </c>
      <c r="K4" s="108" t="s">
        <v>23</v>
      </c>
      <c r="L4" s="108" t="s">
        <v>341</v>
      </c>
    </row>
    <row r="5" spans="1:15" ht="12.75" thickBot="1">
      <c r="A5" s="110"/>
      <c r="B5" s="553" t="s">
        <v>342</v>
      </c>
      <c r="C5" s="111" t="s">
        <v>343</v>
      </c>
      <c r="D5" s="112">
        <v>6270</v>
      </c>
      <c r="E5" s="112"/>
      <c r="F5" s="113"/>
      <c r="G5" s="113"/>
      <c r="H5" s="113"/>
      <c r="I5" s="113"/>
      <c r="J5" s="113"/>
      <c r="K5" s="114"/>
      <c r="L5" s="115"/>
      <c r="M5" s="110"/>
      <c r="O5" s="110"/>
    </row>
    <row r="6" spans="1:15" customFormat="1" ht="15.75" thickBot="1">
      <c r="A6" s="110"/>
      <c r="B6" s="553"/>
      <c r="C6" s="116" t="s">
        <v>344</v>
      </c>
      <c r="D6" s="117">
        <v>8261.7000000000007</v>
      </c>
      <c r="E6" s="117"/>
      <c r="F6" s="118"/>
      <c r="G6" s="118"/>
      <c r="H6" s="118"/>
      <c r="I6" s="118"/>
      <c r="J6" s="118"/>
      <c r="K6" s="119"/>
      <c r="L6" s="120"/>
      <c r="M6" s="110"/>
      <c r="N6" s="104"/>
      <c r="O6" s="110"/>
    </row>
    <row r="7" spans="1:15" customFormat="1" ht="15" customHeight="1" thickBot="1">
      <c r="A7" s="110"/>
      <c r="B7" s="554" t="s">
        <v>345</v>
      </c>
      <c r="C7" s="121"/>
      <c r="D7" s="122"/>
      <c r="E7" s="121" t="s">
        <v>346</v>
      </c>
      <c r="F7" s="122">
        <v>25499.98</v>
      </c>
      <c r="G7" s="122" t="s">
        <v>347</v>
      </c>
      <c r="H7" s="122">
        <v>15285.6</v>
      </c>
      <c r="I7" s="121" t="s">
        <v>348</v>
      </c>
      <c r="J7" s="123">
        <f>F7-H7</f>
        <v>10214.379999999999</v>
      </c>
      <c r="K7" s="122"/>
      <c r="L7" s="115"/>
      <c r="M7" s="110"/>
      <c r="N7" s="104"/>
      <c r="O7" s="110"/>
    </row>
    <row r="8" spans="1:15" customFormat="1" ht="15.75" thickBot="1">
      <c r="A8" s="110"/>
      <c r="B8" s="554"/>
      <c r="C8" s="124"/>
      <c r="D8" s="125"/>
      <c r="E8" s="124" t="s">
        <v>349</v>
      </c>
      <c r="F8" s="125">
        <v>16800</v>
      </c>
      <c r="G8" s="125"/>
      <c r="H8" s="125">
        <v>0</v>
      </c>
      <c r="I8" s="124" t="s">
        <v>350</v>
      </c>
      <c r="J8" s="126">
        <f>F8-H8</f>
        <v>16800</v>
      </c>
      <c r="K8" s="125"/>
      <c r="L8" s="127"/>
      <c r="M8" s="110"/>
      <c r="N8" s="104"/>
      <c r="O8" s="110"/>
    </row>
    <row r="9" spans="1:15" customFormat="1" ht="15.75" thickBot="1">
      <c r="A9" s="110"/>
      <c r="B9" s="554"/>
      <c r="C9" s="125"/>
      <c r="D9" s="125"/>
      <c r="E9" s="124" t="s">
        <v>351</v>
      </c>
      <c r="F9" s="125">
        <v>27076.880000000001</v>
      </c>
      <c r="G9" s="125" t="s">
        <v>347</v>
      </c>
      <c r="H9" s="125">
        <v>11791.2</v>
      </c>
      <c r="I9" s="124" t="s">
        <v>352</v>
      </c>
      <c r="J9" s="126">
        <f>F9-H9</f>
        <v>15285.68</v>
      </c>
      <c r="K9" s="125"/>
      <c r="L9" s="127"/>
      <c r="M9" s="110"/>
      <c r="N9" s="104"/>
      <c r="O9" s="110"/>
    </row>
    <row r="10" spans="1:15" customFormat="1" ht="15.75" thickBot="1">
      <c r="A10" s="110"/>
      <c r="B10" s="554"/>
      <c r="C10" s="128"/>
      <c r="D10" s="128"/>
      <c r="E10" s="129" t="s">
        <v>353</v>
      </c>
      <c r="F10" s="128">
        <v>8.7100000000000009</v>
      </c>
      <c r="G10" s="128"/>
      <c r="H10" s="128"/>
      <c r="I10" s="129"/>
      <c r="J10" s="108">
        <v>8.7100000000000009</v>
      </c>
      <c r="K10" s="128"/>
      <c r="L10" s="120"/>
      <c r="M10" s="110"/>
      <c r="N10" s="104"/>
      <c r="O10" s="110"/>
    </row>
    <row r="11" spans="1:15" customFormat="1" ht="15.75" thickBot="1">
      <c r="A11" s="110"/>
      <c r="B11" s="554"/>
      <c r="C11" s="128"/>
      <c r="D11" s="128"/>
      <c r="E11" s="129"/>
      <c r="F11" s="128"/>
      <c r="G11" s="128"/>
      <c r="H11" s="128"/>
      <c r="I11" s="129"/>
      <c r="J11" s="108"/>
      <c r="K11" s="128"/>
      <c r="L11" s="120"/>
      <c r="M11" s="110"/>
      <c r="N11" s="104"/>
      <c r="O11" s="110"/>
    </row>
    <row r="12" spans="1:15" customFormat="1" ht="15.75" thickBot="1">
      <c r="A12" s="110"/>
      <c r="B12" s="554"/>
      <c r="C12" s="130"/>
      <c r="D12" s="130"/>
      <c r="E12" s="131"/>
      <c r="F12" s="130"/>
      <c r="G12" s="130"/>
      <c r="H12" s="130"/>
      <c r="I12" s="132"/>
      <c r="J12" s="130"/>
      <c r="K12" s="130"/>
      <c r="L12" s="133"/>
      <c r="M12" s="110"/>
      <c r="N12" s="104"/>
      <c r="O12" s="110"/>
    </row>
    <row r="13" spans="1:15" customFormat="1" ht="15">
      <c r="A13" s="110"/>
      <c r="B13" s="134" t="s">
        <v>354</v>
      </c>
      <c r="C13" s="132"/>
      <c r="D13" s="132"/>
      <c r="E13" s="135"/>
      <c r="F13" s="132"/>
      <c r="G13" s="136"/>
      <c r="H13" s="136"/>
      <c r="I13" s="132"/>
      <c r="J13" s="132"/>
      <c r="K13" s="132"/>
      <c r="L13" s="132"/>
      <c r="M13" s="110"/>
      <c r="N13" s="104"/>
      <c r="O13" s="110"/>
    </row>
    <row r="14" spans="1:15" customFormat="1" ht="15">
      <c r="A14" s="110"/>
      <c r="B14" s="134"/>
      <c r="C14" s="132"/>
      <c r="D14" s="132"/>
      <c r="E14" s="125" t="s">
        <v>355</v>
      </c>
      <c r="F14" s="137">
        <v>8157.58</v>
      </c>
      <c r="G14" s="138" t="s">
        <v>356</v>
      </c>
      <c r="H14" s="138">
        <v>2589.4499999999998</v>
      </c>
      <c r="I14" s="139" t="s">
        <v>357</v>
      </c>
      <c r="J14" s="132">
        <f>F14-H14</f>
        <v>5568.13</v>
      </c>
      <c r="K14" s="132"/>
      <c r="L14" s="132"/>
      <c r="M14" s="110"/>
      <c r="N14" s="104"/>
      <c r="O14" s="110"/>
    </row>
    <row r="15" spans="1:15" customFormat="1" ht="15">
      <c r="A15" s="110"/>
      <c r="B15" s="134"/>
      <c r="C15" s="132"/>
      <c r="D15" s="132"/>
      <c r="E15" s="132" t="s">
        <v>358</v>
      </c>
      <c r="F15" s="132">
        <v>3700</v>
      </c>
      <c r="G15" s="132"/>
      <c r="H15" s="132"/>
      <c r="I15" s="132"/>
      <c r="J15" s="132">
        <v>3700</v>
      </c>
      <c r="K15" s="132"/>
      <c r="L15" s="132"/>
      <c r="M15" s="110"/>
      <c r="N15" s="104"/>
      <c r="O15" s="110"/>
    </row>
    <row r="16" spans="1:15" customFormat="1" ht="15">
      <c r="A16" s="110"/>
      <c r="B16" s="134" t="s">
        <v>359</v>
      </c>
      <c r="C16" s="132"/>
      <c r="D16" s="132"/>
      <c r="E16" s="136" t="s">
        <v>360</v>
      </c>
      <c r="F16" s="140">
        <v>7350</v>
      </c>
      <c r="G16" s="128"/>
      <c r="H16" s="128"/>
      <c r="I16" s="104"/>
      <c r="J16" s="136">
        <v>7350</v>
      </c>
      <c r="K16" s="132"/>
      <c r="L16" s="132"/>
      <c r="M16" s="110"/>
      <c r="N16" s="104"/>
      <c r="O16" s="110"/>
    </row>
    <row r="17" spans="1:15" customFormat="1" ht="15">
      <c r="A17" s="110"/>
      <c r="B17" s="134"/>
      <c r="C17" s="132"/>
      <c r="D17" s="137"/>
      <c r="E17" s="126" t="s">
        <v>361</v>
      </c>
      <c r="F17" s="138">
        <v>4187.5</v>
      </c>
      <c r="G17" s="126" t="s">
        <v>362</v>
      </c>
      <c r="H17" s="138">
        <v>2164.1799999999998</v>
      </c>
      <c r="I17" s="126" t="s">
        <v>362</v>
      </c>
      <c r="J17" s="141">
        <v>2023.32</v>
      </c>
      <c r="K17" s="139"/>
      <c r="L17" s="132"/>
      <c r="M17" s="110"/>
      <c r="N17" s="104"/>
      <c r="O17" s="110"/>
    </row>
    <row r="18" spans="1:15" customFormat="1" ht="15">
      <c r="A18" s="110"/>
      <c r="B18" s="134"/>
      <c r="C18" s="132"/>
      <c r="D18" s="137"/>
      <c r="E18" s="126" t="s">
        <v>363</v>
      </c>
      <c r="F18" s="125">
        <v>1966.37</v>
      </c>
      <c r="G18" s="126" t="s">
        <v>364</v>
      </c>
      <c r="H18" s="125">
        <v>633.67999999999995</v>
      </c>
      <c r="I18" s="126" t="s">
        <v>364</v>
      </c>
      <c r="J18" s="125">
        <v>1332.69</v>
      </c>
      <c r="K18" s="139"/>
      <c r="L18" s="132"/>
      <c r="M18" s="110"/>
      <c r="N18" s="104"/>
      <c r="O18" s="110"/>
    </row>
    <row r="19" spans="1:15" customFormat="1" ht="15">
      <c r="A19" s="110"/>
      <c r="B19" s="134" t="s">
        <v>365</v>
      </c>
      <c r="C19" s="132"/>
      <c r="D19" s="137"/>
      <c r="E19" s="138"/>
      <c r="F19" s="125"/>
      <c r="G19" s="125"/>
      <c r="H19" s="125"/>
      <c r="I19" s="125"/>
      <c r="J19" s="125"/>
      <c r="K19" s="139"/>
      <c r="L19" s="132"/>
      <c r="M19" s="110"/>
      <c r="N19" s="104"/>
      <c r="O19" s="110"/>
    </row>
    <row r="20" spans="1:15" customFormat="1" ht="15">
      <c r="A20" s="110"/>
      <c r="B20" s="134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10"/>
      <c r="N20" s="104"/>
      <c r="O20" s="110"/>
    </row>
    <row r="21" spans="1:15" customFormat="1" ht="15">
      <c r="A21" s="110"/>
      <c r="B21" s="134" t="s">
        <v>366</v>
      </c>
      <c r="C21" s="132"/>
      <c r="D21" s="132"/>
      <c r="E21" s="104"/>
      <c r="F21" s="132"/>
      <c r="G21" s="132"/>
      <c r="H21" s="132"/>
      <c r="I21" s="132"/>
      <c r="J21" s="132"/>
      <c r="K21" s="132"/>
      <c r="L21" s="132"/>
      <c r="M21" s="110"/>
      <c r="N21" s="104"/>
      <c r="O21" s="110"/>
    </row>
    <row r="22" spans="1:15" customFormat="1" ht="15">
      <c r="A22" s="110"/>
      <c r="B22" s="134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10"/>
      <c r="N22" s="104"/>
      <c r="O22" s="110"/>
    </row>
    <row r="23" spans="1:15" customFormat="1" ht="15">
      <c r="A23" s="110"/>
      <c r="B23" s="134" t="s">
        <v>367</v>
      </c>
      <c r="C23" s="132"/>
      <c r="D23" s="132"/>
      <c r="E23" s="135"/>
      <c r="F23" s="132"/>
      <c r="G23" s="132"/>
      <c r="H23" s="132"/>
      <c r="I23" s="132"/>
      <c r="J23" s="132"/>
      <c r="K23" s="132"/>
      <c r="L23" s="132"/>
      <c r="M23" s="110"/>
      <c r="N23" s="104"/>
      <c r="O23" s="110"/>
    </row>
    <row r="24" spans="1:15" customFormat="1" ht="15">
      <c r="A24" s="110"/>
      <c r="B24" s="134"/>
      <c r="C24" s="132"/>
      <c r="D24" s="132"/>
      <c r="E24" s="135"/>
      <c r="F24" s="132"/>
      <c r="G24" s="132"/>
      <c r="H24" s="132"/>
      <c r="I24" s="132"/>
      <c r="J24" s="132"/>
      <c r="K24" s="132"/>
      <c r="L24" s="132"/>
      <c r="M24" s="110"/>
      <c r="N24" s="104"/>
      <c r="O24" s="110"/>
    </row>
    <row r="25" spans="1:15" customFormat="1" ht="15">
      <c r="A25" s="110"/>
      <c r="B25" s="134"/>
      <c r="C25" s="132"/>
      <c r="D25" s="132"/>
      <c r="E25" s="135"/>
      <c r="F25" s="132"/>
      <c r="G25" s="132"/>
      <c r="H25" s="132"/>
      <c r="I25" s="132"/>
      <c r="J25" s="132"/>
      <c r="K25" s="132"/>
      <c r="L25" s="132"/>
      <c r="M25" s="110"/>
      <c r="N25" s="104"/>
      <c r="O25" s="110"/>
    </row>
    <row r="26" spans="1:15" customFormat="1" ht="15">
      <c r="A26" s="110"/>
      <c r="B26" s="134" t="s">
        <v>368</v>
      </c>
      <c r="C26" s="132"/>
      <c r="D26" s="132"/>
      <c r="E26" s="135"/>
      <c r="F26" s="132"/>
      <c r="G26" s="132" t="s">
        <v>369</v>
      </c>
      <c r="H26" s="132">
        <v>1900</v>
      </c>
      <c r="I26" s="132"/>
      <c r="J26" s="132"/>
      <c r="K26" s="132"/>
      <c r="L26" s="132"/>
      <c r="M26" s="110"/>
      <c r="N26" s="104"/>
      <c r="O26" s="110"/>
    </row>
    <row r="27" spans="1:15" customFormat="1" ht="15">
      <c r="A27" s="110"/>
      <c r="B27" s="134"/>
      <c r="C27" s="132"/>
      <c r="D27" s="132"/>
      <c r="E27" s="104"/>
      <c r="F27" s="132"/>
      <c r="G27" s="132"/>
      <c r="H27" s="132"/>
      <c r="I27" s="132"/>
      <c r="J27" s="132"/>
      <c r="K27" s="132"/>
      <c r="L27" s="132"/>
      <c r="M27" s="110"/>
      <c r="N27" s="104"/>
      <c r="O27" s="110"/>
    </row>
    <row r="28" spans="1:15" customFormat="1" ht="15">
      <c r="A28" s="110"/>
      <c r="B28" s="134"/>
      <c r="C28" s="132"/>
      <c r="D28" s="132"/>
      <c r="E28" s="135"/>
      <c r="F28" s="132"/>
      <c r="G28" s="132"/>
      <c r="H28" s="132"/>
      <c r="I28" s="132"/>
      <c r="J28" s="132"/>
      <c r="K28" s="132"/>
      <c r="L28" s="132"/>
      <c r="M28" s="110"/>
      <c r="N28" s="104"/>
      <c r="O28" s="110"/>
    </row>
    <row r="29" spans="1:15" customFormat="1" ht="15">
      <c r="A29" s="110"/>
      <c r="B29" s="134" t="s">
        <v>370</v>
      </c>
      <c r="C29" s="132"/>
      <c r="D29" s="132"/>
      <c r="E29" s="135"/>
      <c r="F29" s="132"/>
      <c r="G29" s="132"/>
      <c r="H29" s="132"/>
      <c r="I29" s="132"/>
      <c r="J29" s="132"/>
      <c r="K29" s="132"/>
      <c r="L29" s="132"/>
      <c r="M29" s="110"/>
      <c r="N29" s="104"/>
      <c r="O29" s="110"/>
    </row>
    <row r="30" spans="1:15" customFormat="1" ht="15">
      <c r="A30" s="110"/>
      <c r="B30" s="134"/>
      <c r="C30" s="132"/>
      <c r="D30" s="132"/>
      <c r="E30" s="135"/>
      <c r="F30" s="132"/>
      <c r="G30" s="132"/>
      <c r="H30" s="132"/>
      <c r="I30" s="132"/>
      <c r="J30" s="132"/>
      <c r="K30" s="132"/>
      <c r="L30" s="132"/>
      <c r="M30" s="110"/>
      <c r="N30" s="104"/>
      <c r="O30" s="110"/>
    </row>
    <row r="31" spans="1:15" customFormat="1" ht="15">
      <c r="A31" s="110"/>
      <c r="B31" s="134"/>
      <c r="C31" s="132"/>
      <c r="D31" s="132"/>
      <c r="E31" s="135"/>
      <c r="F31" s="132"/>
      <c r="G31" s="132"/>
      <c r="H31" s="132"/>
      <c r="I31" s="132"/>
      <c r="J31" s="132"/>
      <c r="K31" s="132"/>
      <c r="L31" s="132"/>
      <c r="M31" s="110"/>
      <c r="N31" s="104"/>
      <c r="O31" s="110"/>
    </row>
    <row r="32" spans="1:15" customFormat="1" ht="15">
      <c r="A32" s="110"/>
      <c r="B32" s="134" t="s">
        <v>371</v>
      </c>
      <c r="C32" s="132"/>
      <c r="D32" s="132"/>
      <c r="E32" s="135"/>
      <c r="F32" s="132"/>
      <c r="G32" s="132"/>
      <c r="H32" s="132"/>
      <c r="I32" s="132"/>
      <c r="J32" s="132"/>
      <c r="K32" s="132"/>
      <c r="L32" s="132"/>
      <c r="M32" s="110"/>
      <c r="N32" s="104"/>
      <c r="O32" s="110"/>
    </row>
    <row r="33" spans="1:15" customFormat="1" ht="15">
      <c r="A33" s="110"/>
      <c r="B33" s="134"/>
      <c r="C33" s="132"/>
      <c r="D33" s="132"/>
      <c r="E33" s="135"/>
      <c r="F33" s="132"/>
      <c r="G33" s="132"/>
      <c r="H33" s="132"/>
      <c r="I33" s="132"/>
      <c r="J33" s="132"/>
      <c r="K33" s="132"/>
      <c r="L33" s="132"/>
      <c r="M33" s="110"/>
      <c r="N33" s="104"/>
      <c r="O33" s="110"/>
    </row>
    <row r="34" spans="1:15" customFormat="1" ht="15">
      <c r="A34" s="110"/>
      <c r="B34" s="134"/>
      <c r="C34" s="132"/>
      <c r="D34" s="132"/>
      <c r="E34" s="135"/>
      <c r="F34" s="132"/>
      <c r="G34" s="132"/>
      <c r="H34" s="132"/>
      <c r="I34" s="132"/>
      <c r="J34" s="132"/>
      <c r="K34" s="132"/>
      <c r="L34" s="132"/>
      <c r="M34" s="110"/>
      <c r="N34" s="104"/>
      <c r="O34" s="110"/>
    </row>
    <row r="35" spans="1:15" customFormat="1" ht="15">
      <c r="A35" s="110"/>
      <c r="B35" s="134" t="s">
        <v>372</v>
      </c>
      <c r="C35" s="132"/>
      <c r="D35" s="132"/>
      <c r="E35" s="135"/>
      <c r="F35" s="132"/>
      <c r="G35" s="132"/>
      <c r="H35" s="132"/>
      <c r="I35" s="132"/>
      <c r="J35" s="132"/>
      <c r="K35" s="132"/>
      <c r="L35" s="132"/>
      <c r="M35" s="110"/>
      <c r="N35" s="104"/>
      <c r="O35" s="110"/>
    </row>
    <row r="36" spans="1:15" customFormat="1" ht="15">
      <c r="A36" s="110"/>
      <c r="B36" s="134"/>
      <c r="C36" s="132"/>
      <c r="D36" s="132"/>
      <c r="E36" s="135"/>
      <c r="F36" s="132"/>
      <c r="G36" s="132"/>
      <c r="H36" s="132"/>
      <c r="I36" s="132"/>
      <c r="J36" s="132"/>
      <c r="K36" s="132"/>
      <c r="L36" s="132"/>
      <c r="M36" s="110"/>
      <c r="N36" s="104"/>
      <c r="O36" s="110"/>
    </row>
    <row r="37" spans="1:15" customFormat="1" ht="15">
      <c r="A37" s="110"/>
      <c r="B37" s="134"/>
      <c r="C37" s="132"/>
      <c r="D37" s="132"/>
      <c r="E37" s="135"/>
      <c r="F37" s="132"/>
      <c r="G37" s="132"/>
      <c r="H37" s="132"/>
      <c r="I37" s="132"/>
      <c r="J37" s="132"/>
      <c r="K37" s="132"/>
      <c r="L37" s="132"/>
      <c r="M37" s="110"/>
      <c r="N37" s="104"/>
      <c r="O37" s="110"/>
    </row>
    <row r="38" spans="1:15" customFormat="1" ht="15">
      <c r="A38" s="110"/>
      <c r="B38" s="134" t="s">
        <v>373</v>
      </c>
      <c r="C38" s="132"/>
      <c r="D38" s="132"/>
      <c r="E38" s="135" t="s">
        <v>374</v>
      </c>
      <c r="F38" s="132">
        <v>5534.99</v>
      </c>
      <c r="G38" s="132" t="s">
        <v>375</v>
      </c>
      <c r="H38" s="132">
        <v>11.27</v>
      </c>
      <c r="I38" s="132" t="s">
        <v>374</v>
      </c>
      <c r="J38" s="132">
        <v>5523.72</v>
      </c>
      <c r="K38" s="132"/>
      <c r="L38" s="132"/>
      <c r="M38" s="110"/>
      <c r="N38" s="104"/>
      <c r="O38" s="110"/>
    </row>
    <row r="39" spans="1:15" customFormat="1" ht="15">
      <c r="A39" s="110"/>
      <c r="B39" s="134"/>
      <c r="C39" s="132"/>
      <c r="D39" s="132"/>
      <c r="E39" s="135"/>
      <c r="F39" s="132"/>
      <c r="G39" s="132"/>
      <c r="H39" s="132"/>
      <c r="I39" s="132"/>
      <c r="J39" s="132"/>
      <c r="K39" s="132"/>
      <c r="L39" s="132"/>
      <c r="M39" s="110"/>
      <c r="N39" s="104"/>
      <c r="O39" s="110"/>
    </row>
    <row r="40" spans="1:15" customFormat="1" ht="15">
      <c r="A40" s="110"/>
      <c r="B40" s="134"/>
      <c r="C40" s="132"/>
      <c r="D40" s="132"/>
      <c r="E40" s="135"/>
      <c r="F40" s="132"/>
      <c r="G40" s="132"/>
      <c r="H40" s="132"/>
      <c r="I40" s="132"/>
      <c r="J40" s="132"/>
      <c r="K40" s="132"/>
      <c r="L40" s="132"/>
      <c r="M40" s="110"/>
      <c r="N40" s="104"/>
      <c r="O40" s="110"/>
    </row>
    <row r="41" spans="1:15" customFormat="1" ht="15">
      <c r="A41" s="110"/>
      <c r="B41" s="134" t="s">
        <v>376</v>
      </c>
      <c r="C41" s="132"/>
      <c r="D41" s="132"/>
      <c r="E41" s="135"/>
      <c r="F41" s="132"/>
      <c r="G41" s="132"/>
      <c r="H41" s="132"/>
      <c r="I41" s="132"/>
      <c r="J41" s="132"/>
      <c r="K41" s="132"/>
      <c r="L41" s="132"/>
      <c r="M41" s="110"/>
      <c r="N41" s="104"/>
      <c r="O41" s="110"/>
    </row>
    <row r="42" spans="1:15" customFormat="1" ht="15">
      <c r="A42" s="110"/>
      <c r="B42" s="134"/>
      <c r="C42" s="132"/>
      <c r="D42" s="132"/>
      <c r="E42" s="135"/>
      <c r="F42" s="132"/>
      <c r="G42" s="132"/>
      <c r="H42" s="132"/>
      <c r="I42" s="132"/>
      <c r="J42" s="132"/>
      <c r="K42" s="132"/>
      <c r="L42" s="132"/>
      <c r="M42" s="110"/>
      <c r="N42" s="104"/>
      <c r="O42" s="110"/>
    </row>
    <row r="43" spans="1:15" customFormat="1" ht="15">
      <c r="A43" s="110"/>
      <c r="B43" s="134"/>
      <c r="C43" s="132"/>
      <c r="D43" s="132"/>
      <c r="E43" s="135"/>
      <c r="F43" s="132"/>
      <c r="G43" s="132"/>
      <c r="H43" s="132"/>
      <c r="I43" s="132"/>
      <c r="J43" s="132"/>
      <c r="K43" s="132"/>
      <c r="L43" s="132"/>
      <c r="M43" s="110"/>
      <c r="N43" s="104"/>
      <c r="O43" s="110"/>
    </row>
    <row r="44" spans="1:15" customFormat="1" ht="15">
      <c r="A44" s="110"/>
      <c r="B44" s="134"/>
      <c r="C44" s="132"/>
      <c r="D44" s="132"/>
      <c r="E44" s="135"/>
      <c r="F44" s="132"/>
      <c r="G44" s="132"/>
      <c r="H44" s="132"/>
      <c r="I44" s="132"/>
      <c r="J44" s="132"/>
      <c r="K44" s="132"/>
      <c r="L44" s="132"/>
      <c r="M44" s="110"/>
      <c r="N44" s="104"/>
      <c r="O44" s="110"/>
    </row>
    <row r="45" spans="1:15" customFormat="1" ht="15">
      <c r="A45" s="110"/>
      <c r="B45" s="134"/>
      <c r="C45" s="132"/>
      <c r="D45" s="132"/>
      <c r="E45" s="135"/>
      <c r="F45" s="132"/>
      <c r="G45" s="132"/>
      <c r="H45" s="132"/>
      <c r="I45" s="132"/>
      <c r="J45" s="132"/>
      <c r="K45" s="132"/>
      <c r="L45" s="132"/>
      <c r="M45" s="110"/>
      <c r="N45" s="104"/>
      <c r="O45" s="110"/>
    </row>
    <row r="46" spans="1:15" customFormat="1" ht="15">
      <c r="A46" s="110"/>
      <c r="B46" s="134"/>
      <c r="C46" s="132"/>
      <c r="D46" s="132"/>
      <c r="E46" s="135"/>
      <c r="F46" s="132"/>
      <c r="G46" s="132"/>
      <c r="H46" s="132"/>
      <c r="I46" s="132"/>
      <c r="J46" s="132"/>
      <c r="K46" s="132"/>
      <c r="L46" s="132"/>
      <c r="M46" s="110"/>
      <c r="N46" s="104"/>
      <c r="O46" s="110"/>
    </row>
    <row r="47" spans="1:15" customFormat="1" ht="15">
      <c r="A47" s="110"/>
      <c r="B47" s="134"/>
      <c r="C47" s="132"/>
      <c r="D47" s="132"/>
      <c r="E47" s="135"/>
      <c r="F47" s="132"/>
      <c r="G47" s="132"/>
      <c r="H47" s="132"/>
      <c r="I47" s="132"/>
      <c r="J47" s="132"/>
      <c r="K47" s="132"/>
      <c r="L47" s="132"/>
      <c r="M47" s="110"/>
      <c r="N47" s="104"/>
      <c r="O47" s="110"/>
    </row>
    <row r="48" spans="1:15" customFormat="1" ht="15">
      <c r="A48" s="110"/>
      <c r="B48" s="134"/>
      <c r="C48" s="132"/>
      <c r="D48" s="132"/>
      <c r="E48" s="135"/>
      <c r="F48" s="132"/>
      <c r="G48" s="132"/>
      <c r="H48" s="132"/>
      <c r="I48" s="132"/>
      <c r="J48" s="132"/>
      <c r="K48" s="132"/>
      <c r="L48" s="132"/>
      <c r="M48" s="110"/>
      <c r="N48" s="104"/>
      <c r="O48" s="110"/>
    </row>
    <row r="49" spans="1:16" customFormat="1" ht="15">
      <c r="A49" s="110"/>
      <c r="B49" s="134"/>
      <c r="C49" s="132"/>
      <c r="D49" s="132"/>
      <c r="E49" s="135"/>
      <c r="F49" s="132"/>
      <c r="G49" s="132"/>
      <c r="H49" s="132"/>
      <c r="I49" s="132"/>
      <c r="J49" s="132"/>
      <c r="K49" s="132"/>
      <c r="L49" s="132"/>
      <c r="M49" s="110"/>
      <c r="N49" s="104"/>
      <c r="O49" s="110"/>
    </row>
    <row r="50" spans="1:16" customFormat="1" ht="15">
      <c r="A50" s="110"/>
      <c r="B50" s="134"/>
      <c r="C50" s="142"/>
      <c r="D50" s="132"/>
      <c r="E50" s="132"/>
      <c r="F50" s="135"/>
      <c r="G50" s="132"/>
      <c r="H50" s="132"/>
      <c r="I50" s="132"/>
      <c r="J50" s="132"/>
      <c r="K50" s="132"/>
      <c r="L50" s="132"/>
      <c r="M50" s="132"/>
      <c r="N50" s="110"/>
      <c r="O50" s="104"/>
      <c r="P50" s="110"/>
    </row>
    <row r="51" spans="1:16" customFormat="1" ht="15">
      <c r="A51" s="110"/>
      <c r="B51" s="143"/>
      <c r="C51" s="125"/>
      <c r="D51" s="125"/>
      <c r="E51" s="104"/>
      <c r="F51" s="125"/>
      <c r="G51" s="125"/>
      <c r="H51" s="125"/>
      <c r="I51" s="125"/>
      <c r="J51" s="125"/>
      <c r="K51" s="125"/>
      <c r="L51" s="125"/>
      <c r="M51" s="110"/>
      <c r="N51" s="104"/>
      <c r="O51" s="110"/>
    </row>
    <row r="52" spans="1:16" customFormat="1" ht="15">
      <c r="A52" s="110"/>
      <c r="B52" s="144" t="s">
        <v>377</v>
      </c>
      <c r="C52" s="145"/>
      <c r="D52" s="125">
        <f>SUM(D5:D51)</f>
        <v>14531.7</v>
      </c>
      <c r="E52" s="125"/>
      <c r="F52" s="125">
        <f>SUM(F7:F51)</f>
        <v>100282.01000000001</v>
      </c>
      <c r="G52" s="125"/>
      <c r="H52" s="138">
        <f>(SUM(H7:H51))</f>
        <v>34375.379999999997</v>
      </c>
      <c r="I52" s="138"/>
      <c r="J52" s="138">
        <f>SUM(J7:J25)</f>
        <v>62282.909999999996</v>
      </c>
      <c r="K52" s="138"/>
      <c r="L52" s="138">
        <f>(SUM(L5:L51))</f>
        <v>0</v>
      </c>
      <c r="M52" s="110"/>
      <c r="N52" s="104"/>
      <c r="O52" s="110"/>
    </row>
    <row r="53" spans="1:16" customFormat="1" ht="1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</row>
    <row r="54" spans="1:16" customFormat="1" ht="15">
      <c r="A54" s="110"/>
      <c r="B54" s="110"/>
      <c r="C54" s="110"/>
      <c r="D54" s="110"/>
      <c r="E54" s="110"/>
      <c r="F54" s="110"/>
      <c r="G54" s="110">
        <f>F52-H52</f>
        <v>65906.63</v>
      </c>
      <c r="H54" s="110"/>
      <c r="I54" s="110"/>
      <c r="J54" s="110"/>
      <c r="K54" s="110"/>
      <c r="L54" s="110"/>
      <c r="M54" s="110"/>
      <c r="N54" s="110"/>
      <c r="O54" s="110"/>
    </row>
    <row r="55" spans="1:16" customFormat="1" ht="15">
      <c r="A55" s="110"/>
      <c r="B55" s="110"/>
      <c r="C55" s="110"/>
      <c r="D55" s="110"/>
      <c r="E55" s="104"/>
      <c r="F55" s="104"/>
      <c r="G55" s="110"/>
      <c r="H55" s="110"/>
      <c r="I55" s="104">
        <f>H52+J52</f>
        <v>96658.29</v>
      </c>
      <c r="J55" s="110"/>
      <c r="K55" s="110"/>
      <c r="L55" s="110"/>
      <c r="M55" s="110"/>
      <c r="N55" s="110"/>
      <c r="O55" s="110"/>
    </row>
    <row r="56" spans="1:16" customFormat="1" ht="15">
      <c r="A56" s="110"/>
      <c r="B56" s="110"/>
      <c r="C56" s="110"/>
      <c r="D56" s="110"/>
      <c r="E56" s="110"/>
      <c r="F56" s="110"/>
      <c r="G56" s="110">
        <f>F9-H9</f>
        <v>15285.68</v>
      </c>
      <c r="H56" s="110"/>
      <c r="I56" s="110"/>
      <c r="J56" s="110"/>
      <c r="K56" s="110"/>
      <c r="L56" s="110"/>
      <c r="M56" s="110"/>
      <c r="N56" s="110"/>
      <c r="O56" s="110"/>
    </row>
    <row r="57" spans="1:16" customFormat="1" ht="15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</row>
    <row r="58" spans="1:16" customFormat="1" ht="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</row>
    <row r="59" spans="1:16" customFormat="1" ht="15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</row>
    <row r="60" spans="1:16" customFormat="1" ht="15">
      <c r="A60" s="110"/>
      <c r="B60" s="110"/>
      <c r="C60" s="110"/>
      <c r="D60" s="110"/>
      <c r="E60" s="110"/>
      <c r="F60" s="110"/>
      <c r="G60" s="110">
        <v>15285.68</v>
      </c>
      <c r="H60" s="110"/>
      <c r="I60" s="110"/>
      <c r="J60" s="110"/>
      <c r="K60" s="110"/>
      <c r="L60" s="110"/>
      <c r="M60" s="110"/>
      <c r="N60" s="110"/>
      <c r="O60" s="110"/>
    </row>
    <row r="61" spans="1:16" customFormat="1" ht="15">
      <c r="A61" s="110"/>
      <c r="B61" s="110"/>
      <c r="C61" s="110"/>
      <c r="D61" s="110"/>
      <c r="E61" s="110">
        <v>0.8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</row>
    <row r="62" spans="1:16" customFormat="1" ht="15">
      <c r="A62" s="110"/>
      <c r="B62" s="110"/>
      <c r="C62" s="110"/>
      <c r="D62" s="110"/>
      <c r="E62" s="110">
        <f>((3.1415*(E61^2))/4)/2</f>
        <v>0.25132000000000004</v>
      </c>
      <c r="F62" s="110"/>
      <c r="G62" s="110"/>
      <c r="H62" s="110"/>
      <c r="I62" s="110"/>
      <c r="J62" s="110"/>
      <c r="K62" s="110"/>
      <c r="L62" s="110"/>
      <c r="M62" s="110"/>
      <c r="N62" s="110"/>
      <c r="O62" s="110"/>
    </row>
    <row r="65" spans="5:6">
      <c r="E65" s="104">
        <v>6.2829999999999997E-2</v>
      </c>
      <c r="F65" s="104">
        <v>40</v>
      </c>
    </row>
    <row r="66" spans="5:6">
      <c r="E66" s="104">
        <v>0.14136750000000001</v>
      </c>
      <c r="F66" s="104">
        <v>60</v>
      </c>
    </row>
    <row r="67" spans="5:6">
      <c r="E67" s="104">
        <v>0.25131999999999999</v>
      </c>
      <c r="F67" s="104">
        <v>80</v>
      </c>
    </row>
  </sheetData>
  <mergeCells count="8">
    <mergeCell ref="B5:B6"/>
    <mergeCell ref="B7:B12"/>
    <mergeCell ref="B2:L2"/>
    <mergeCell ref="C3:D3"/>
    <mergeCell ref="E3:F3"/>
    <mergeCell ref="G3:H3"/>
    <mergeCell ref="I3:J3"/>
    <mergeCell ref="K3:L3"/>
  </mergeCells>
  <pageMargins left="0.51181102362204722" right="0.51181102362204722" top="0.78740157480314965" bottom="0.78740157480314965" header="0.31535433070866142" footer="0.3153543307086614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1029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5</vt:i4>
      </vt:variant>
    </vt:vector>
  </HeadingPairs>
  <TitlesOfParts>
    <vt:vector size="13" baseType="lpstr">
      <vt:lpstr>ORÇAMENTO_GERAL</vt:lpstr>
      <vt:lpstr>CRONOGRAMA_FF</vt:lpstr>
      <vt:lpstr>MEMORIAL_QUANT.</vt:lpstr>
      <vt:lpstr>CURVA ABC</vt:lpstr>
      <vt:lpstr>COTAÇÕES</vt:lpstr>
      <vt:lpstr>BDI</vt:lpstr>
      <vt:lpstr>SOLO_GRAMPEADO_QTD</vt:lpstr>
      <vt:lpstr>TERRAPLENAGEM_QTD</vt:lpstr>
      <vt:lpstr>BDI!Area_de_impressao</vt:lpstr>
      <vt:lpstr>'CURVA ABC'!Area_de_impressao</vt:lpstr>
      <vt:lpstr>MEMORIAL_QUANT.!Area_de_impressao</vt:lpstr>
      <vt:lpstr>ORÇAMENTO_GERAL!Area_de_impressao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Lucas Valbuza Morozewsky</cp:lastModifiedBy>
  <cp:revision>60</cp:revision>
  <cp:lastPrinted>2025-11-11T13:59:51Z</cp:lastPrinted>
  <dcterms:created xsi:type="dcterms:W3CDTF">2023-09-12T18:43:35Z</dcterms:created>
  <dcterms:modified xsi:type="dcterms:W3CDTF">2026-06-11T14:28:38Z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