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S:\ENGENHARIA\02 - PROJETOS E OBRAS\08 - Rede Esgoto Presídio IBC\Licitação\"/>
    </mc:Choice>
  </mc:AlternateContent>
  <xr:revisionPtr revIDLastSave="0" documentId="13_ncr:1_{43DFC777-3EBE-45CC-871E-ADE41BE788D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Memória de Cálculo" sheetId="1" r:id="rId1"/>
    <sheet name="Planilha Orçamentária" sheetId="4" r:id="rId2"/>
    <sheet name="Cronograma" sheetId="2" r:id="rId3"/>
    <sheet name="Curva ABC" sheetId="9" r:id="rId4"/>
    <sheet name="Planilha1" sheetId="10" r:id="rId5"/>
  </sheets>
  <definedNames>
    <definedName name="_xlnm.Print_Area" localSheetId="3">'Curva ABC'!$A$1:$N$18</definedName>
    <definedName name="_xlnm.Print_Area" localSheetId="0">'Memória de Cálculo'!$B$2:$R$90</definedName>
    <definedName name="_xlnm.Print_Area" localSheetId="1">'Planilha Orçamentária'!$A$1:$R$29</definedName>
    <definedName name="_xlnm.Print_Titles" localSheetId="3">'Curva ABC'!$1:$1</definedName>
    <definedName name="_xlnm.Print_Titles" localSheetId="0">'Memória de Cálculo'!$2:$6</definedName>
    <definedName name="_xlnm.Print_Titles" localSheetId="1">'Planilha Orçamentária'!$1:$9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5" i="4" l="1"/>
  <c r="O15" i="4"/>
  <c r="N15" i="4"/>
  <c r="Q14" i="4"/>
  <c r="O14" i="4"/>
  <c r="J16" i="9"/>
  <c r="H16" i="9"/>
  <c r="G16" i="9"/>
  <c r="J15" i="9"/>
  <c r="H15" i="9"/>
  <c r="G15" i="9"/>
  <c r="J11" i="9"/>
  <c r="H11" i="9"/>
  <c r="G11" i="9"/>
  <c r="J17" i="9"/>
  <c r="H17" i="9"/>
  <c r="G17" i="9"/>
  <c r="N14" i="4"/>
  <c r="Q13" i="4"/>
  <c r="O13" i="4"/>
  <c r="N13" i="4"/>
  <c r="Q20" i="1"/>
  <c r="R20" i="1" s="1"/>
  <c r="Q16" i="1"/>
  <c r="Q12" i="1"/>
  <c r="R12" i="1" s="1"/>
  <c r="Q8" i="1"/>
  <c r="Q11" i="4" s="1"/>
  <c r="O11" i="4"/>
  <c r="N11" i="4"/>
  <c r="O17" i="4"/>
  <c r="H5" i="9"/>
  <c r="I12" i="9" l="1"/>
  <c r="H12" i="9"/>
  <c r="G12" i="9"/>
  <c r="J13" i="9"/>
  <c r="I13" i="9"/>
  <c r="H13" i="9"/>
  <c r="G13" i="9"/>
  <c r="J7" i="9"/>
  <c r="I7" i="9"/>
  <c r="H7" i="9"/>
  <c r="G7" i="9"/>
  <c r="I6" i="9"/>
  <c r="H6" i="9"/>
  <c r="G6" i="9"/>
  <c r="I10" i="9"/>
  <c r="H10" i="9"/>
  <c r="G10" i="9"/>
  <c r="I8" i="9"/>
  <c r="H8" i="9"/>
  <c r="G8" i="9"/>
  <c r="I9" i="9"/>
  <c r="H9" i="9"/>
  <c r="G9" i="9"/>
  <c r="I14" i="9"/>
  <c r="H14" i="9"/>
  <c r="G14" i="9"/>
  <c r="I4" i="9"/>
  <c r="H4" i="9"/>
  <c r="G4" i="9"/>
  <c r="I3" i="9"/>
  <c r="H3" i="9"/>
  <c r="G3" i="9"/>
  <c r="I2" i="9"/>
  <c r="H2" i="9"/>
  <c r="G2" i="9"/>
  <c r="I5" i="9"/>
  <c r="G5" i="9"/>
  <c r="I16" i="9"/>
  <c r="K16" i="9" s="1"/>
  <c r="I15" i="9"/>
  <c r="K15" i="9" s="1"/>
  <c r="I11" i="9"/>
  <c r="K11" i="9" s="1"/>
  <c r="I17" i="9"/>
  <c r="K17" i="9" s="1"/>
  <c r="P13" i="4"/>
  <c r="R13" i="4" s="1"/>
  <c r="O16" i="1"/>
  <c r="O12" i="1"/>
  <c r="J10" i="1"/>
  <c r="O8" i="1" s="1"/>
  <c r="Q24" i="1"/>
  <c r="J5" i="9" s="1"/>
  <c r="Q29" i="1"/>
  <c r="J2" i="9" s="1"/>
  <c r="Q37" i="1"/>
  <c r="J3" i="9" s="1"/>
  <c r="Q44" i="1"/>
  <c r="J4" i="9" s="1"/>
  <c r="Q49" i="1"/>
  <c r="J14" i="9" s="1"/>
  <c r="Q54" i="1"/>
  <c r="J9" i="9" s="1"/>
  <c r="Q59" i="1"/>
  <c r="R59" i="1" s="1"/>
  <c r="Q64" i="1"/>
  <c r="R64" i="1" s="1"/>
  <c r="Q69" i="1"/>
  <c r="R69" i="1" s="1"/>
  <c r="Q76" i="1"/>
  <c r="R76" i="1" s="1"/>
  <c r="Q82" i="1"/>
  <c r="R82" i="1" s="1"/>
  <c r="Q86" i="1"/>
  <c r="R86" i="1" s="1"/>
  <c r="J12" i="9" l="1"/>
  <c r="J6" i="9"/>
  <c r="K6" i="9" s="1"/>
  <c r="J10" i="9"/>
  <c r="J8" i="9"/>
  <c r="K8" i="9" s="1"/>
  <c r="K12" i="9"/>
  <c r="K7" i="9"/>
  <c r="K3" i="9"/>
  <c r="K9" i="9"/>
  <c r="K5" i="9"/>
  <c r="K2" i="9"/>
  <c r="K14" i="9"/>
  <c r="K10" i="9"/>
  <c r="K13" i="9"/>
  <c r="K4" i="9"/>
  <c r="R16" i="1"/>
  <c r="R8" i="1"/>
  <c r="P15" i="4"/>
  <c r="R15" i="4" s="1"/>
  <c r="P14" i="4"/>
  <c r="R14" i="4" s="1"/>
  <c r="P11" i="4"/>
  <c r="R11" i="4" s="1"/>
  <c r="R10" i="4" s="1"/>
  <c r="Q21" i="4"/>
  <c r="Q17" i="4"/>
  <c r="P18" i="4"/>
  <c r="P19" i="4"/>
  <c r="P20" i="4"/>
  <c r="P21" i="4"/>
  <c r="P22" i="4"/>
  <c r="P23" i="4"/>
  <c r="P24" i="4"/>
  <c r="P25" i="4"/>
  <c r="P26" i="4"/>
  <c r="P27" i="4"/>
  <c r="P28" i="4"/>
  <c r="P17" i="4"/>
  <c r="O28" i="4"/>
  <c r="N28" i="4"/>
  <c r="O27" i="4"/>
  <c r="N27" i="4"/>
  <c r="O26" i="4"/>
  <c r="N26" i="4"/>
  <c r="O25" i="4"/>
  <c r="N25" i="4"/>
  <c r="O24" i="4"/>
  <c r="N24" i="4"/>
  <c r="O23" i="4"/>
  <c r="N23" i="4"/>
  <c r="O22" i="4"/>
  <c r="O21" i="4"/>
  <c r="O20" i="4"/>
  <c r="O19" i="4"/>
  <c r="O18" i="4"/>
  <c r="K62" i="1"/>
  <c r="J61" i="1"/>
  <c r="K57" i="1"/>
  <c r="O54" i="1" s="1"/>
  <c r="N22" i="4" s="1"/>
  <c r="J56" i="1"/>
  <c r="Q22" i="4"/>
  <c r="K52" i="1"/>
  <c r="O49" i="1" s="1"/>
  <c r="R49" i="1" s="1"/>
  <c r="J51" i="1"/>
  <c r="K47" i="1"/>
  <c r="O44" i="1" s="1"/>
  <c r="J46" i="1"/>
  <c r="Q20" i="4"/>
  <c r="K42" i="1"/>
  <c r="O37" i="1" s="1"/>
  <c r="F41" i="1"/>
  <c r="J41" i="1" s="1"/>
  <c r="F40" i="1"/>
  <c r="J40" i="1" s="1"/>
  <c r="J39" i="1"/>
  <c r="Q19" i="4"/>
  <c r="K35" i="1"/>
  <c r="O29" i="1" s="1"/>
  <c r="F34" i="1"/>
  <c r="J34" i="1" s="1"/>
  <c r="F33" i="1"/>
  <c r="J33" i="1" s="1"/>
  <c r="F32" i="1"/>
  <c r="J32" i="1" s="1"/>
  <c r="J31" i="1"/>
  <c r="Q18" i="4"/>
  <c r="K27" i="1"/>
  <c r="O24" i="1" s="1"/>
  <c r="J26" i="1"/>
  <c r="K18" i="9" l="1"/>
  <c r="C4" i="2"/>
  <c r="E5" i="2" s="1"/>
  <c r="N20" i="4"/>
  <c r="R20" i="4" s="1"/>
  <c r="R44" i="1"/>
  <c r="N19" i="4"/>
  <c r="R19" i="4" s="1"/>
  <c r="R37" i="1"/>
  <c r="R29" i="1"/>
  <c r="N18" i="4"/>
  <c r="R18" i="4" s="1"/>
  <c r="R54" i="1"/>
  <c r="N17" i="4"/>
  <c r="R17" i="4" s="1"/>
  <c r="R24" i="1"/>
  <c r="N21" i="4"/>
  <c r="R21" i="4" s="1"/>
  <c r="R12" i="4"/>
  <c r="R22" i="4"/>
  <c r="Q28" i="4"/>
  <c r="R28" i="4" s="1"/>
  <c r="Q27" i="4"/>
  <c r="R27" i="4" s="1"/>
  <c r="Q26" i="4"/>
  <c r="R26" i="4" s="1"/>
  <c r="Q25" i="4"/>
  <c r="R25" i="4" s="1"/>
  <c r="Q24" i="4"/>
  <c r="R24" i="4" s="1"/>
  <c r="Q23" i="4"/>
  <c r="R23" i="4" s="1"/>
  <c r="L15" i="9" l="1"/>
  <c r="L17" i="9"/>
  <c r="L11" i="9"/>
  <c r="L16" i="9"/>
  <c r="L8" i="9"/>
  <c r="L9" i="9"/>
  <c r="L13" i="9"/>
  <c r="L12" i="9"/>
  <c r="L4" i="9"/>
  <c r="L14" i="9"/>
  <c r="L6" i="9"/>
  <c r="L7" i="9"/>
  <c r="L10" i="9"/>
  <c r="L2" i="9"/>
  <c r="M2" i="9" s="1"/>
  <c r="L3" i="9"/>
  <c r="L5" i="9"/>
  <c r="C6" i="2"/>
  <c r="G7" i="2" s="1"/>
  <c r="P90" i="1"/>
  <c r="R16" i="4"/>
  <c r="S16" i="4" s="1"/>
  <c r="F7" i="2" l="1"/>
  <c r="E7" i="2"/>
  <c r="I7" i="2"/>
  <c r="H7" i="2"/>
  <c r="C8" i="2"/>
  <c r="R29" i="4"/>
  <c r="I11" i="2" l="1"/>
  <c r="F9" i="2"/>
  <c r="F10" i="2" s="1"/>
  <c r="G9" i="2"/>
  <c r="G10" i="2" s="1"/>
  <c r="H9" i="2"/>
  <c r="H10" i="2" s="1"/>
  <c r="I9" i="2"/>
  <c r="I10" i="2" s="1"/>
  <c r="E9" i="2"/>
  <c r="E10" i="2" s="1"/>
  <c r="N2" i="9" l="1"/>
  <c r="M3" i="9" l="1"/>
  <c r="N3" i="9" l="1"/>
  <c r="M4" i="9"/>
  <c r="N4" i="9" l="1"/>
  <c r="M5" i="9" l="1"/>
  <c r="M6" i="9" s="1"/>
  <c r="N5" i="9" l="1"/>
  <c r="N6" i="9"/>
  <c r="M7" i="9"/>
  <c r="M8" i="9" l="1"/>
  <c r="N7" i="9"/>
  <c r="M9" i="9" l="1"/>
  <c r="N8" i="9"/>
  <c r="N9" i="9" l="1"/>
  <c r="M10" i="9"/>
  <c r="N10" i="9" l="1"/>
  <c r="M11" i="9"/>
  <c r="N11" i="9" l="1"/>
  <c r="M12" i="9"/>
  <c r="M13" i="9" l="1"/>
  <c r="N12" i="9"/>
  <c r="M14" i="9" l="1"/>
  <c r="N13" i="9"/>
  <c r="N14" i="9" l="1"/>
  <c r="M15" i="9"/>
  <c r="N15" i="9" l="1"/>
  <c r="M16" i="9"/>
  <c r="M17" i="9" l="1"/>
  <c r="N17" i="9" s="1"/>
  <c r="N16" i="9"/>
</calcChain>
</file>

<file path=xl/sharedStrings.xml><?xml version="1.0" encoding="utf-8"?>
<sst xmlns="http://schemas.openxmlformats.org/spreadsheetml/2006/main" count="349" uniqueCount="139">
  <si>
    <t>MEMÓRIA DE CÁLCULO</t>
  </si>
  <si>
    <t>BDI = 30,43 %
LS = 157,27%</t>
  </si>
  <si>
    <t>CÓDIGO</t>
  </si>
  <si>
    <t>ITEM</t>
  </si>
  <si>
    <t>DESCRIÇÃO</t>
  </si>
  <si>
    <t>UNID.</t>
  </si>
  <si>
    <t>QUANT.</t>
  </si>
  <si>
    <t>P.UNITÁRIO S/BDI</t>
  </si>
  <si>
    <t>P.UNITÁRIO C/BDI</t>
  </si>
  <si>
    <t>SUB.TOTAL</t>
  </si>
  <si>
    <t>REDE COLETORA DE ESGOTO, EM TUBOS PVC NBR 7362 COM DIÂMETRO DE 150 MM COM PROFUNDIDADE DE 1,26 A 1,75 M, EM ARRUAMENTOS COM PAVIMENTAÇÃO ASFÁLTICA, INCLUSIVE FORNECIMENTO DE MATERIAIS</t>
  </si>
  <si>
    <t>M</t>
  </si>
  <si>
    <t>Trecho</t>
  </si>
  <si>
    <t>Altura Inicial</t>
  </si>
  <si>
    <t>Altura Final</t>
  </si>
  <si>
    <t>Altura Média</t>
  </si>
  <si>
    <t>Comprimento</t>
  </si>
  <si>
    <t xml:space="preserve">PV 1 - PV 2 </t>
  </si>
  <si>
    <t>Total</t>
  </si>
  <si>
    <t>REDE COLETORA DE ESGOTO, EM TUBOS PVC NBR 7362 COM DIÂMETRO DE 150 MM COM PROFUNDIDADE DE 1,76 A 2,25 M, EM ARRUAMENTOS COM PAVIMENTAÇÃO ASFÁLTICA, INCLUSIVE FORNECIMENTO DE MATERIAIS</t>
  </si>
  <si>
    <t>PV 2- PV 3</t>
  </si>
  <si>
    <t>PV 3 - PV 4</t>
  </si>
  <si>
    <t>PV 4 - PV 5</t>
  </si>
  <si>
    <t>PV 5 - PV 6</t>
  </si>
  <si>
    <t>REDE COLETORA DE ESGOTO, EM TUBOS PVC NBR 7362 COM DIÂMETRO DE 150 MM COM PROFUNDIDADE DE  2,26 A 2,75 M, EM ARRUAMENTOS COM PAVIMENTAÇÃO ASFÁLTICA, INCLUSIVE FORNECIMENTO DE MATERIAIS</t>
  </si>
  <si>
    <t>PV 6 - PV 7</t>
  </si>
  <si>
    <t>PV 7- PV 8</t>
  </si>
  <si>
    <t>PV8 - PV 9</t>
  </si>
  <si>
    <t>REDE COLETORA DE ESGOTO, EM TUBOS PVC NBR 7362 COM DIÂMETRO DE 150 MM COM PROFUNDIDADE DE 2,76 A 3,25 M, EM ARRUAMENTOS COM PAVIMENTAÇÃO ASFÁLTICA, INCLUSIVE FORNECIMENTO DE MATERIAIS</t>
  </si>
  <si>
    <t>PV 9 - PV 10</t>
  </si>
  <si>
    <t>REDE COLETORA DE ESGOTO, EM TUBOS PVC NBR 7362 COM DIÂMETRO DE 150 MM COM PROFUNDIDADE DE 3,26 A 3,75 M, EM ARRUAMENTOS COM PAVIMENTAÇÃO ASFÁLTICA, INCLUSIVE FORNECIMENTO DE MATERIAIS</t>
  </si>
  <si>
    <t>PV 10 - PV 11</t>
  </si>
  <si>
    <t>REDE COLETORA DE ESGOTO, EM TUBOS PVC NBR 7362 COM DIÂMETRO DE 150 MM COM PROFUNDIDADE DE 2,26 A 2,75 M, SEM PAVIMENTAÇÃO (TERRA BATIDA), INCLUSIVE FORNECIMENTO DE MATERIAIS</t>
  </si>
  <si>
    <t xml:space="preserve"> PV 11 ao PV Existente - Trecho Inicial</t>
  </si>
  <si>
    <t>REDE COLETORA DE ESGOTO, EM TUBOS PVC NBR 7362 COM DIÂMETRO DE 150 MM COM PROFUNDIDADE DE 1,26 A 1,75 M, EM ARRUAMENTOS COM PAVIMENTAÇÃO EM BLOQUETES PRÉ-MOLDADOS DE CONCRETO OU PARALELEPÍPEDOS DE PEDRA, INCLUSIVE FORNECIMENTO DE MATERIAIS</t>
  </si>
  <si>
    <t xml:space="preserve"> PV 11 ao PV Existente - Trecho final</t>
  </si>
  <si>
    <t>PV ANEL DE CONCRETO DN 1000 MM PROFUNDIDADE DE 1,26 M A 1,75 M</t>
  </si>
  <si>
    <t>UN</t>
  </si>
  <si>
    <t>Descrição</t>
  </si>
  <si>
    <t>Altura</t>
  </si>
  <si>
    <t>PV 01</t>
  </si>
  <si>
    <t>PV 04</t>
  </si>
  <si>
    <t>PV ANEL DE CONCRETO DN 1000 MM PROFUNDIDADE DE 1,76 M A 2,25 M</t>
  </si>
  <si>
    <t>PV 02</t>
  </si>
  <si>
    <t>PV 03</t>
  </si>
  <si>
    <t>PV 05</t>
  </si>
  <si>
    <t>PV 06</t>
  </si>
  <si>
    <t>PV ANEL DE CONCRETO DN 1000 MM PROFUNDIDADE DE 2,26 M A 2,75 M</t>
  </si>
  <si>
    <t>PV 07</t>
  </si>
  <si>
    <t>PV 08</t>
  </si>
  <si>
    <t>PV 09</t>
  </si>
  <si>
    <t>PV ANEL DE CONCRETO DN 1200 MM PROFUNDIDADE DE 2,76 M A 3,25 M</t>
  </si>
  <si>
    <t>PV 10</t>
  </si>
  <si>
    <t>PV ANEL DE CONCRETO DN 12000 MM PROFUNDIDADE DE 3,26 M A 3,75 M</t>
  </si>
  <si>
    <t>PV 11</t>
  </si>
  <si>
    <t xml:space="preserve">TOTAL: </t>
  </si>
  <si>
    <t>PLANILHA ORÇAMENTÁRIA</t>
  </si>
  <si>
    <t>UND</t>
  </si>
  <si>
    <t>TOTAL</t>
  </si>
  <si>
    <t>CRONOGRAMA FINANCEIRO</t>
  </si>
  <si>
    <t>VALOR (R$)</t>
  </si>
  <si>
    <t>Mês 1</t>
  </si>
  <si>
    <t>Mês 2</t>
  </si>
  <si>
    <t>Mês 3</t>
  </si>
  <si>
    <t>Execução de rede</t>
  </si>
  <si>
    <t>%P</t>
  </si>
  <si>
    <t>P</t>
  </si>
  <si>
    <t>ÓRGAO</t>
  </si>
  <si>
    <t>DESCRIÇÃO DO SERVIÇO</t>
  </si>
  <si>
    <t>UNIDADE</t>
  </si>
  <si>
    <t xml:space="preserve">QUANTIDADE </t>
  </si>
  <si>
    <t>CUSTO UNIT. (R$)</t>
  </si>
  <si>
    <t>BDI</t>
  </si>
  <si>
    <t>CUSTO TOTAL R$</t>
  </si>
  <si>
    <t>PREÇO UNIT. (R$) C/BDI</t>
  </si>
  <si>
    <t>LOCAL: MUNICÍPIO DE COLATINA/ES</t>
  </si>
  <si>
    <t>PREFEITURA MUNICIPAL DE COLATINA</t>
  </si>
  <si>
    <t>SEM DESONERAÇÃO</t>
  </si>
  <si>
    <t>Assinaturas</t>
  </si>
  <si>
    <t>CESAN</t>
  </si>
  <si>
    <t>BDI: 30,43%</t>
  </si>
  <si>
    <r>
      <t xml:space="preserve">OBRA: </t>
    </r>
    <r>
      <rPr>
        <sz val="13"/>
        <rFont val="Arial"/>
        <family val="2"/>
      </rPr>
      <t>IMPLANTAÇÃO  DE REDE DE ESGOTO DO SISTEMA PENITENCIÁRIO DO IBC, LOCALIZADO NA AVENIDA DAS NAÇÕES, NO BAIRRO BENJAMIN CARLOS DOS SANTOS</t>
    </r>
  </si>
  <si>
    <t>PLANILHA BASE: CESAN_AGOSTO_2025</t>
  </si>
  <si>
    <t>EXTENSÃO: 780 m</t>
  </si>
  <si>
    <t>OBRA: IMPLANTAÇÃO  DE REDE DE ESGOTO DO SISTEMA PENITENCIÁRIO DO IBC, LOCALIZADO NA AVENIDA DAS NAÇÕES, NO BAIRRO BENJAMIN CARLOS DOS SANTOS</t>
  </si>
  <si>
    <t xml:space="preserve">CLASSE </t>
  </si>
  <si>
    <t>CORTE</t>
  </si>
  <si>
    <t>A</t>
  </si>
  <si>
    <t>B</t>
  </si>
  <si>
    <t>C</t>
  </si>
  <si>
    <t>PORCENTAGEM INDIVIDUAL</t>
  </si>
  <si>
    <t>ABC</t>
  </si>
  <si>
    <t>ORÇAMENTISTA: WELDER HINTZ DA SILVA</t>
  </si>
  <si>
    <t>BDI DIFERENCIADO: 15,57%</t>
  </si>
  <si>
    <t>LEIS SOCIAIS: 157,27%</t>
  </si>
  <si>
    <t>CREA/ES-12983/D</t>
  </si>
  <si>
    <t>EXECUÇÃO DA REDE</t>
  </si>
  <si>
    <t>SERVIÇOS PRELIMINARES</t>
  </si>
  <si>
    <t>1.1</t>
  </si>
  <si>
    <t>PLACA OBRA PAD CESAN E AGENTE FINANCEIRO</t>
  </si>
  <si>
    <t>M2</t>
  </si>
  <si>
    <t>2.1</t>
  </si>
  <si>
    <t>CANTEIRO DE OBRA</t>
  </si>
  <si>
    <t>2.2</t>
  </si>
  <si>
    <t>2.3</t>
  </si>
  <si>
    <t>UNM</t>
  </si>
  <si>
    <t>CONTAINER SANIT/VESTIARIO DE 6,0X2,4M</t>
  </si>
  <si>
    <t>CONTAINER DEPOSITO MAT 6,0X2,4M S/ BANH</t>
  </si>
  <si>
    <t xml:space="preserve">MOBILIZACAO/DESMOBILIZAÇÃO DE CONTAINER </t>
  </si>
  <si>
    <t>1</t>
  </si>
  <si>
    <t>2</t>
  </si>
  <si>
    <t>3</t>
  </si>
  <si>
    <t>Serviços Preliminares</t>
  </si>
  <si>
    <t>Canteiro de obra</t>
  </si>
  <si>
    <t>3.11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</si>
  <si>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</si>
  <si>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</si>
  <si>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</si>
  <si>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</si>
  <si>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</si>
  <si>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</si>
  <si>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</si>
  <si>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</si>
  <si>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</si>
  <si>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</si>
  <si>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3.12</t>
  </si>
  <si>
    <t>Mês 4</t>
  </si>
  <si>
    <t>Mês 5</t>
  </si>
  <si>
    <t>TOTAL MÊS</t>
  </si>
  <si>
    <t>Placa de obra</t>
  </si>
  <si>
    <t>Largura</t>
  </si>
  <si>
    <t>Área</t>
  </si>
  <si>
    <t>CONTAINER</t>
  </si>
  <si>
    <t>ALUGUEL</t>
  </si>
  <si>
    <t>MESES</t>
  </si>
  <si>
    <t>QUANTIDADE CONTAINER</t>
  </si>
  <si>
    <t>M²</t>
  </si>
  <si>
    <t>PORCENTAGEM ACUMULADO</t>
  </si>
  <si>
    <t>TABELA REF: CESAN DATA BASE: JANEIRO/2026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</si>
</sst>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164" formatCode="&quot;FATURAMENTO R$ - &quot;@"/>
    <numFmt numFmtId="165" formatCode="_ * #,##0.00_ ;_ * \-#,##0.00_ ;_ * \-??_ ;_ @_ "/>
    <numFmt numFmtId="166" formatCode="mmm\-yy;@"/>
    <numFmt numFmtId="167" formatCode="_(&quot;$&quot;* #,##0.00_);_(&quot;$&quot;* \(#,##0.00\);_(&quot;$&quot;* \-??_);_(@_)"/>
    <numFmt numFmtId="168" formatCode="_-&quot;R$ &quot;* #,##0.00_-;&quot;-R$ &quot;* #,##0.00_-;_-&quot;R$ &quot;* \-??_-;_-@_-"/>
    <numFmt numFmtId="169" formatCode="#,##0.00;[Red]#,##0.00"/>
    <numFmt numFmtId="170" formatCode="[$R$-416]#,##0.00_);[Red]\([$R$-416]#,##0.00\)"/>
    <numFmt numFmtId="171" formatCode="0.0%"/>
    <numFmt numFmtId="172" formatCode="_ * #,##0.0000_ ;_ * \-#,##0.0000_ ;_ * \-??_ ;_ @_ "/>
  </numFmts>
  <fonts count="36">
    <font>
      <sz val="10"/>
      <color rgb="FF000000"/>
      <name val="Calibri"/>
      <charset val="134"/>
    </font>
    <font>
      <sz val="10"/>
      <name val="Arial"/>
      <family val="2"/>
    </font>
    <font>
      <sz val="10"/>
      <name val="Calibri"/>
      <family val="2"/>
    </font>
    <font>
      <b/>
      <sz val="18"/>
      <name val="Calibri"/>
      <family val="2"/>
    </font>
    <font>
      <b/>
      <sz val="2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8"/>
      <color rgb="FF000000"/>
      <name val="Calibri"/>
      <family val="2"/>
    </font>
    <font>
      <b/>
      <sz val="10"/>
      <color rgb="FFFFFFFF"/>
      <name val="Arial"/>
      <family val="2"/>
    </font>
    <font>
      <sz val="11"/>
      <name val="Calibri"/>
      <family val="2"/>
    </font>
    <font>
      <sz val="11"/>
      <name val="Calibri"/>
      <family val="2"/>
    </font>
    <font>
      <b/>
      <sz val="14"/>
      <name val="Calibri"/>
      <family val="2"/>
    </font>
    <font>
      <b/>
      <sz val="8"/>
      <name val="Arial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4"/>
      <name val="Arial"/>
      <family val="2"/>
    </font>
    <font>
      <sz val="10"/>
      <name val="Courier New"/>
      <family val="3"/>
    </font>
    <font>
      <sz val="13"/>
      <name val="Arial"/>
      <family val="2"/>
    </font>
    <font>
      <sz val="10"/>
      <color rgb="FF000000"/>
      <name val="Calibri"/>
      <family val="2"/>
    </font>
    <font>
      <sz val="10"/>
      <color theme="1"/>
      <name val="Arial"/>
      <family val="2"/>
    </font>
    <font>
      <b/>
      <sz val="11"/>
      <name val="Calibri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sz val="13"/>
      <color rgb="FF000000"/>
      <name val="Arial"/>
      <family val="2"/>
    </font>
    <font>
      <b/>
      <sz val="13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sz val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2" tint="-0.249977111117893"/>
        <bgColor rgb="FF003300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CFE7F5"/>
      </patternFill>
    </fill>
    <fill>
      <patternFill patternType="solid">
        <fgColor rgb="FF006600"/>
        <bgColor rgb="FF003300"/>
      </patternFill>
    </fill>
    <fill>
      <patternFill patternType="solid">
        <fgColor theme="0"/>
        <bgColor rgb="FFD9D9D9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165" fontId="23" fillId="0" borderId="0" applyBorder="0" applyProtection="0">
      <alignment vertical="center"/>
    </xf>
    <xf numFmtId="9" fontId="15" fillId="0" borderId="0" applyFont="0" applyFill="0" applyBorder="0" applyAlignment="0" applyProtection="0">
      <alignment vertical="center"/>
    </xf>
    <xf numFmtId="167" fontId="23" fillId="0" borderId="0" applyBorder="0" applyProtection="0">
      <alignment vertical="center"/>
    </xf>
    <xf numFmtId="0" fontId="1" fillId="0" borderId="0"/>
    <xf numFmtId="0" fontId="1" fillId="0" borderId="0"/>
    <xf numFmtId="164" fontId="21" fillId="0" borderId="0" applyFill="0" applyBorder="0" applyAlignment="0" applyProtection="0"/>
  </cellStyleXfs>
  <cellXfs count="190">
    <xf numFmtId="0" fontId="0" fillId="0" borderId="0" xfId="0">
      <alignment vertical="center"/>
    </xf>
    <xf numFmtId="0" fontId="1" fillId="0" borderId="0" xfId="0" applyFont="1" applyAlignment="1"/>
    <xf numFmtId="2" fontId="5" fillId="0" borderId="5" xfId="5" applyNumberFormat="1" applyFont="1" applyBorder="1" applyAlignment="1" applyProtection="1">
      <alignment horizontal="center" vertical="center"/>
      <protection hidden="1"/>
    </xf>
    <xf numFmtId="166" fontId="5" fillId="0" borderId="5" xfId="5" applyNumberFormat="1" applyFont="1" applyBorder="1" applyAlignment="1" applyProtection="1">
      <alignment horizontal="center" vertical="center"/>
      <protection hidden="1"/>
    </xf>
    <xf numFmtId="169" fontId="6" fillId="0" borderId="5" xfId="5" applyNumberFormat="1" applyFont="1" applyBorder="1" applyAlignment="1" applyProtection="1">
      <alignment horizontal="center" vertical="center"/>
      <protection hidden="1"/>
    </xf>
    <xf numFmtId="10" fontId="7" fillId="0" borderId="5" xfId="5" applyNumberFormat="1" applyFont="1" applyBorder="1" applyAlignment="1" applyProtection="1">
      <alignment horizontal="right" vertical="center" wrapText="1"/>
      <protection locked="0" hidden="1"/>
    </xf>
    <xf numFmtId="39" fontId="8" fillId="0" borderId="5" xfId="6" applyNumberFormat="1" applyFont="1" applyBorder="1" applyProtection="1">
      <protection hidden="1"/>
    </xf>
    <xf numFmtId="0" fontId="2" fillId="0" borderId="0" xfId="0" applyFont="1">
      <alignment vertical="center"/>
    </xf>
    <xf numFmtId="165" fontId="23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165" fontId="23" fillId="0" borderId="0" xfId="1" applyAlignment="1">
      <alignment horizontal="center" vertical="center" wrapText="1"/>
    </xf>
    <xf numFmtId="0" fontId="0" fillId="0" borderId="1" xfId="0" applyBorder="1">
      <alignment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/>
    </xf>
    <xf numFmtId="0" fontId="18" fillId="3" borderId="18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left" vertical="center"/>
    </xf>
    <xf numFmtId="4" fontId="11" fillId="3" borderId="16" xfId="0" applyNumberFormat="1" applyFont="1" applyFill="1" applyBorder="1" applyAlignment="1">
      <alignment horizontal="center" vertical="center"/>
    </xf>
    <xf numFmtId="4" fontId="10" fillId="5" borderId="14" xfId="0" applyNumberFormat="1" applyFont="1" applyFill="1" applyBorder="1" applyAlignment="1">
      <alignment horizontal="center" vertical="center" wrapText="1"/>
    </xf>
    <xf numFmtId="4" fontId="18" fillId="3" borderId="16" xfId="0" applyNumberFormat="1" applyFont="1" applyFill="1" applyBorder="1" applyAlignment="1">
      <alignment horizontal="center" vertical="center"/>
    </xf>
    <xf numFmtId="44" fontId="18" fillId="3" borderId="16" xfId="0" applyNumberFormat="1" applyFont="1" applyFill="1" applyBorder="1" applyAlignment="1">
      <alignment horizontal="center" vertical="center"/>
    </xf>
    <xf numFmtId="4" fontId="11" fillId="3" borderId="5" xfId="0" applyNumberFormat="1" applyFont="1" applyFill="1" applyBorder="1" applyAlignment="1">
      <alignment horizontal="center" vertical="center"/>
    </xf>
    <xf numFmtId="4" fontId="11" fillId="3" borderId="22" xfId="0" applyNumberFormat="1" applyFont="1" applyFill="1" applyBorder="1" applyAlignment="1">
      <alignment horizontal="center" vertical="center"/>
    </xf>
    <xf numFmtId="4" fontId="11" fillId="3" borderId="18" xfId="0" applyNumberFormat="1" applyFont="1" applyFill="1" applyBorder="1" applyAlignment="1">
      <alignment horizontal="center" vertical="center"/>
    </xf>
    <xf numFmtId="4" fontId="12" fillId="3" borderId="5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9" fontId="0" fillId="0" borderId="0" xfId="2" applyFont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4" fontId="10" fillId="5" borderId="24" xfId="0" applyNumberFormat="1" applyFont="1" applyFill="1" applyBorder="1" applyAlignment="1">
      <alignment horizontal="center" vertical="center" wrapText="1"/>
    </xf>
    <xf numFmtId="0" fontId="10" fillId="5" borderId="25" xfId="0" applyFont="1" applyFill="1" applyBorder="1" applyAlignment="1">
      <alignment horizontal="center" vertical="center"/>
    </xf>
    <xf numFmtId="4" fontId="11" fillId="6" borderId="26" xfId="0" applyNumberFormat="1" applyFont="1" applyFill="1" applyBorder="1" applyAlignment="1">
      <alignment horizontal="center" vertical="center"/>
    </xf>
    <xf numFmtId="44" fontId="18" fillId="3" borderId="18" xfId="0" applyNumberFormat="1" applyFont="1" applyFill="1" applyBorder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44" fontId="18" fillId="3" borderId="26" xfId="0" applyNumberFormat="1" applyFont="1" applyFill="1" applyBorder="1" applyAlignment="1">
      <alignment horizontal="center" vertical="center"/>
    </xf>
    <xf numFmtId="165" fontId="23" fillId="0" borderId="34" xfId="1" applyBorder="1" applyAlignment="1">
      <alignment horizontal="center" vertical="center"/>
    </xf>
    <xf numFmtId="0" fontId="0" fillId="0" borderId="5" xfId="0" applyBorder="1">
      <alignment vertical="center"/>
    </xf>
    <xf numFmtId="0" fontId="24" fillId="3" borderId="5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2" fontId="31" fillId="2" borderId="5" xfId="0" applyNumberFormat="1" applyFont="1" applyFill="1" applyBorder="1" applyAlignment="1">
      <alignment horizontal="center" vertical="center" wrapText="1"/>
    </xf>
    <xf numFmtId="4" fontId="31" fillId="2" borderId="5" xfId="0" applyNumberFormat="1" applyFont="1" applyFill="1" applyBorder="1" applyAlignment="1">
      <alignment horizontal="center" vertical="center" wrapText="1"/>
    </xf>
    <xf numFmtId="0" fontId="27" fillId="0" borderId="5" xfId="0" applyFont="1" applyBorder="1">
      <alignment vertical="center"/>
    </xf>
    <xf numFmtId="2" fontId="24" fillId="0" borderId="5" xfId="0" applyNumberFormat="1" applyFont="1" applyBorder="1" applyAlignment="1">
      <alignment horizontal="center" vertical="center"/>
    </xf>
    <xf numFmtId="44" fontId="24" fillId="0" borderId="5" xfId="3" applyNumberFormat="1" applyFont="1" applyBorder="1" applyAlignment="1">
      <alignment horizontal="center" vertical="center"/>
    </xf>
    <xf numFmtId="10" fontId="24" fillId="0" borderId="5" xfId="2" applyNumberFormat="1" applyFont="1" applyBorder="1">
      <alignment vertical="center"/>
    </xf>
    <xf numFmtId="44" fontId="24" fillId="0" borderId="5" xfId="3" applyNumberFormat="1" applyFont="1" applyBorder="1">
      <alignment vertical="center"/>
    </xf>
    <xf numFmtId="4" fontId="24" fillId="0" borderId="5" xfId="0" applyNumberFormat="1" applyFont="1" applyBorder="1" applyAlignment="1">
      <alignment horizontal="center" vertical="center"/>
    </xf>
    <xf numFmtId="44" fontId="32" fillId="4" borderId="5" xfId="0" applyNumberFormat="1" applyFont="1" applyFill="1" applyBorder="1">
      <alignment vertical="center"/>
    </xf>
    <xf numFmtId="0" fontId="33" fillId="0" borderId="5" xfId="0" applyFont="1" applyBorder="1" applyAlignment="1">
      <alignment horizontal="left" vertical="center"/>
    </xf>
    <xf numFmtId="0" fontId="31" fillId="2" borderId="5" xfId="0" applyFont="1" applyFill="1" applyBorder="1" applyAlignment="1">
      <alignment horizontal="center" vertical="center" wrapText="1"/>
    </xf>
    <xf numFmtId="9" fontId="24" fillId="0" borderId="5" xfId="2" applyFont="1" applyBorder="1">
      <alignment vertical="center"/>
    </xf>
    <xf numFmtId="0" fontId="31" fillId="2" borderId="5" xfId="0" applyFont="1" applyFill="1" applyBorder="1">
      <alignment vertical="center"/>
    </xf>
    <xf numFmtId="0" fontId="24" fillId="7" borderId="5" xfId="0" applyFont="1" applyFill="1" applyBorder="1" applyAlignment="1">
      <alignment horizontal="center" vertical="center"/>
    </xf>
    <xf numFmtId="2" fontId="24" fillId="7" borderId="5" xfId="0" applyNumberFormat="1" applyFont="1" applyFill="1" applyBorder="1" applyAlignment="1">
      <alignment horizontal="center" vertical="center"/>
    </xf>
    <xf numFmtId="44" fontId="24" fillId="7" borderId="5" xfId="3" applyNumberFormat="1" applyFont="1" applyFill="1" applyBorder="1" applyAlignment="1">
      <alignment horizontal="center" vertical="center"/>
    </xf>
    <xf numFmtId="10" fontId="24" fillId="7" borderId="5" xfId="2" applyNumberFormat="1" applyFont="1" applyFill="1" applyBorder="1">
      <alignment vertical="center"/>
    </xf>
    <xf numFmtId="44" fontId="24" fillId="7" borderId="5" xfId="3" applyNumberFormat="1" applyFont="1" applyFill="1" applyBorder="1">
      <alignment vertical="center"/>
    </xf>
    <xf numFmtId="4" fontId="24" fillId="7" borderId="5" xfId="0" applyNumberFormat="1" applyFont="1" applyFill="1" applyBorder="1" applyAlignment="1">
      <alignment horizontal="center" vertical="center"/>
    </xf>
    <xf numFmtId="0" fontId="24" fillId="8" borderId="5" xfId="0" applyFont="1" applyFill="1" applyBorder="1" applyAlignment="1">
      <alignment horizontal="center" vertical="center"/>
    </xf>
    <xf numFmtId="0" fontId="24" fillId="8" borderId="5" xfId="0" applyFont="1" applyFill="1" applyBorder="1" applyAlignment="1">
      <alignment vertical="center" wrapText="1"/>
    </xf>
    <xf numFmtId="2" fontId="24" fillId="8" borderId="5" xfId="0" applyNumberFormat="1" applyFont="1" applyFill="1" applyBorder="1" applyAlignment="1">
      <alignment horizontal="center" vertical="center"/>
    </xf>
    <xf numFmtId="44" fontId="24" fillId="8" borderId="5" xfId="3" applyNumberFormat="1" applyFont="1" applyFill="1" applyBorder="1" applyAlignment="1">
      <alignment horizontal="center" vertical="center"/>
    </xf>
    <xf numFmtId="10" fontId="24" fillId="8" borderId="5" xfId="2" applyNumberFormat="1" applyFont="1" applyFill="1" applyBorder="1">
      <alignment vertical="center"/>
    </xf>
    <xf numFmtId="44" fontId="24" fillId="8" borderId="5" xfId="3" applyNumberFormat="1" applyFont="1" applyFill="1" applyBorder="1">
      <alignment vertical="center"/>
    </xf>
    <xf numFmtId="4" fontId="24" fillId="8" borderId="5" xfId="0" applyNumberFormat="1" applyFont="1" applyFill="1" applyBorder="1" applyAlignment="1">
      <alignment horizontal="center" vertical="center"/>
    </xf>
    <xf numFmtId="0" fontId="24" fillId="9" borderId="5" xfId="0" applyFont="1" applyFill="1" applyBorder="1" applyAlignment="1">
      <alignment horizontal="center" vertical="center"/>
    </xf>
    <xf numFmtId="44" fontId="24" fillId="9" borderId="5" xfId="3" applyNumberFormat="1" applyFont="1" applyFill="1" applyBorder="1" applyAlignment="1">
      <alignment horizontal="center" vertical="center"/>
    </xf>
    <xf numFmtId="10" fontId="24" fillId="9" borderId="5" xfId="2" applyNumberFormat="1" applyFont="1" applyFill="1" applyBorder="1">
      <alignment vertical="center"/>
    </xf>
    <xf numFmtId="44" fontId="24" fillId="9" borderId="5" xfId="3" applyNumberFormat="1" applyFont="1" applyFill="1" applyBorder="1">
      <alignment vertical="center"/>
    </xf>
    <xf numFmtId="44" fontId="31" fillId="0" borderId="5" xfId="0" applyNumberFormat="1" applyFont="1" applyBorder="1">
      <alignment vertical="center"/>
    </xf>
    <xf numFmtId="44" fontId="0" fillId="0" borderId="0" xfId="0" applyNumberFormat="1">
      <alignment vertical="center"/>
    </xf>
    <xf numFmtId="0" fontId="24" fillId="7" borderId="5" xfId="0" applyFont="1" applyFill="1" applyBorder="1" applyAlignment="1">
      <alignment vertical="center" wrapText="1"/>
    </xf>
    <xf numFmtId="0" fontId="24" fillId="9" borderId="5" xfId="0" applyFont="1" applyFill="1" applyBorder="1" applyAlignment="1">
      <alignment vertical="center" wrapText="1"/>
    </xf>
    <xf numFmtId="2" fontId="24" fillId="9" borderId="5" xfId="0" applyNumberFormat="1" applyFont="1" applyFill="1" applyBorder="1" applyAlignment="1">
      <alignment horizontal="center" vertical="center"/>
    </xf>
    <xf numFmtId="39" fontId="8" fillId="10" borderId="5" xfId="6" applyNumberFormat="1" applyFont="1" applyFill="1" applyBorder="1" applyProtection="1">
      <protection hidden="1"/>
    </xf>
    <xf numFmtId="0" fontId="18" fillId="3" borderId="17" xfId="0" applyFont="1" applyFill="1" applyBorder="1" applyAlignment="1">
      <alignment horizontal="left" vertical="center" wrapText="1"/>
    </xf>
    <xf numFmtId="4" fontId="24" fillId="9" borderId="5" xfId="0" applyNumberFormat="1" applyFont="1" applyFill="1" applyBorder="1" applyAlignment="1">
      <alignment horizontal="center" vertical="center"/>
    </xf>
    <xf numFmtId="172" fontId="23" fillId="0" borderId="0" xfId="1" applyNumberFormat="1">
      <alignment vertical="center"/>
    </xf>
    <xf numFmtId="165" fontId="23" fillId="0" borderId="5" xfId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vertical="center" wrapText="1"/>
    </xf>
    <xf numFmtId="171" fontId="23" fillId="7" borderId="5" xfId="2" applyNumberFormat="1" applyFont="1" applyFill="1" applyBorder="1">
      <alignment vertical="center"/>
    </xf>
    <xf numFmtId="171" fontId="23" fillId="7" borderId="5" xfId="0" applyNumberFormat="1" applyFont="1" applyFill="1" applyBorder="1">
      <alignment vertical="center"/>
    </xf>
    <xf numFmtId="0" fontId="23" fillId="7" borderId="5" xfId="0" applyFont="1" applyFill="1" applyBorder="1">
      <alignment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vertical="center" wrapText="1"/>
    </xf>
    <xf numFmtId="171" fontId="23" fillId="8" borderId="5" xfId="2" applyNumberFormat="1" applyFont="1" applyFill="1" applyBorder="1">
      <alignment vertical="center"/>
    </xf>
    <xf numFmtId="171" fontId="23" fillId="8" borderId="5" xfId="0" applyNumberFormat="1" applyFont="1" applyFill="1" applyBorder="1">
      <alignment vertical="center"/>
    </xf>
    <xf numFmtId="0" fontId="23" fillId="8" borderId="5" xfId="0" applyFont="1" applyFill="1" applyBorder="1">
      <alignment vertical="center"/>
    </xf>
    <xf numFmtId="0" fontId="1" fillId="9" borderId="5" xfId="0" applyFont="1" applyFill="1" applyBorder="1" applyAlignment="1">
      <alignment horizontal="center" vertical="center"/>
    </xf>
    <xf numFmtId="0" fontId="1" fillId="9" borderId="5" xfId="0" applyFont="1" applyFill="1" applyBorder="1">
      <alignment vertical="center"/>
    </xf>
    <xf numFmtId="171" fontId="23" fillId="9" borderId="5" xfId="2" applyNumberFormat="1" applyFont="1" applyFill="1" applyBorder="1">
      <alignment vertical="center"/>
    </xf>
    <xf numFmtId="171" fontId="23" fillId="9" borderId="5" xfId="0" applyNumberFormat="1" applyFont="1" applyFill="1" applyBorder="1">
      <alignment vertical="center"/>
    </xf>
    <xf numFmtId="0" fontId="23" fillId="9" borderId="5" xfId="0" applyFont="1" applyFill="1" applyBorder="1">
      <alignment vertical="center"/>
    </xf>
    <xf numFmtId="0" fontId="1" fillId="9" borderId="5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2" fillId="4" borderId="5" xfId="0" applyFont="1" applyFill="1" applyBorder="1" applyAlignment="1">
      <alignment horizontal="left" vertical="center"/>
    </xf>
    <xf numFmtId="4" fontId="6" fillId="0" borderId="5" xfId="0" applyNumberFormat="1" applyFont="1" applyBorder="1" applyAlignment="1">
      <alignment horizontal="center" vertical="center" wrapText="1"/>
    </xf>
    <xf numFmtId="4" fontId="34" fillId="0" borderId="5" xfId="0" applyNumberFormat="1" applyFont="1" applyBorder="1" applyAlignment="1">
      <alignment horizontal="center" vertical="center" wrapText="1"/>
    </xf>
    <xf numFmtId="0" fontId="33" fillId="0" borderId="5" xfId="0" applyFont="1" applyBorder="1" applyAlignment="1">
      <alignment horizontal="left" vertical="center" wrapText="1"/>
    </xf>
    <xf numFmtId="0" fontId="33" fillId="0" borderId="5" xfId="0" applyFont="1" applyBorder="1" applyAlignment="1">
      <alignment horizontal="left" vertical="center"/>
    </xf>
    <xf numFmtId="0" fontId="32" fillId="0" borderId="5" xfId="0" applyFont="1" applyBorder="1" applyAlignment="1">
      <alignment horizontal="left" vertical="center"/>
    </xf>
    <xf numFmtId="0" fontId="28" fillId="0" borderId="5" xfId="0" applyFont="1" applyBorder="1" applyAlignment="1">
      <alignment horizontal="left" vertical="center"/>
    </xf>
    <xf numFmtId="0" fontId="1" fillId="3" borderId="5" xfId="0" applyFont="1" applyFill="1" applyBorder="1">
      <alignment vertical="center"/>
    </xf>
    <xf numFmtId="0" fontId="10" fillId="3" borderId="5" xfId="0" applyFont="1" applyFill="1" applyBorder="1">
      <alignment vertical="center"/>
    </xf>
    <xf numFmtId="0" fontId="24" fillId="0" borderId="5" xfId="0" applyFont="1" applyBorder="1" applyAlignment="1">
      <alignment vertical="center" wrapText="1"/>
    </xf>
    <xf numFmtId="0" fontId="26" fillId="0" borderId="5" xfId="0" applyFont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0" fillId="3" borderId="5" xfId="0" applyFont="1" applyFill="1" applyBorder="1" applyAlignment="1">
      <alignment vertical="center" wrapText="1"/>
    </xf>
    <xf numFmtId="0" fontId="31" fillId="2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31" fillId="0" borderId="5" xfId="0" applyFont="1" applyBorder="1" applyAlignment="1">
      <alignment horizontal="left" vertical="center"/>
    </xf>
    <xf numFmtId="0" fontId="24" fillId="0" borderId="11" xfId="0" applyFont="1" applyBorder="1" applyAlignment="1">
      <alignment vertical="center" wrapText="1"/>
    </xf>
    <xf numFmtId="0" fontId="24" fillId="0" borderId="9" xfId="0" applyFont="1" applyBorder="1" applyAlignment="1">
      <alignment vertical="center" wrapText="1"/>
    </xf>
    <xf numFmtId="0" fontId="24" fillId="0" borderId="10" xfId="0" applyFont="1" applyBorder="1" applyAlignment="1">
      <alignment vertical="center" wrapText="1"/>
    </xf>
    <xf numFmtId="0" fontId="29" fillId="0" borderId="5" xfId="0" applyFont="1" applyBorder="1" applyAlignment="1">
      <alignment horizontal="center" vertical="center"/>
    </xf>
    <xf numFmtId="0" fontId="33" fillId="0" borderId="11" xfId="0" applyFont="1" applyBorder="1" applyAlignment="1">
      <alignment horizontal="left" vertical="center"/>
    </xf>
    <xf numFmtId="0" fontId="33" fillId="0" borderId="10" xfId="0" applyFont="1" applyBorder="1" applyAlignment="1">
      <alignment horizontal="left" vertical="center"/>
    </xf>
    <xf numFmtId="0" fontId="32" fillId="0" borderId="5" xfId="0" applyFont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2" fontId="11" fillId="3" borderId="5" xfId="0" applyNumberFormat="1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3" fillId="4" borderId="29" xfId="0" applyFont="1" applyFill="1" applyBorder="1" applyAlignment="1">
      <alignment horizontal="right" vertical="center"/>
    </xf>
    <xf numFmtId="0" fontId="13" fillId="4" borderId="30" xfId="0" applyFont="1" applyFill="1" applyBorder="1" applyAlignment="1">
      <alignment horizontal="right" vertical="center"/>
    </xf>
    <xf numFmtId="168" fontId="20" fillId="4" borderId="33" xfId="3" applyNumberFormat="1" applyFont="1" applyFill="1" applyBorder="1" applyAlignment="1">
      <alignment horizontal="center" vertical="center"/>
    </xf>
    <xf numFmtId="168" fontId="20" fillId="4" borderId="42" xfId="3" applyNumberFormat="1" applyFont="1" applyFill="1" applyBorder="1" applyAlignment="1">
      <alignment horizontal="center" vertical="center"/>
    </xf>
    <xf numFmtId="168" fontId="20" fillId="4" borderId="43" xfId="3" applyNumberFormat="1" applyFont="1" applyFill="1" applyBorder="1" applyAlignment="1">
      <alignment horizontal="center" vertical="center"/>
    </xf>
    <xf numFmtId="0" fontId="25" fillId="3" borderId="17" xfId="0" applyFont="1" applyFill="1" applyBorder="1" applyAlignment="1">
      <alignment horizontal="left" vertical="center"/>
    </xf>
    <xf numFmtId="0" fontId="18" fillId="3" borderId="17" xfId="0" applyFont="1" applyFill="1" applyBorder="1" applyAlignment="1">
      <alignment horizontal="left" vertical="center"/>
    </xf>
    <xf numFmtId="0" fontId="19" fillId="3" borderId="19" xfId="0" applyFont="1" applyFill="1" applyBorder="1" applyAlignment="1">
      <alignment horizontal="right" vertical="center" wrapText="1"/>
    </xf>
    <xf numFmtId="0" fontId="19" fillId="3" borderId="20" xfId="0" applyFont="1" applyFill="1" applyBorder="1" applyAlignment="1">
      <alignment horizontal="right" vertical="center" wrapText="1"/>
    </xf>
    <xf numFmtId="0" fontId="19" fillId="3" borderId="23" xfId="0" applyFont="1" applyFill="1" applyBorder="1" applyAlignment="1">
      <alignment horizontal="right" vertical="center" wrapText="1"/>
    </xf>
    <xf numFmtId="4" fontId="11" fillId="3" borderId="5" xfId="0" applyNumberFormat="1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left" vertical="center" wrapText="1"/>
    </xf>
    <xf numFmtId="0" fontId="25" fillId="3" borderId="17" xfId="0" applyFont="1" applyFill="1" applyBorder="1" applyAlignment="1">
      <alignment horizontal="left" vertical="center" wrapText="1"/>
    </xf>
    <xf numFmtId="0" fontId="18" fillId="3" borderId="17" xfId="0" applyFont="1" applyFill="1" applyBorder="1" applyAlignment="1">
      <alignment horizontal="left" vertical="center" wrapText="1"/>
    </xf>
    <xf numFmtId="0" fontId="25" fillId="3" borderId="21" xfId="0" applyFont="1" applyFill="1" applyBorder="1" applyAlignment="1">
      <alignment horizontal="left" vertical="center" wrapText="1"/>
    </xf>
    <xf numFmtId="0" fontId="19" fillId="3" borderId="21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4" fontId="30" fillId="0" borderId="11" xfId="0" applyNumberFormat="1" applyFont="1" applyBorder="1" applyAlignment="1">
      <alignment horizontal="center" vertical="center" wrapText="1"/>
    </xf>
    <xf numFmtId="4" fontId="30" fillId="0" borderId="9" xfId="0" applyNumberFormat="1" applyFont="1" applyBorder="1" applyAlignment="1">
      <alignment horizontal="center" vertical="center" wrapText="1"/>
    </xf>
    <xf numFmtId="4" fontId="30" fillId="0" borderId="12" xfId="0" applyNumberFormat="1" applyFont="1" applyBorder="1" applyAlignment="1">
      <alignment horizontal="center" vertical="center" wrapText="1"/>
    </xf>
    <xf numFmtId="4" fontId="14" fillId="0" borderId="11" xfId="0" applyNumberFormat="1" applyFont="1" applyBorder="1" applyAlignment="1">
      <alignment horizontal="center" vertical="center" wrapText="1"/>
    </xf>
    <xf numFmtId="4" fontId="14" fillId="0" borderId="9" xfId="0" applyNumberFormat="1" applyFont="1" applyBorder="1" applyAlignment="1">
      <alignment horizontal="center" vertical="center" wrapText="1"/>
    </xf>
    <xf numFmtId="4" fontId="14" fillId="0" borderId="12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0" fontId="29" fillId="0" borderId="7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0" borderId="38" xfId="0" applyFont="1" applyBorder="1" applyAlignment="1">
      <alignment horizontal="center" vertical="center" wrapText="1"/>
    </xf>
    <xf numFmtId="0" fontId="29" fillId="0" borderId="41" xfId="0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16" fillId="3" borderId="0" xfId="0" applyFont="1" applyFill="1" applyAlignment="1">
      <alignment horizontal="center" vertical="center"/>
    </xf>
    <xf numFmtId="0" fontId="25" fillId="3" borderId="44" xfId="0" applyFont="1" applyFill="1" applyBorder="1" applyAlignment="1">
      <alignment horizontal="left" vertical="center" wrapText="1"/>
    </xf>
    <xf numFmtId="0" fontId="25" fillId="3" borderId="45" xfId="0" applyFont="1" applyFill="1" applyBorder="1" applyAlignment="1">
      <alignment horizontal="left" vertical="center" wrapText="1"/>
    </xf>
    <xf numFmtId="0" fontId="25" fillId="3" borderId="46" xfId="0" applyFont="1" applyFill="1" applyBorder="1" applyAlignment="1">
      <alignment horizontal="left"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170" fontId="31" fillId="10" borderId="5" xfId="5" applyNumberFormat="1" applyFont="1" applyFill="1" applyBorder="1" applyAlignment="1" applyProtection="1">
      <alignment horizontal="right" vertical="center"/>
      <protection hidden="1"/>
    </xf>
    <xf numFmtId="0" fontId="5" fillId="10" borderId="5" xfId="5" applyFont="1" applyFill="1" applyBorder="1" applyAlignment="1" applyProtection="1">
      <alignment horizontal="right" vertical="center"/>
      <protection hidden="1"/>
    </xf>
    <xf numFmtId="49" fontId="32" fillId="0" borderId="5" xfId="5" applyNumberFormat="1" applyFont="1" applyBorder="1" applyAlignment="1" applyProtection="1">
      <alignment horizontal="center" vertical="center"/>
      <protection hidden="1"/>
    </xf>
    <xf numFmtId="49" fontId="5" fillId="0" borderId="5" xfId="5" applyNumberFormat="1" applyFont="1" applyBorder="1" applyAlignment="1" applyProtection="1">
      <alignment horizontal="center" vertical="center"/>
      <protection hidden="1"/>
    </xf>
    <xf numFmtId="2" fontId="5" fillId="0" borderId="5" xfId="5" applyNumberFormat="1" applyFont="1" applyBorder="1" applyAlignment="1" applyProtection="1">
      <alignment horizontal="center" vertical="center" wrapText="1"/>
      <protection hidden="1"/>
    </xf>
    <xf numFmtId="169" fontId="6" fillId="0" borderId="5" xfId="5" applyNumberFormat="1" applyFont="1" applyBorder="1" applyAlignment="1" applyProtection="1">
      <alignment horizontal="center" vertical="center"/>
      <protection hidden="1"/>
    </xf>
    <xf numFmtId="2" fontId="32" fillId="0" borderId="5" xfId="5" applyNumberFormat="1" applyFont="1" applyBorder="1" applyAlignment="1" applyProtection="1">
      <alignment horizontal="center" vertical="center" wrapText="1"/>
      <protection hidden="1"/>
    </xf>
    <xf numFmtId="0" fontId="4" fillId="0" borderId="11" xfId="5" applyFont="1" applyBorder="1" applyAlignment="1" applyProtection="1">
      <alignment horizontal="center" vertical="center"/>
      <protection hidden="1"/>
    </xf>
    <xf numFmtId="0" fontId="4" fillId="0" borderId="9" xfId="5" applyFont="1" applyBorder="1" applyAlignment="1" applyProtection="1">
      <alignment horizontal="center" vertical="center"/>
      <protection hidden="1"/>
    </xf>
    <xf numFmtId="0" fontId="4" fillId="0" borderId="10" xfId="5" applyFont="1" applyBorder="1" applyAlignment="1" applyProtection="1">
      <alignment horizontal="center" vertical="center"/>
      <protection hidden="1"/>
    </xf>
    <xf numFmtId="49" fontId="5" fillId="10" borderId="11" xfId="5" applyNumberFormat="1" applyFont="1" applyFill="1" applyBorder="1" applyAlignment="1" applyProtection="1">
      <alignment horizontal="center" vertical="center"/>
      <protection hidden="1"/>
    </xf>
    <xf numFmtId="49" fontId="5" fillId="10" borderId="9" xfId="5" applyNumberFormat="1" applyFont="1" applyFill="1" applyBorder="1" applyAlignment="1" applyProtection="1">
      <alignment horizontal="center" vertical="center"/>
      <protection hidden="1"/>
    </xf>
    <xf numFmtId="49" fontId="5" fillId="10" borderId="10" xfId="5" applyNumberFormat="1" applyFont="1" applyFill="1" applyBorder="1" applyAlignment="1" applyProtection="1">
      <alignment horizontal="center" vertical="center"/>
      <protection hidden="1"/>
    </xf>
  </cellXfs>
  <cellStyles count="7">
    <cellStyle name="Moeda" xfId="3" builtinId="4"/>
    <cellStyle name="Normal" xfId="0" builtinId="0"/>
    <cellStyle name="Normal 10" xfId="5" xr:uid="{00000000-0005-0000-0000-00002C000000}"/>
    <cellStyle name="Normal 2" xfId="4" xr:uid="{00000000-0005-0000-0000-00000E000000}"/>
    <cellStyle name="Porcentagem" xfId="2" builtinId="5"/>
    <cellStyle name="Separador de milhares 3 2" xfId="6" xr:uid="{00000000-0005-0000-0000-000033000000}"/>
    <cellStyle name="Vírgula" xfId="1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FE7F5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Curva ABC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'Curva ABC'!$L$1</c:f>
              <c:strCache>
                <c:ptCount val="1"/>
                <c:pt idx="0">
                  <c:v>PORCENTAGEM INDIVIDUAL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'Curva ABC'!$B$2:$B$17</c:f>
              <c:strCache>
                <c:ptCount val="16"/>
                <c:pt idx="0">
                  <c:v>3.2</c:v>
                </c:pt>
                <c:pt idx="1">
                  <c:v>3.3</c:v>
                </c:pt>
                <c:pt idx="2">
                  <c:v>3.4</c:v>
                </c:pt>
                <c:pt idx="3">
                  <c:v>3.1</c:v>
                </c:pt>
                <c:pt idx="4">
                  <c:v>3.9</c:v>
                </c:pt>
                <c:pt idx="5">
                  <c:v>3.10</c:v>
                </c:pt>
                <c:pt idx="6">
                  <c:v>3.7</c:v>
                </c:pt>
                <c:pt idx="7">
                  <c:v>3.6</c:v>
                </c:pt>
                <c:pt idx="8">
                  <c:v>3.8</c:v>
                </c:pt>
                <c:pt idx="9">
                  <c:v>2.1</c:v>
                </c:pt>
                <c:pt idx="10">
                  <c:v>3.12</c:v>
                </c:pt>
                <c:pt idx="11">
                  <c:v>3.11</c:v>
                </c:pt>
                <c:pt idx="12">
                  <c:v>3.5</c:v>
                </c:pt>
                <c:pt idx="13">
                  <c:v>2.2</c:v>
                </c:pt>
                <c:pt idx="14">
                  <c:v>2.3</c:v>
                </c:pt>
                <c:pt idx="15">
                  <c:v>1.1</c:v>
                </c:pt>
              </c:strCache>
            </c:strRef>
          </c:cat>
          <c:val>
            <c:numRef>
              <c:f>'Curva ABC'!$L$2:$L$17</c:f>
              <c:numCache>
                <c:formatCode>0.0%</c:formatCode>
                <c:ptCount val="16"/>
                <c:pt idx="0">
                  <c:v>0.33486550532861609</c:v>
                </c:pt>
                <c:pt idx="1">
                  <c:v>0.2844505848384154</c:v>
                </c:pt>
                <c:pt idx="2">
                  <c:v>8.4934309388188592E-2</c:v>
                </c:pt>
                <c:pt idx="3">
                  <c:v>7.7815953705574412E-2</c:v>
                </c:pt>
                <c:pt idx="4">
                  <c:v>3.7640046730296084E-2</c:v>
                </c:pt>
                <c:pt idx="5">
                  <c:v>3.0961957110083205E-2</c:v>
                </c:pt>
                <c:pt idx="6">
                  <c:v>3.0625133853235641E-2</c:v>
                </c:pt>
                <c:pt idx="7">
                  <c:v>2.5178090063241353E-2</c:v>
                </c:pt>
                <c:pt idx="8">
                  <c:v>1.699874199024062E-2</c:v>
                </c:pt>
                <c:pt idx="9">
                  <c:v>1.6080630626537643E-2</c:v>
                </c:pt>
                <c:pt idx="10">
                  <c:v>1.4652689042986737E-2</c:v>
                </c:pt>
                <c:pt idx="11">
                  <c:v>1.3559468502734186E-2</c:v>
                </c:pt>
                <c:pt idx="12">
                  <c:v>1.3072467279610749E-2</c:v>
                </c:pt>
                <c:pt idx="13">
                  <c:v>1.1064679603457197E-2</c:v>
                </c:pt>
                <c:pt idx="14">
                  <c:v>4.5478697218999057E-3</c:v>
                </c:pt>
                <c:pt idx="15">
                  <c:v>3.5518722148819445E-3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69-460A-BA4B-C9C7CC3E6F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855167215"/>
        <c:axId val="855164335"/>
      </c:barChart>
      <c:lineChart>
        <c:grouping val="standard"/>
        <c:varyColors val="0"/>
        <c:ser>
          <c:idx val="1"/>
          <c:order val="1"/>
          <c:tx>
            <c:strRef>
              <c:f>'Curva ABC'!$M$1</c:f>
              <c:strCache>
                <c:ptCount val="1"/>
                <c:pt idx="0">
                  <c:v>PORCENTAGEM ACUMULADO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'Curva ABC'!$B$2:$B$17</c:f>
              <c:strCache>
                <c:ptCount val="16"/>
                <c:pt idx="0">
                  <c:v>3.2</c:v>
                </c:pt>
                <c:pt idx="1">
                  <c:v>3.3</c:v>
                </c:pt>
                <c:pt idx="2">
                  <c:v>3.4</c:v>
                </c:pt>
                <c:pt idx="3">
                  <c:v>3.1</c:v>
                </c:pt>
                <c:pt idx="4">
                  <c:v>3.9</c:v>
                </c:pt>
                <c:pt idx="5">
                  <c:v>3.10</c:v>
                </c:pt>
                <c:pt idx="6">
                  <c:v>3.7</c:v>
                </c:pt>
                <c:pt idx="7">
                  <c:v>3.6</c:v>
                </c:pt>
                <c:pt idx="8">
                  <c:v>3.8</c:v>
                </c:pt>
                <c:pt idx="9">
                  <c:v>2.1</c:v>
                </c:pt>
                <c:pt idx="10">
                  <c:v>3.12</c:v>
                </c:pt>
                <c:pt idx="11">
                  <c:v>3.11</c:v>
                </c:pt>
                <c:pt idx="12">
                  <c:v>3.5</c:v>
                </c:pt>
                <c:pt idx="13">
                  <c:v>2.2</c:v>
                </c:pt>
                <c:pt idx="14">
                  <c:v>2.3</c:v>
                </c:pt>
                <c:pt idx="15">
                  <c:v>1.1</c:v>
                </c:pt>
              </c:strCache>
            </c:strRef>
          </c:cat>
          <c:val>
            <c:numRef>
              <c:f>'Curva ABC'!$M$2:$M$17</c:f>
              <c:numCache>
                <c:formatCode>0.0%</c:formatCode>
                <c:ptCount val="16"/>
                <c:pt idx="0">
                  <c:v>0.33486550532861609</c:v>
                </c:pt>
                <c:pt idx="1">
                  <c:v>0.61931609016703149</c:v>
                </c:pt>
                <c:pt idx="2">
                  <c:v>0.70425039955522006</c:v>
                </c:pt>
                <c:pt idx="3">
                  <c:v>0.78206635326079443</c:v>
                </c:pt>
                <c:pt idx="4">
                  <c:v>0.81970639999109052</c:v>
                </c:pt>
                <c:pt idx="5">
                  <c:v>0.85066835710117372</c:v>
                </c:pt>
                <c:pt idx="6">
                  <c:v>0.88129349095440934</c:v>
                </c:pt>
                <c:pt idx="7">
                  <c:v>0.90647158101765068</c:v>
                </c:pt>
                <c:pt idx="8">
                  <c:v>0.92347032300789134</c:v>
                </c:pt>
                <c:pt idx="9">
                  <c:v>0.93955095363442898</c:v>
                </c:pt>
                <c:pt idx="10">
                  <c:v>0.95420364267741575</c:v>
                </c:pt>
                <c:pt idx="11">
                  <c:v>0.9677631111801499</c:v>
                </c:pt>
                <c:pt idx="12">
                  <c:v>0.98083557845976066</c:v>
                </c:pt>
                <c:pt idx="13">
                  <c:v>0.99190025806321791</c:v>
                </c:pt>
                <c:pt idx="14">
                  <c:v>0.99644812778511782</c:v>
                </c:pt>
                <c:pt idx="15">
                  <c:v>0.99999999999999978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669-460A-BA4B-C9C7CC3E6F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5167215"/>
        <c:axId val="855164335"/>
      </c:lineChart>
      <c:catAx>
        <c:axId val="8551672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855164335"/>
        <c:crosses val="autoZero"/>
        <c:auto val="1"/>
        <c:lblAlgn val="ctr"/>
        <c:lblOffset val="100"/>
        <c:noMultiLvlLbl val="0"/>
      </c:catAx>
      <c:valAx>
        <c:axId val="855164335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855167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2</xdr:row>
      <xdr:rowOff>142875</xdr:rowOff>
    </xdr:from>
    <xdr:to>
      <xdr:col>9</xdr:col>
      <xdr:colOff>333375</xdr:colOff>
      <xdr:row>24</xdr:row>
      <xdr:rowOff>104775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62C0C24-B89F-440A-9121-DFE428C335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96"/>
  <sheetViews>
    <sheetView view="pageBreakPreview" zoomScale="85" zoomScaleNormal="82" workbookViewId="0">
      <selection activeCell="P1" sqref="P1:R1048576"/>
    </sheetView>
  </sheetViews>
  <sheetFormatPr defaultColWidth="9" defaultRowHeight="12.75"/>
  <cols>
    <col min="1" max="1" width="47.42578125" customWidth="1"/>
    <col min="2" max="2" width="13.140625" customWidth="1"/>
    <col min="3" max="3" width="6.7109375" customWidth="1"/>
    <col min="4" max="4" width="21.7109375" customWidth="1"/>
    <col min="5" max="5" width="25.28515625" customWidth="1"/>
    <col min="6" max="8" width="9.140625" customWidth="1"/>
    <col min="9" max="9" width="5.28515625" customWidth="1"/>
    <col min="10" max="10" width="15.7109375" customWidth="1"/>
    <col min="11" max="11" width="6.85546875" customWidth="1"/>
    <col min="12" max="12" width="9" customWidth="1"/>
    <col min="13" max="13" width="6.85546875" customWidth="1"/>
    <col min="14" max="14" width="11.28515625" customWidth="1"/>
    <col min="15" max="15" width="11.42578125" customWidth="1"/>
    <col min="16" max="16" width="13.5703125" hidden="1" customWidth="1"/>
    <col min="17" max="17" width="15.42578125" hidden="1" customWidth="1"/>
    <col min="18" max="18" width="16.28515625" hidden="1" customWidth="1"/>
    <col min="19" max="19" width="9.7109375" customWidth="1"/>
    <col min="20" max="20" width="11.7109375" customWidth="1"/>
    <col min="21" max="21" width="15.28515625" customWidth="1"/>
    <col min="22" max="1028" width="9.140625" customWidth="1"/>
  </cols>
  <sheetData>
    <row r="1" spans="2:21" ht="23.1" customHeight="1" thickBot="1"/>
    <row r="2" spans="2:21" ht="96" customHeight="1">
      <c r="B2" s="11"/>
      <c r="C2" s="152" t="s">
        <v>0</v>
      </c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29"/>
      <c r="R2" s="30"/>
    </row>
    <row r="3" spans="2:21" ht="43.5" customHeight="1">
      <c r="B3" s="164" t="s">
        <v>81</v>
      </c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3" t="s">
        <v>82</v>
      </c>
      <c r="Q3" s="154"/>
      <c r="R3" s="155"/>
      <c r="T3" s="31"/>
    </row>
    <row r="4" spans="2:21" ht="42" customHeight="1">
      <c r="B4" s="167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9"/>
      <c r="P4" s="156" t="s">
        <v>1</v>
      </c>
      <c r="Q4" s="157"/>
      <c r="R4" s="158"/>
      <c r="T4" s="32">
        <v>0.30430000000000001</v>
      </c>
    </row>
    <row r="5" spans="2:21">
      <c r="B5" s="159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1"/>
      <c r="R5" s="162"/>
    </row>
    <row r="6" spans="2:21" ht="37.5" customHeight="1" thickBot="1">
      <c r="B6" s="12" t="s">
        <v>2</v>
      </c>
      <c r="C6" s="13" t="s">
        <v>3</v>
      </c>
      <c r="D6" s="163" t="s">
        <v>4</v>
      </c>
      <c r="E6" s="163"/>
      <c r="F6" s="163"/>
      <c r="G6" s="163"/>
      <c r="H6" s="163"/>
      <c r="I6" s="163"/>
      <c r="J6" s="163"/>
      <c r="K6" s="163"/>
      <c r="L6" s="163"/>
      <c r="M6" s="163"/>
      <c r="N6" s="13" t="s">
        <v>5</v>
      </c>
      <c r="O6" s="13" t="s">
        <v>6</v>
      </c>
      <c r="P6" s="22" t="s">
        <v>7</v>
      </c>
      <c r="Q6" s="33" t="s">
        <v>8</v>
      </c>
      <c r="R6" s="34" t="s">
        <v>9</v>
      </c>
    </row>
    <row r="7" spans="2:21" ht="30" customHeight="1">
      <c r="B7" s="14"/>
      <c r="C7" s="15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21"/>
      <c r="O7" s="21"/>
      <c r="P7" s="21"/>
      <c r="Q7" s="27"/>
      <c r="R7" s="35"/>
      <c r="S7" s="8"/>
      <c r="T7" s="8"/>
      <c r="U7" s="8"/>
    </row>
    <row r="8" spans="2:21" ht="45.75" customHeight="1">
      <c r="B8" s="16">
        <v>7010100110</v>
      </c>
      <c r="C8" s="17" t="s">
        <v>98</v>
      </c>
      <c r="D8" s="149" t="s">
        <v>99</v>
      </c>
      <c r="E8" s="149"/>
      <c r="F8" s="149"/>
      <c r="G8" s="149"/>
      <c r="H8" s="149"/>
      <c r="I8" s="149"/>
      <c r="J8" s="149"/>
      <c r="K8" s="149"/>
      <c r="L8" s="149"/>
      <c r="M8" s="149"/>
      <c r="N8" s="23" t="s">
        <v>136</v>
      </c>
      <c r="O8" s="23">
        <f>J10</f>
        <v>8</v>
      </c>
      <c r="P8" s="24">
        <v>195.93</v>
      </c>
      <c r="Q8" s="24">
        <f>ROUND(P8*(1+$T4),2)</f>
        <v>255.55</v>
      </c>
      <c r="R8" s="38">
        <f>ROUND(O8*Q8,2)</f>
        <v>2044.4</v>
      </c>
      <c r="S8" s="8"/>
      <c r="T8" s="8"/>
      <c r="U8" s="8"/>
    </row>
    <row r="9" spans="2:21" ht="45.75" customHeight="1">
      <c r="B9" s="16"/>
      <c r="C9" s="17"/>
      <c r="D9" s="130" t="s">
        <v>129</v>
      </c>
      <c r="E9" s="130"/>
      <c r="F9" s="130" t="s">
        <v>130</v>
      </c>
      <c r="G9" s="130"/>
      <c r="H9" s="130" t="s">
        <v>39</v>
      </c>
      <c r="I9" s="130"/>
      <c r="J9" s="146" t="s">
        <v>131</v>
      </c>
      <c r="K9" s="146"/>
      <c r="L9" s="146"/>
      <c r="M9" s="23"/>
      <c r="N9" s="23"/>
      <c r="O9" s="23"/>
      <c r="P9" s="24"/>
      <c r="Q9" s="38"/>
      <c r="R9" s="8"/>
      <c r="S9" s="8"/>
      <c r="T9" s="8"/>
    </row>
    <row r="10" spans="2:21" ht="45.75" customHeight="1">
      <c r="B10" s="16"/>
      <c r="C10" s="17"/>
      <c r="D10" s="129"/>
      <c r="E10" s="130"/>
      <c r="F10" s="131">
        <v>4</v>
      </c>
      <c r="G10" s="131"/>
      <c r="H10" s="131">
        <v>2</v>
      </c>
      <c r="I10" s="131"/>
      <c r="J10" s="146">
        <f>F10*H10</f>
        <v>8</v>
      </c>
      <c r="K10" s="146"/>
      <c r="L10" s="146"/>
      <c r="M10" s="23"/>
      <c r="N10" s="23"/>
      <c r="O10" s="23"/>
      <c r="P10" s="24"/>
      <c r="Q10" s="38"/>
      <c r="R10" s="8"/>
      <c r="S10" s="8"/>
      <c r="T10" s="8"/>
    </row>
    <row r="11" spans="2:21" ht="45.75" customHeight="1">
      <c r="B11" s="16"/>
      <c r="C11" s="17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23"/>
      <c r="O11" s="23"/>
      <c r="P11" s="24"/>
      <c r="Q11" s="24"/>
      <c r="R11" s="38"/>
      <c r="S11" s="8"/>
      <c r="T11" s="8"/>
      <c r="U11" s="8"/>
    </row>
    <row r="12" spans="2:21" ht="45.75" customHeight="1">
      <c r="B12" s="16">
        <v>7010100180</v>
      </c>
      <c r="C12" s="17" t="s">
        <v>101</v>
      </c>
      <c r="D12" s="149" t="s">
        <v>106</v>
      </c>
      <c r="E12" s="149"/>
      <c r="F12" s="149"/>
      <c r="G12" s="149"/>
      <c r="H12" s="149"/>
      <c r="I12" s="149"/>
      <c r="J12" s="149"/>
      <c r="K12" s="149"/>
      <c r="L12" s="149"/>
      <c r="M12" s="149"/>
      <c r="N12" s="23" t="s">
        <v>105</v>
      </c>
      <c r="O12" s="23">
        <f>F14</f>
        <v>5</v>
      </c>
      <c r="P12" s="24">
        <v>1419.27</v>
      </c>
      <c r="Q12" s="24">
        <f>ROUND(P12*(1+$T4),2)</f>
        <v>1851.15</v>
      </c>
      <c r="R12" s="38">
        <f>ROUND(O12*Q12,2)</f>
        <v>9255.75</v>
      </c>
      <c r="S12" s="8"/>
      <c r="T12" s="8"/>
      <c r="U12" s="8"/>
    </row>
    <row r="13" spans="2:21" ht="45.75" customHeight="1">
      <c r="B13" s="16"/>
      <c r="C13" s="17"/>
      <c r="D13" s="130" t="s">
        <v>132</v>
      </c>
      <c r="E13" s="130"/>
      <c r="F13" s="130" t="s">
        <v>134</v>
      </c>
      <c r="G13" s="130"/>
      <c r="H13" s="23"/>
      <c r="I13" s="23"/>
      <c r="J13" s="23"/>
      <c r="K13" s="23"/>
      <c r="L13" s="23"/>
      <c r="M13" s="24"/>
      <c r="N13" s="23"/>
      <c r="O13" s="23"/>
      <c r="P13" s="8"/>
      <c r="Q13" s="8"/>
      <c r="R13" s="8"/>
    </row>
    <row r="14" spans="2:21" ht="45.75" customHeight="1">
      <c r="B14" s="16"/>
      <c r="C14" s="17"/>
      <c r="D14" s="130" t="s">
        <v>133</v>
      </c>
      <c r="E14" s="130"/>
      <c r="F14" s="131">
        <v>5</v>
      </c>
      <c r="G14" s="131"/>
      <c r="H14" s="23"/>
      <c r="I14" s="23"/>
      <c r="J14" s="23"/>
      <c r="K14" s="23"/>
      <c r="L14" s="23"/>
      <c r="M14" s="24"/>
      <c r="N14" s="23"/>
      <c r="O14" s="23"/>
      <c r="P14" s="8"/>
      <c r="Q14" s="8"/>
      <c r="R14" s="8"/>
    </row>
    <row r="15" spans="2:21" ht="45.75" customHeight="1">
      <c r="B15" s="16"/>
      <c r="C15" s="17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23"/>
      <c r="O15" s="23"/>
      <c r="P15" s="24"/>
      <c r="Q15" s="24"/>
      <c r="R15" s="38"/>
      <c r="S15" s="8"/>
      <c r="T15" s="8"/>
      <c r="U15" s="8"/>
    </row>
    <row r="16" spans="2:21" ht="45.75" customHeight="1">
      <c r="B16" s="16">
        <v>7010100170</v>
      </c>
      <c r="C16" s="17" t="s">
        <v>103</v>
      </c>
      <c r="D16" s="149" t="s">
        <v>107</v>
      </c>
      <c r="E16" s="149"/>
      <c r="F16" s="149"/>
      <c r="G16" s="149"/>
      <c r="H16" s="149"/>
      <c r="I16" s="149"/>
      <c r="J16" s="149"/>
      <c r="K16" s="149"/>
      <c r="L16" s="149"/>
      <c r="M16" s="149"/>
      <c r="N16" s="23" t="s">
        <v>105</v>
      </c>
      <c r="O16" s="23">
        <f>F18</f>
        <v>5</v>
      </c>
      <c r="P16" s="24">
        <v>976.56</v>
      </c>
      <c r="Q16" s="24">
        <f>ROUND(P16*(1+$T4),2)</f>
        <v>1273.73</v>
      </c>
      <c r="R16" s="38">
        <f>ROUND(O16*Q16,2)</f>
        <v>6368.65</v>
      </c>
      <c r="S16" s="8"/>
      <c r="T16" s="8"/>
      <c r="U16" s="8"/>
    </row>
    <row r="17" spans="2:21" ht="45.75" customHeight="1">
      <c r="B17" s="16"/>
      <c r="C17" s="17"/>
      <c r="D17" s="130" t="s">
        <v>132</v>
      </c>
      <c r="E17" s="130"/>
      <c r="F17" s="130" t="s">
        <v>134</v>
      </c>
      <c r="G17" s="130"/>
      <c r="H17" s="23"/>
      <c r="I17" s="23"/>
      <c r="J17" s="23"/>
      <c r="K17" s="23"/>
      <c r="L17" s="23"/>
      <c r="M17" s="24"/>
      <c r="N17" s="24"/>
      <c r="O17" s="38"/>
      <c r="P17" s="8"/>
      <c r="Q17" s="8"/>
      <c r="R17" s="8"/>
    </row>
    <row r="18" spans="2:21" ht="45.75" customHeight="1">
      <c r="B18" s="16"/>
      <c r="C18" s="17"/>
      <c r="D18" s="130" t="s">
        <v>133</v>
      </c>
      <c r="E18" s="130"/>
      <c r="F18" s="131">
        <v>5</v>
      </c>
      <c r="G18" s="131"/>
      <c r="H18" s="23"/>
      <c r="I18" s="23"/>
      <c r="J18" s="23"/>
      <c r="K18" s="23"/>
      <c r="L18" s="23"/>
      <c r="M18" s="24"/>
      <c r="N18" s="24"/>
      <c r="O18" s="38"/>
      <c r="P18" s="8"/>
      <c r="Q18" s="8"/>
      <c r="R18" s="8"/>
    </row>
    <row r="19" spans="2:21" ht="45.75" customHeight="1">
      <c r="B19" s="16"/>
      <c r="C19" s="17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23"/>
      <c r="O19" s="23"/>
      <c r="P19" s="24"/>
      <c r="Q19" s="24"/>
      <c r="R19" s="38"/>
      <c r="S19" s="8"/>
      <c r="T19" s="8"/>
      <c r="U19" s="8"/>
    </row>
    <row r="20" spans="2:21" ht="45.75" customHeight="1">
      <c r="B20" s="16">
        <v>7010100190</v>
      </c>
      <c r="C20" s="17" t="s">
        <v>104</v>
      </c>
      <c r="D20" s="149" t="s">
        <v>108</v>
      </c>
      <c r="E20" s="149"/>
      <c r="F20" s="149"/>
      <c r="G20" s="149"/>
      <c r="H20" s="149"/>
      <c r="I20" s="149"/>
      <c r="J20" s="149"/>
      <c r="K20" s="149"/>
      <c r="L20" s="149"/>
      <c r="M20" s="149"/>
      <c r="N20" s="23" t="s">
        <v>57</v>
      </c>
      <c r="O20" s="23">
        <v>2</v>
      </c>
      <c r="P20" s="24">
        <v>1003.48</v>
      </c>
      <c r="Q20" s="24">
        <f>ROUND(P20*(1+$T4),2)</f>
        <v>1308.8399999999999</v>
      </c>
      <c r="R20" s="38">
        <f>ROUND(O20*Q20,2)</f>
        <v>2617.6799999999998</v>
      </c>
      <c r="S20" s="8"/>
      <c r="T20" s="8"/>
      <c r="U20" s="8"/>
    </row>
    <row r="21" spans="2:21" ht="45.75" customHeight="1">
      <c r="B21" s="16"/>
      <c r="C21" s="17"/>
      <c r="D21" s="130" t="s">
        <v>135</v>
      </c>
      <c r="E21" s="130"/>
      <c r="F21" s="130">
        <v>5</v>
      </c>
      <c r="G21" s="130"/>
      <c r="H21" s="23"/>
      <c r="I21" s="23"/>
      <c r="J21" s="23"/>
      <c r="K21" s="23"/>
      <c r="L21" s="23"/>
      <c r="M21" s="24"/>
      <c r="N21" s="24"/>
      <c r="O21" s="38"/>
      <c r="P21" s="8"/>
      <c r="Q21" s="8"/>
      <c r="R21" s="8"/>
    </row>
    <row r="22" spans="2:21" ht="45.75" customHeight="1">
      <c r="B22" s="16"/>
      <c r="C22" s="17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23"/>
      <c r="O22" s="23"/>
      <c r="P22" s="24"/>
      <c r="Q22" s="24"/>
      <c r="R22" s="38"/>
      <c r="S22" s="8"/>
      <c r="T22" s="8"/>
      <c r="U22" s="8"/>
    </row>
    <row r="23" spans="2:21" ht="45.75" customHeight="1">
      <c r="B23" s="16"/>
      <c r="C23" s="17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23"/>
      <c r="O23" s="23"/>
      <c r="P23" s="24"/>
      <c r="Q23" s="24"/>
      <c r="R23" s="38"/>
      <c r="S23" s="8"/>
      <c r="T23" s="8"/>
      <c r="U23" s="8"/>
    </row>
    <row r="24" spans="2:21" ht="45.75" customHeight="1">
      <c r="B24" s="16">
        <v>7260100060</v>
      </c>
      <c r="C24" s="17" t="s">
        <v>115</v>
      </c>
      <c r="D24" s="171" t="s">
        <v>10</v>
      </c>
      <c r="E24" s="172"/>
      <c r="F24" s="172"/>
      <c r="G24" s="172"/>
      <c r="H24" s="172"/>
      <c r="I24" s="172"/>
      <c r="J24" s="172"/>
      <c r="K24" s="172"/>
      <c r="L24" s="172"/>
      <c r="M24" s="173"/>
      <c r="N24" s="23" t="s">
        <v>11</v>
      </c>
      <c r="O24" s="23">
        <f>K27</f>
        <v>80</v>
      </c>
      <c r="P24" s="24">
        <v>429.25</v>
      </c>
      <c r="Q24" s="24">
        <f>ROUND(P24*(1+$T4),2)</f>
        <v>559.87</v>
      </c>
      <c r="R24" s="38">
        <f>ROUND(O24*Q24,2)</f>
        <v>44789.599999999999</v>
      </c>
      <c r="S24" s="8"/>
      <c r="T24" s="8"/>
      <c r="U24" s="8"/>
    </row>
    <row r="25" spans="2:21" ht="30" customHeight="1">
      <c r="B25" s="16"/>
      <c r="C25" s="18"/>
      <c r="D25" s="130" t="s">
        <v>12</v>
      </c>
      <c r="E25" s="130"/>
      <c r="F25" s="129" t="s">
        <v>13</v>
      </c>
      <c r="G25" s="130"/>
      <c r="H25" s="129" t="s">
        <v>14</v>
      </c>
      <c r="I25" s="130"/>
      <c r="J25" s="25" t="s">
        <v>15</v>
      </c>
      <c r="K25" s="146" t="s">
        <v>16</v>
      </c>
      <c r="L25" s="146"/>
      <c r="M25" s="146"/>
      <c r="N25" s="26"/>
      <c r="O25" s="27"/>
      <c r="P25" s="27"/>
      <c r="Q25" s="24"/>
      <c r="R25" s="39"/>
      <c r="S25" s="8"/>
      <c r="T25" s="8"/>
      <c r="U25" s="8"/>
    </row>
    <row r="26" spans="2:21" ht="30" customHeight="1">
      <c r="B26" s="16"/>
      <c r="C26" s="18"/>
      <c r="D26" s="129" t="s">
        <v>17</v>
      </c>
      <c r="E26" s="130"/>
      <c r="F26" s="130">
        <v>1.5</v>
      </c>
      <c r="G26" s="130"/>
      <c r="H26" s="131">
        <v>1.9</v>
      </c>
      <c r="I26" s="131"/>
      <c r="J26" s="25">
        <f>(F26+H26)/2</f>
        <v>1.7</v>
      </c>
      <c r="K26" s="146">
        <v>80</v>
      </c>
      <c r="L26" s="146"/>
      <c r="M26" s="146"/>
      <c r="N26" s="26"/>
      <c r="O26" s="27"/>
      <c r="P26" s="27"/>
      <c r="Q26" s="24"/>
      <c r="R26" s="39"/>
      <c r="S26" s="8"/>
      <c r="T26" s="8"/>
      <c r="U26" s="8"/>
    </row>
    <row r="27" spans="2:21" ht="30" customHeight="1">
      <c r="B27" s="16"/>
      <c r="C27" s="19"/>
      <c r="D27" s="143" t="s">
        <v>18</v>
      </c>
      <c r="E27" s="144"/>
      <c r="F27" s="144"/>
      <c r="G27" s="144"/>
      <c r="H27" s="144"/>
      <c r="I27" s="144"/>
      <c r="J27" s="145"/>
      <c r="K27" s="146">
        <f>SUM(K26:M26)</f>
        <v>80</v>
      </c>
      <c r="L27" s="146"/>
      <c r="M27" s="146"/>
      <c r="N27" s="26"/>
      <c r="O27" s="21"/>
      <c r="P27" s="21"/>
      <c r="Q27" s="27"/>
      <c r="R27" s="35"/>
      <c r="S27" s="8"/>
      <c r="T27" s="8"/>
      <c r="U27" s="8"/>
    </row>
    <row r="28" spans="2:21" ht="30" customHeight="1">
      <c r="B28" s="16"/>
      <c r="C28" s="17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1"/>
      <c r="O28" s="21"/>
      <c r="P28" s="21"/>
      <c r="Q28" s="27"/>
      <c r="R28" s="35"/>
      <c r="S28" s="8"/>
      <c r="T28" s="8"/>
      <c r="U28" s="8"/>
    </row>
    <row r="29" spans="2:21" ht="45.75" customHeight="1">
      <c r="B29" s="16">
        <v>7260100100</v>
      </c>
      <c r="C29" s="17" t="s">
        <v>116</v>
      </c>
      <c r="D29" s="148" t="s">
        <v>19</v>
      </c>
      <c r="E29" s="149"/>
      <c r="F29" s="149"/>
      <c r="G29" s="149"/>
      <c r="H29" s="149"/>
      <c r="I29" s="149"/>
      <c r="J29" s="149"/>
      <c r="K29" s="149"/>
      <c r="L29" s="149"/>
      <c r="M29" s="149"/>
      <c r="N29" s="23" t="s">
        <v>11</v>
      </c>
      <c r="O29" s="23">
        <f>K35</f>
        <v>319.98</v>
      </c>
      <c r="P29" s="24">
        <v>461.83</v>
      </c>
      <c r="Q29" s="24">
        <f>ROUND(P29*(1+$T4),2)</f>
        <v>602.36</v>
      </c>
      <c r="R29" s="38">
        <f>ROUND(O29*Q29,2)</f>
        <v>192743.15</v>
      </c>
      <c r="S29" s="8"/>
      <c r="T29" s="8"/>
      <c r="U29" s="8"/>
    </row>
    <row r="30" spans="2:21" ht="30" customHeight="1">
      <c r="B30" s="16"/>
      <c r="C30" s="18"/>
      <c r="D30" s="130" t="s">
        <v>12</v>
      </c>
      <c r="E30" s="130"/>
      <c r="F30" s="129" t="s">
        <v>13</v>
      </c>
      <c r="G30" s="130"/>
      <c r="H30" s="129" t="s">
        <v>14</v>
      </c>
      <c r="I30" s="130"/>
      <c r="J30" s="25" t="s">
        <v>15</v>
      </c>
      <c r="K30" s="146" t="s">
        <v>16</v>
      </c>
      <c r="L30" s="146"/>
      <c r="M30" s="146"/>
      <c r="N30" s="26"/>
      <c r="O30" s="27"/>
      <c r="P30" s="27"/>
      <c r="Q30" s="24"/>
      <c r="R30" s="39"/>
      <c r="S30" s="8"/>
      <c r="T30" s="8"/>
      <c r="U30" s="8"/>
    </row>
    <row r="31" spans="2:21" ht="30" customHeight="1">
      <c r="B31" s="16"/>
      <c r="C31" s="18"/>
      <c r="D31" s="129" t="s">
        <v>20</v>
      </c>
      <c r="E31" s="130"/>
      <c r="F31" s="131">
        <v>1.9</v>
      </c>
      <c r="G31" s="130"/>
      <c r="H31" s="131">
        <v>1.9</v>
      </c>
      <c r="I31" s="131"/>
      <c r="J31" s="25">
        <f>(F31+H31)/2</f>
        <v>1.9</v>
      </c>
      <c r="K31" s="146">
        <v>79.989999999999995</v>
      </c>
      <c r="L31" s="146"/>
      <c r="M31" s="146"/>
      <c r="N31" s="26"/>
      <c r="O31" s="27"/>
      <c r="P31" s="27"/>
      <c r="Q31" s="24"/>
      <c r="R31" s="39"/>
      <c r="S31" s="8"/>
      <c r="T31" s="8"/>
      <c r="U31" s="8"/>
    </row>
    <row r="32" spans="2:21" ht="30" customHeight="1">
      <c r="B32" s="16"/>
      <c r="C32" s="18"/>
      <c r="D32" s="129" t="s">
        <v>21</v>
      </c>
      <c r="E32" s="130"/>
      <c r="F32" s="131">
        <f>H31</f>
        <v>1.9</v>
      </c>
      <c r="G32" s="130"/>
      <c r="H32" s="131">
        <v>1.73</v>
      </c>
      <c r="I32" s="131"/>
      <c r="J32" s="25">
        <f>(F32+H32)/2</f>
        <v>1.8149999999999999</v>
      </c>
      <c r="K32" s="146">
        <v>80</v>
      </c>
      <c r="L32" s="146"/>
      <c r="M32" s="146"/>
      <c r="N32" s="26"/>
      <c r="O32" s="27"/>
      <c r="P32" s="27"/>
      <c r="Q32" s="24"/>
      <c r="R32" s="39"/>
      <c r="S32" s="8"/>
      <c r="T32" s="8"/>
      <c r="U32" s="8"/>
    </row>
    <row r="33" spans="2:21" ht="30" customHeight="1">
      <c r="B33" s="16"/>
      <c r="C33" s="18"/>
      <c r="D33" s="129" t="s">
        <v>22</v>
      </c>
      <c r="E33" s="130"/>
      <c r="F33" s="131">
        <f t="shared" ref="F33:F34" si="0">H32</f>
        <v>1.73</v>
      </c>
      <c r="G33" s="130"/>
      <c r="H33" s="131">
        <v>2.0699999999999998</v>
      </c>
      <c r="I33" s="131"/>
      <c r="J33" s="25">
        <f>(F33+H33)/2</f>
        <v>1.9</v>
      </c>
      <c r="K33" s="146">
        <v>79.989999999999995</v>
      </c>
      <c r="L33" s="146"/>
      <c r="M33" s="146"/>
      <c r="N33" s="26"/>
      <c r="O33" s="27"/>
      <c r="P33" s="27"/>
      <c r="Q33" s="24"/>
      <c r="R33" s="39"/>
      <c r="S33" s="8"/>
      <c r="T33" s="8"/>
      <c r="U33" s="8"/>
    </row>
    <row r="34" spans="2:21" ht="30" customHeight="1">
      <c r="B34" s="16"/>
      <c r="C34" s="18"/>
      <c r="D34" s="129" t="s">
        <v>23</v>
      </c>
      <c r="E34" s="130"/>
      <c r="F34" s="131">
        <f t="shared" si="0"/>
        <v>2.0699999999999998</v>
      </c>
      <c r="G34" s="130"/>
      <c r="H34" s="131">
        <v>2.25</v>
      </c>
      <c r="I34" s="131"/>
      <c r="J34" s="25">
        <f>(F34+H34)/2</f>
        <v>2.16</v>
      </c>
      <c r="K34" s="146">
        <v>80</v>
      </c>
      <c r="L34" s="146"/>
      <c r="M34" s="146"/>
      <c r="N34" s="26"/>
      <c r="O34" s="27"/>
      <c r="P34" s="27"/>
      <c r="Q34" s="24"/>
      <c r="R34" s="39"/>
      <c r="S34" s="8"/>
      <c r="T34" s="8"/>
      <c r="U34" s="8"/>
    </row>
    <row r="35" spans="2:21" ht="30" customHeight="1">
      <c r="B35" s="16"/>
      <c r="C35" s="19"/>
      <c r="D35" s="143" t="s">
        <v>18</v>
      </c>
      <c r="E35" s="144"/>
      <c r="F35" s="144"/>
      <c r="G35" s="144"/>
      <c r="H35" s="144"/>
      <c r="I35" s="144"/>
      <c r="J35" s="145"/>
      <c r="K35" s="146">
        <f>SUM(K31:M34)</f>
        <v>319.98</v>
      </c>
      <c r="L35" s="146"/>
      <c r="M35" s="146"/>
      <c r="N35" s="26"/>
      <c r="O35" s="21"/>
      <c r="P35" s="21"/>
      <c r="Q35" s="27"/>
      <c r="R35" s="35"/>
      <c r="S35" s="8"/>
      <c r="T35" s="8"/>
      <c r="U35" s="8"/>
    </row>
    <row r="36" spans="2:21" ht="30" customHeight="1">
      <c r="B36" s="16"/>
      <c r="C36" s="17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1"/>
      <c r="O36" s="21"/>
      <c r="P36" s="21"/>
      <c r="Q36" s="27"/>
      <c r="R36" s="35"/>
      <c r="S36" s="8"/>
      <c r="T36" s="8"/>
      <c r="U36" s="8"/>
    </row>
    <row r="37" spans="2:21" ht="48" customHeight="1">
      <c r="B37" s="16">
        <v>7260100140</v>
      </c>
      <c r="C37" s="17" t="s">
        <v>117</v>
      </c>
      <c r="D37" s="148" t="s">
        <v>24</v>
      </c>
      <c r="E37" s="149"/>
      <c r="F37" s="149"/>
      <c r="G37" s="149"/>
      <c r="H37" s="149"/>
      <c r="I37" s="149"/>
      <c r="J37" s="149"/>
      <c r="K37" s="149"/>
      <c r="L37" s="149"/>
      <c r="M37" s="149"/>
      <c r="N37" s="23" t="s">
        <v>11</v>
      </c>
      <c r="O37" s="23">
        <f>K42</f>
        <v>237.70999999999998</v>
      </c>
      <c r="P37" s="24">
        <v>528.07000000000005</v>
      </c>
      <c r="Q37" s="24">
        <f>ROUND(P37*(1+$T4),2)</f>
        <v>688.76</v>
      </c>
      <c r="R37" s="38">
        <f>ROUND(O37*Q37,2)</f>
        <v>163725.14000000001</v>
      </c>
      <c r="S37" s="8"/>
      <c r="T37" s="8"/>
      <c r="U37" s="8"/>
    </row>
    <row r="38" spans="2:21" ht="30" customHeight="1">
      <c r="B38" s="16"/>
      <c r="C38" s="18"/>
      <c r="D38" s="130" t="s">
        <v>12</v>
      </c>
      <c r="E38" s="130"/>
      <c r="F38" s="129" t="s">
        <v>13</v>
      </c>
      <c r="G38" s="130"/>
      <c r="H38" s="129" t="s">
        <v>14</v>
      </c>
      <c r="I38" s="130"/>
      <c r="J38" s="25" t="s">
        <v>15</v>
      </c>
      <c r="K38" s="146" t="s">
        <v>16</v>
      </c>
      <c r="L38" s="146"/>
      <c r="M38" s="146"/>
      <c r="N38" s="26"/>
      <c r="O38" s="27"/>
      <c r="P38" s="27"/>
      <c r="Q38" s="24"/>
      <c r="R38" s="39"/>
      <c r="S38" s="8"/>
      <c r="T38" s="8"/>
      <c r="U38" s="8"/>
    </row>
    <row r="39" spans="2:21" ht="30" customHeight="1">
      <c r="B39" s="16"/>
      <c r="C39" s="18"/>
      <c r="D39" s="129" t="s">
        <v>25</v>
      </c>
      <c r="E39" s="130"/>
      <c r="F39" s="130">
        <v>2.25</v>
      </c>
      <c r="G39" s="130"/>
      <c r="H39" s="131">
        <v>2.48</v>
      </c>
      <c r="I39" s="131"/>
      <c r="J39" s="25">
        <f>(F39+H39)/2</f>
        <v>2.3650000000000002</v>
      </c>
      <c r="K39" s="146">
        <v>80</v>
      </c>
      <c r="L39" s="146"/>
      <c r="M39" s="146"/>
      <c r="N39" s="26"/>
      <c r="O39" s="27"/>
      <c r="P39" s="27"/>
      <c r="Q39" s="24"/>
      <c r="R39" s="39"/>
      <c r="S39" s="8"/>
      <c r="T39" s="8"/>
      <c r="U39" s="8"/>
    </row>
    <row r="40" spans="2:21" ht="30" customHeight="1">
      <c r="B40" s="16"/>
      <c r="C40" s="18"/>
      <c r="D40" s="129" t="s">
        <v>26</v>
      </c>
      <c r="E40" s="130"/>
      <c r="F40" s="131">
        <f>H39</f>
        <v>2.48</v>
      </c>
      <c r="G40" s="130"/>
      <c r="H40" s="131">
        <v>2.5499999999999998</v>
      </c>
      <c r="I40" s="131"/>
      <c r="J40" s="25">
        <f>(F40+H40)/2</f>
        <v>2.5149999999999997</v>
      </c>
      <c r="K40" s="146">
        <v>80</v>
      </c>
      <c r="L40" s="146"/>
      <c r="M40" s="146"/>
      <c r="N40" s="26"/>
      <c r="O40" s="27"/>
      <c r="P40" s="27"/>
      <c r="Q40" s="24"/>
      <c r="R40" s="39"/>
      <c r="S40" s="8"/>
      <c r="T40" s="8"/>
      <c r="U40" s="8"/>
    </row>
    <row r="41" spans="2:21" ht="30" customHeight="1">
      <c r="B41" s="16"/>
      <c r="C41" s="18"/>
      <c r="D41" s="129" t="s">
        <v>27</v>
      </c>
      <c r="E41" s="130"/>
      <c r="F41" s="131">
        <f>H40</f>
        <v>2.5499999999999998</v>
      </c>
      <c r="G41" s="130"/>
      <c r="H41" s="131">
        <v>2.64</v>
      </c>
      <c r="I41" s="131"/>
      <c r="J41" s="25">
        <f>(F41+H41)/2</f>
        <v>2.5949999999999998</v>
      </c>
      <c r="K41" s="146">
        <v>77.709999999999994</v>
      </c>
      <c r="L41" s="146"/>
      <c r="M41" s="146"/>
      <c r="N41" s="26"/>
      <c r="O41" s="27"/>
      <c r="P41" s="27"/>
      <c r="Q41" s="24"/>
      <c r="R41" s="39"/>
      <c r="S41" s="8"/>
      <c r="T41" s="8"/>
      <c r="U41" s="8"/>
    </row>
    <row r="42" spans="2:21" ht="30" customHeight="1">
      <c r="B42" s="16"/>
      <c r="C42" s="19"/>
      <c r="D42" s="143" t="s">
        <v>18</v>
      </c>
      <c r="E42" s="144"/>
      <c r="F42" s="144"/>
      <c r="G42" s="144"/>
      <c r="H42" s="144"/>
      <c r="I42" s="144"/>
      <c r="J42" s="145"/>
      <c r="K42" s="146">
        <f>SUM(K39:M41)</f>
        <v>237.70999999999998</v>
      </c>
      <c r="L42" s="146"/>
      <c r="M42" s="146"/>
      <c r="N42" s="26"/>
      <c r="O42" s="21"/>
      <c r="P42" s="21"/>
      <c r="Q42" s="27"/>
      <c r="R42" s="35"/>
      <c r="S42" s="8"/>
      <c r="T42" s="8"/>
      <c r="U42" s="8"/>
    </row>
    <row r="43" spans="2:21" ht="30" customHeight="1">
      <c r="B43" s="14"/>
      <c r="C43" s="19"/>
      <c r="D43" s="147"/>
      <c r="E43" s="147"/>
      <c r="F43" s="147"/>
      <c r="G43" s="147"/>
      <c r="H43" s="147"/>
      <c r="I43" s="147"/>
      <c r="J43" s="147"/>
      <c r="K43" s="147"/>
      <c r="L43" s="147"/>
      <c r="M43" s="147"/>
      <c r="N43" s="21"/>
      <c r="O43" s="21"/>
      <c r="P43" s="21"/>
      <c r="Q43" s="27"/>
      <c r="R43" s="35"/>
      <c r="S43" s="8"/>
      <c r="T43" s="8"/>
      <c r="U43" s="8"/>
    </row>
    <row r="44" spans="2:21" ht="43.5" customHeight="1">
      <c r="B44" s="16">
        <v>7260100180</v>
      </c>
      <c r="C44" s="17" t="s">
        <v>118</v>
      </c>
      <c r="D44" s="148" t="s">
        <v>28</v>
      </c>
      <c r="E44" s="149"/>
      <c r="F44" s="149"/>
      <c r="G44" s="149"/>
      <c r="H44" s="149"/>
      <c r="I44" s="149"/>
      <c r="J44" s="149"/>
      <c r="K44" s="149"/>
      <c r="L44" s="149"/>
      <c r="M44" s="149"/>
      <c r="N44" s="23" t="s">
        <v>11</v>
      </c>
      <c r="O44" s="23">
        <f>K47</f>
        <v>66.5</v>
      </c>
      <c r="P44" s="24">
        <v>563.63</v>
      </c>
      <c r="Q44" s="24">
        <f>ROUND(P44*(1+$T4),2)</f>
        <v>735.14</v>
      </c>
      <c r="R44" s="38">
        <f>ROUND(O44*Q44,2)</f>
        <v>48886.81</v>
      </c>
      <c r="S44" s="8"/>
      <c r="T44" s="8"/>
      <c r="U44" s="8"/>
    </row>
    <row r="45" spans="2:21" ht="30" customHeight="1">
      <c r="B45" s="16"/>
      <c r="C45" s="18"/>
      <c r="D45" s="130" t="s">
        <v>12</v>
      </c>
      <c r="E45" s="130"/>
      <c r="F45" s="129" t="s">
        <v>13</v>
      </c>
      <c r="G45" s="130"/>
      <c r="H45" s="129" t="s">
        <v>14</v>
      </c>
      <c r="I45" s="130"/>
      <c r="J45" s="25" t="s">
        <v>15</v>
      </c>
      <c r="K45" s="146" t="s">
        <v>16</v>
      </c>
      <c r="L45" s="146"/>
      <c r="M45" s="146"/>
      <c r="N45" s="26"/>
      <c r="O45" s="27"/>
      <c r="P45" s="27"/>
      <c r="Q45" s="24"/>
      <c r="R45" s="39"/>
      <c r="S45" s="8"/>
      <c r="T45" s="8"/>
      <c r="U45" s="8"/>
    </row>
    <row r="46" spans="2:21" ht="30" customHeight="1">
      <c r="B46" s="16"/>
      <c r="C46" s="18"/>
      <c r="D46" s="129" t="s">
        <v>29</v>
      </c>
      <c r="E46" s="130"/>
      <c r="F46" s="130">
        <v>2.64</v>
      </c>
      <c r="G46" s="130"/>
      <c r="H46" s="131">
        <v>3.02</v>
      </c>
      <c r="I46" s="131"/>
      <c r="J46" s="25">
        <f>(F46+H46)/2</f>
        <v>2.83</v>
      </c>
      <c r="K46" s="146">
        <v>66.5</v>
      </c>
      <c r="L46" s="146"/>
      <c r="M46" s="146"/>
      <c r="N46" s="26"/>
      <c r="O46" s="27"/>
      <c r="P46" s="27"/>
      <c r="Q46" s="24"/>
      <c r="R46" s="39"/>
      <c r="S46" s="8"/>
      <c r="T46" s="8"/>
      <c r="U46" s="8"/>
    </row>
    <row r="47" spans="2:21" ht="30" customHeight="1">
      <c r="B47" s="16"/>
      <c r="C47" s="19"/>
      <c r="D47" s="143" t="s">
        <v>18</v>
      </c>
      <c r="E47" s="144"/>
      <c r="F47" s="144"/>
      <c r="G47" s="144"/>
      <c r="H47" s="144"/>
      <c r="I47" s="144"/>
      <c r="J47" s="145"/>
      <c r="K47" s="146">
        <f>SUM(K46:M46)</f>
        <v>66.5</v>
      </c>
      <c r="L47" s="146"/>
      <c r="M47" s="146"/>
      <c r="N47" s="26"/>
      <c r="O47" s="21"/>
      <c r="P47" s="21"/>
      <c r="Q47" s="27"/>
      <c r="R47" s="35"/>
      <c r="S47" s="8"/>
      <c r="T47" s="8"/>
      <c r="U47" s="8"/>
    </row>
    <row r="48" spans="2:21" ht="30" customHeight="1">
      <c r="B48" s="16"/>
      <c r="C48" s="17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1"/>
      <c r="O48" s="21"/>
      <c r="P48" s="21"/>
      <c r="Q48" s="27"/>
      <c r="R48" s="35"/>
      <c r="S48" s="8"/>
      <c r="T48" s="8"/>
      <c r="U48" s="8"/>
    </row>
    <row r="49" spans="2:21" ht="42" customHeight="1">
      <c r="B49" s="16">
        <v>7260100220</v>
      </c>
      <c r="C49" s="17" t="s">
        <v>119</v>
      </c>
      <c r="D49" s="148" t="s">
        <v>30</v>
      </c>
      <c r="E49" s="149"/>
      <c r="F49" s="149"/>
      <c r="G49" s="149"/>
      <c r="H49" s="149"/>
      <c r="I49" s="149"/>
      <c r="J49" s="149"/>
      <c r="K49" s="149"/>
      <c r="L49" s="149"/>
      <c r="M49" s="149"/>
      <c r="N49" s="23" t="s">
        <v>11</v>
      </c>
      <c r="O49" s="23">
        <f>K52</f>
        <v>9.02</v>
      </c>
      <c r="P49" s="24">
        <v>639.55999999999995</v>
      </c>
      <c r="Q49" s="24">
        <f>ROUND(P49*(1+$T4),2)</f>
        <v>834.18</v>
      </c>
      <c r="R49" s="38">
        <f>ROUND(O49*Q49,2)</f>
        <v>7524.3</v>
      </c>
      <c r="S49" s="8"/>
      <c r="T49" s="8"/>
      <c r="U49" s="8"/>
    </row>
    <row r="50" spans="2:21" ht="30" customHeight="1">
      <c r="B50" s="16"/>
      <c r="C50" s="18"/>
      <c r="D50" s="130" t="s">
        <v>12</v>
      </c>
      <c r="E50" s="130"/>
      <c r="F50" s="129" t="s">
        <v>13</v>
      </c>
      <c r="G50" s="130"/>
      <c r="H50" s="129" t="s">
        <v>14</v>
      </c>
      <c r="I50" s="130"/>
      <c r="J50" s="25" t="s">
        <v>15</v>
      </c>
      <c r="K50" s="146" t="s">
        <v>16</v>
      </c>
      <c r="L50" s="146"/>
      <c r="M50" s="146"/>
      <c r="N50" s="26"/>
      <c r="O50" s="27"/>
      <c r="P50" s="27"/>
      <c r="Q50" s="24"/>
      <c r="R50" s="39"/>
      <c r="S50" s="8"/>
      <c r="T50" s="8"/>
      <c r="U50" s="8"/>
    </row>
    <row r="51" spans="2:21" ht="30" customHeight="1">
      <c r="B51" s="16"/>
      <c r="C51" s="18"/>
      <c r="D51" s="129" t="s">
        <v>31</v>
      </c>
      <c r="E51" s="130"/>
      <c r="F51" s="130">
        <v>3.02</v>
      </c>
      <c r="G51" s="130"/>
      <c r="H51" s="131">
        <v>3.5</v>
      </c>
      <c r="I51" s="131"/>
      <c r="J51" s="25">
        <f>(F51+H51)/2</f>
        <v>3.26</v>
      </c>
      <c r="K51" s="146">
        <v>9.02</v>
      </c>
      <c r="L51" s="146"/>
      <c r="M51" s="146"/>
      <c r="N51" s="26"/>
      <c r="O51" s="27"/>
      <c r="P51" s="27"/>
      <c r="Q51" s="24"/>
      <c r="R51" s="39"/>
      <c r="S51" s="8"/>
      <c r="T51" s="8"/>
      <c r="U51" s="8"/>
    </row>
    <row r="52" spans="2:21" ht="30" customHeight="1">
      <c r="B52" s="16"/>
      <c r="C52" s="19"/>
      <c r="D52" s="143" t="s">
        <v>18</v>
      </c>
      <c r="E52" s="144"/>
      <c r="F52" s="144"/>
      <c r="G52" s="144"/>
      <c r="H52" s="144"/>
      <c r="I52" s="144"/>
      <c r="J52" s="145"/>
      <c r="K52" s="146">
        <f>SUM(K51:M51)</f>
        <v>9.02</v>
      </c>
      <c r="L52" s="146"/>
      <c r="M52" s="146"/>
      <c r="N52" s="26"/>
      <c r="O52" s="21"/>
      <c r="P52" s="21"/>
      <c r="Q52" s="27"/>
      <c r="R52" s="35"/>
      <c r="S52" s="8"/>
      <c r="T52" s="8"/>
      <c r="U52" s="8"/>
    </row>
    <row r="53" spans="2:21" ht="30" customHeight="1">
      <c r="B53" s="16"/>
      <c r="C53" s="17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1"/>
      <c r="O53" s="21"/>
      <c r="P53" s="21"/>
      <c r="Q53" s="27"/>
      <c r="R53" s="35"/>
      <c r="S53" s="8"/>
      <c r="T53" s="8"/>
      <c r="U53" s="8"/>
    </row>
    <row r="54" spans="2:21" ht="54.75" customHeight="1">
      <c r="B54" s="16">
        <v>7260100130</v>
      </c>
      <c r="C54" s="17" t="s">
        <v>120</v>
      </c>
      <c r="D54" s="150" t="s">
        <v>32</v>
      </c>
      <c r="E54" s="151"/>
      <c r="F54" s="151"/>
      <c r="G54" s="151"/>
      <c r="H54" s="151"/>
      <c r="I54" s="151"/>
      <c r="J54" s="151"/>
      <c r="K54" s="151"/>
      <c r="L54" s="151"/>
      <c r="M54" s="151"/>
      <c r="N54" s="23" t="s">
        <v>11</v>
      </c>
      <c r="O54" s="23">
        <f>K57</f>
        <v>30</v>
      </c>
      <c r="P54" s="24">
        <v>370.37</v>
      </c>
      <c r="Q54" s="24">
        <f>ROUND(P54*(1+$T4),2)</f>
        <v>483.07</v>
      </c>
      <c r="R54" s="38">
        <f>ROUND(O54*Q54,2)</f>
        <v>14492.1</v>
      </c>
      <c r="S54" s="8"/>
      <c r="T54" s="8"/>
      <c r="U54" s="8"/>
    </row>
    <row r="55" spans="2:21" ht="30" customHeight="1">
      <c r="B55" s="16"/>
      <c r="C55" s="18"/>
      <c r="D55" s="130" t="s">
        <v>12</v>
      </c>
      <c r="E55" s="130"/>
      <c r="F55" s="129" t="s">
        <v>13</v>
      </c>
      <c r="G55" s="130"/>
      <c r="H55" s="129" t="s">
        <v>14</v>
      </c>
      <c r="I55" s="130"/>
      <c r="J55" s="25" t="s">
        <v>15</v>
      </c>
      <c r="K55" s="146" t="s">
        <v>16</v>
      </c>
      <c r="L55" s="146"/>
      <c r="M55" s="146"/>
      <c r="N55" s="26"/>
      <c r="O55" s="27"/>
      <c r="P55" s="27"/>
      <c r="Q55" s="24"/>
      <c r="R55" s="39"/>
      <c r="S55" s="8"/>
      <c r="T55" s="8"/>
      <c r="U55" s="8"/>
    </row>
    <row r="56" spans="2:21" ht="30" customHeight="1">
      <c r="B56" s="16"/>
      <c r="C56" s="18"/>
      <c r="D56" s="129" t="s">
        <v>33</v>
      </c>
      <c r="E56" s="130"/>
      <c r="F56" s="130">
        <v>3.5</v>
      </c>
      <c r="G56" s="130"/>
      <c r="H56" s="131">
        <v>2</v>
      </c>
      <c r="I56" s="131"/>
      <c r="J56" s="25">
        <f>(F56+H56)/2</f>
        <v>2.75</v>
      </c>
      <c r="K56" s="146">
        <v>30</v>
      </c>
      <c r="L56" s="146"/>
      <c r="M56" s="146"/>
      <c r="N56" s="26"/>
      <c r="O56" s="27"/>
      <c r="P56" s="27"/>
      <c r="Q56" s="24"/>
      <c r="R56" s="39"/>
      <c r="S56" s="8"/>
      <c r="T56" s="8"/>
      <c r="U56" s="8"/>
    </row>
    <row r="57" spans="2:21" ht="30" customHeight="1">
      <c r="B57" s="16"/>
      <c r="C57" s="19"/>
      <c r="D57" s="143" t="s">
        <v>18</v>
      </c>
      <c r="E57" s="144"/>
      <c r="F57" s="144"/>
      <c r="G57" s="144"/>
      <c r="H57" s="144"/>
      <c r="I57" s="144"/>
      <c r="J57" s="145"/>
      <c r="K57" s="146">
        <f>SUM(K56)</f>
        <v>30</v>
      </c>
      <c r="L57" s="146"/>
      <c r="M57" s="146"/>
      <c r="N57" s="26"/>
      <c r="O57" s="21"/>
      <c r="P57" s="21"/>
      <c r="Q57" s="27"/>
      <c r="R57" s="35"/>
      <c r="S57" s="8"/>
      <c r="T57" s="8"/>
      <c r="U57" s="8"/>
    </row>
    <row r="58" spans="2:21" ht="30" customHeight="1">
      <c r="B58" s="14"/>
      <c r="C58" s="19"/>
      <c r="D58" s="147"/>
      <c r="E58" s="147"/>
      <c r="F58" s="147"/>
      <c r="G58" s="147"/>
      <c r="H58" s="147"/>
      <c r="I58" s="147"/>
      <c r="J58" s="147"/>
      <c r="K58" s="147"/>
      <c r="L58" s="147"/>
      <c r="M58" s="147"/>
      <c r="N58" s="21"/>
      <c r="O58" s="21"/>
      <c r="P58" s="21"/>
      <c r="Q58" s="27"/>
      <c r="R58" s="35"/>
      <c r="S58" s="8"/>
      <c r="T58" s="8"/>
      <c r="U58" s="8"/>
    </row>
    <row r="59" spans="2:21" ht="49.5" customHeight="1">
      <c r="B59" s="16">
        <v>7260100070</v>
      </c>
      <c r="C59" s="17" t="s">
        <v>121</v>
      </c>
      <c r="D59" s="148" t="s">
        <v>34</v>
      </c>
      <c r="E59" s="149"/>
      <c r="F59" s="149"/>
      <c r="G59" s="149"/>
      <c r="H59" s="149"/>
      <c r="I59" s="149"/>
      <c r="J59" s="149"/>
      <c r="K59" s="149"/>
      <c r="L59" s="149"/>
      <c r="M59" s="149"/>
      <c r="N59" s="23" t="s">
        <v>11</v>
      </c>
      <c r="O59" s="23">
        <v>36.36</v>
      </c>
      <c r="P59" s="24">
        <v>371.69</v>
      </c>
      <c r="Q59" s="24">
        <f>ROUND(P59*(1+$T4),2)</f>
        <v>484.8</v>
      </c>
      <c r="R59" s="38">
        <f>ROUND(O59*Q59,2)</f>
        <v>17627.330000000002</v>
      </c>
      <c r="S59" s="8"/>
      <c r="T59" s="8"/>
      <c r="U59" s="8"/>
    </row>
    <row r="60" spans="2:21" ht="30" customHeight="1">
      <c r="B60" s="16"/>
      <c r="C60" s="18"/>
      <c r="D60" s="130" t="s">
        <v>12</v>
      </c>
      <c r="E60" s="130"/>
      <c r="F60" s="129" t="s">
        <v>13</v>
      </c>
      <c r="G60" s="130"/>
      <c r="H60" s="129" t="s">
        <v>14</v>
      </c>
      <c r="I60" s="130"/>
      <c r="J60" s="25" t="s">
        <v>15</v>
      </c>
      <c r="K60" s="146" t="s">
        <v>16</v>
      </c>
      <c r="L60" s="146"/>
      <c r="M60" s="146"/>
      <c r="N60" s="26"/>
      <c r="O60" s="27"/>
      <c r="P60" s="27"/>
      <c r="Q60" s="24"/>
      <c r="R60" s="39"/>
      <c r="S60" s="8"/>
      <c r="T60" s="8"/>
      <c r="U60" s="8"/>
    </row>
    <row r="61" spans="2:21" ht="30" customHeight="1">
      <c r="B61" s="16"/>
      <c r="C61" s="18"/>
      <c r="D61" s="129" t="s">
        <v>35</v>
      </c>
      <c r="E61" s="130"/>
      <c r="F61" s="131">
        <v>2</v>
      </c>
      <c r="G61" s="131"/>
      <c r="H61" s="131">
        <v>1.2</v>
      </c>
      <c r="I61" s="131"/>
      <c r="J61" s="28">
        <f>(F61+H61)/2</f>
        <v>1.6</v>
      </c>
      <c r="K61" s="146">
        <v>66.36</v>
      </c>
      <c r="L61" s="146"/>
      <c r="M61" s="146"/>
      <c r="N61" s="26"/>
      <c r="O61" s="27"/>
      <c r="P61" s="27"/>
      <c r="Q61" s="24"/>
      <c r="R61" s="39"/>
      <c r="S61" s="8"/>
      <c r="T61" s="8"/>
      <c r="U61" s="8"/>
    </row>
    <row r="62" spans="2:21" ht="30" customHeight="1">
      <c r="B62" s="16"/>
      <c r="C62" s="19"/>
      <c r="D62" s="143" t="s">
        <v>18</v>
      </c>
      <c r="E62" s="144"/>
      <c r="F62" s="144"/>
      <c r="G62" s="144"/>
      <c r="H62" s="144"/>
      <c r="I62" s="144"/>
      <c r="J62" s="145"/>
      <c r="K62" s="146">
        <f>SUM(K61)</f>
        <v>66.36</v>
      </c>
      <c r="L62" s="146"/>
      <c r="M62" s="146"/>
      <c r="N62" s="26"/>
      <c r="O62" s="21"/>
      <c r="P62" s="21"/>
      <c r="Q62" s="27"/>
      <c r="R62" s="35"/>
      <c r="S62" s="8"/>
      <c r="T62" s="8"/>
      <c r="U62" s="8"/>
    </row>
    <row r="63" spans="2:21" ht="30" customHeight="1">
      <c r="B63" s="14"/>
      <c r="C63" s="19"/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21"/>
      <c r="O63" s="21"/>
      <c r="P63" s="21"/>
      <c r="Q63" s="27"/>
      <c r="R63" s="35"/>
      <c r="S63" s="8"/>
      <c r="T63" s="8"/>
      <c r="U63" s="8"/>
    </row>
    <row r="64" spans="2:21" ht="30" customHeight="1">
      <c r="B64" s="16">
        <v>7080100020</v>
      </c>
      <c r="C64" s="17" t="s">
        <v>122</v>
      </c>
      <c r="D64" s="141" t="s">
        <v>36</v>
      </c>
      <c r="E64" s="142"/>
      <c r="F64" s="142"/>
      <c r="G64" s="142"/>
      <c r="H64" s="142"/>
      <c r="I64" s="142"/>
      <c r="J64" s="142"/>
      <c r="K64" s="142"/>
      <c r="L64" s="142"/>
      <c r="M64" s="142"/>
      <c r="N64" s="23" t="s">
        <v>37</v>
      </c>
      <c r="O64" s="23">
        <v>2</v>
      </c>
      <c r="P64" s="24">
        <v>3750.75</v>
      </c>
      <c r="Q64" s="24">
        <f>ROUND(P64*(1+$T4),2)</f>
        <v>4892.1000000000004</v>
      </c>
      <c r="R64" s="38">
        <f>ROUND(O64*Q64,2)</f>
        <v>9784.2000000000007</v>
      </c>
      <c r="S64" s="8"/>
      <c r="T64" s="8"/>
      <c r="U64" s="8"/>
    </row>
    <row r="65" spans="2:21" ht="30" customHeight="1">
      <c r="B65" s="16"/>
      <c r="C65" s="17"/>
      <c r="D65" s="129" t="s">
        <v>38</v>
      </c>
      <c r="E65" s="130"/>
      <c r="F65" s="129" t="s">
        <v>39</v>
      </c>
      <c r="G65" s="130"/>
      <c r="H65" s="21"/>
      <c r="I65" s="21"/>
      <c r="J65" s="21"/>
      <c r="K65" s="21"/>
      <c r="L65" s="21"/>
      <c r="M65" s="21"/>
      <c r="N65" s="23"/>
      <c r="O65" s="23"/>
      <c r="P65" s="24"/>
      <c r="Q65" s="36"/>
      <c r="R65" s="38"/>
      <c r="S65" s="8"/>
      <c r="T65" s="8"/>
      <c r="U65" s="8"/>
    </row>
    <row r="66" spans="2:21" ht="30" customHeight="1">
      <c r="B66" s="16"/>
      <c r="C66" s="17"/>
      <c r="D66" s="129" t="s">
        <v>40</v>
      </c>
      <c r="E66" s="130"/>
      <c r="F66" s="131">
        <v>1.5</v>
      </c>
      <c r="G66" s="131"/>
      <c r="H66" s="21"/>
      <c r="I66" s="21"/>
      <c r="J66" s="21"/>
      <c r="K66" s="21"/>
      <c r="L66" s="21"/>
      <c r="M66" s="21"/>
      <c r="N66" s="23"/>
      <c r="O66" s="23"/>
      <c r="P66" s="24"/>
      <c r="Q66" s="36"/>
      <c r="R66" s="38"/>
      <c r="S66" s="8"/>
      <c r="T66" s="8"/>
      <c r="U66" s="8"/>
    </row>
    <row r="67" spans="2:21" ht="30" customHeight="1">
      <c r="B67" s="16"/>
      <c r="C67" s="17"/>
      <c r="D67" s="129" t="s">
        <v>41</v>
      </c>
      <c r="E67" s="130"/>
      <c r="F67" s="130">
        <v>1.73</v>
      </c>
      <c r="G67" s="130"/>
      <c r="H67" s="21"/>
      <c r="I67" s="21"/>
      <c r="J67" s="21"/>
      <c r="K67" s="21"/>
      <c r="L67" s="21"/>
      <c r="M67" s="21"/>
      <c r="N67" s="23"/>
      <c r="O67" s="23"/>
      <c r="P67" s="24"/>
      <c r="Q67" s="36"/>
      <c r="R67" s="38"/>
      <c r="S67" s="8"/>
      <c r="T67" s="8"/>
      <c r="U67" s="8"/>
    </row>
    <row r="68" spans="2:21" ht="30" customHeight="1">
      <c r="B68" s="16"/>
      <c r="C68" s="17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1"/>
      <c r="O68" s="21"/>
      <c r="P68" s="21"/>
      <c r="Q68" s="27"/>
      <c r="R68" s="35"/>
      <c r="S68" s="8"/>
      <c r="T68" s="8"/>
      <c r="U68" s="8"/>
    </row>
    <row r="69" spans="2:21" ht="30" customHeight="1">
      <c r="B69" s="16">
        <v>7080100030</v>
      </c>
      <c r="C69" s="17" t="s">
        <v>123</v>
      </c>
      <c r="D69" s="141" t="s">
        <v>42</v>
      </c>
      <c r="E69" s="142"/>
      <c r="F69" s="142"/>
      <c r="G69" s="142"/>
      <c r="H69" s="142"/>
      <c r="I69" s="142"/>
      <c r="J69" s="142"/>
      <c r="K69" s="142"/>
      <c r="L69" s="142"/>
      <c r="M69" s="142"/>
      <c r="N69" s="23" t="s">
        <v>37</v>
      </c>
      <c r="O69" s="23">
        <v>4</v>
      </c>
      <c r="P69" s="24">
        <v>4152.6099999999997</v>
      </c>
      <c r="Q69" s="24">
        <f>ROUND(P69*(1+$T4),2)</f>
        <v>5416.25</v>
      </c>
      <c r="R69" s="38">
        <f>ROUND(O69*Q69,2)</f>
        <v>21665</v>
      </c>
      <c r="S69" s="8"/>
      <c r="T69" s="8"/>
      <c r="U69" s="8"/>
    </row>
    <row r="70" spans="2:21" ht="30" customHeight="1">
      <c r="B70" s="16"/>
      <c r="C70" s="17"/>
      <c r="D70" s="129" t="s">
        <v>38</v>
      </c>
      <c r="E70" s="130"/>
      <c r="F70" s="129" t="s">
        <v>39</v>
      </c>
      <c r="G70" s="130"/>
      <c r="H70" s="21"/>
      <c r="I70" s="21"/>
      <c r="J70" s="21"/>
      <c r="K70" s="21"/>
      <c r="L70" s="21"/>
      <c r="M70" s="21"/>
      <c r="N70" s="23"/>
      <c r="O70" s="23"/>
      <c r="P70" s="24"/>
      <c r="Q70" s="36"/>
      <c r="R70" s="38"/>
      <c r="S70" s="8"/>
      <c r="T70" s="8"/>
      <c r="U70" s="8"/>
    </row>
    <row r="71" spans="2:21" ht="30" customHeight="1">
      <c r="B71" s="16"/>
      <c r="C71" s="17"/>
      <c r="D71" s="129" t="s">
        <v>43</v>
      </c>
      <c r="E71" s="130"/>
      <c r="F71" s="131">
        <v>1.9</v>
      </c>
      <c r="G71" s="131"/>
      <c r="H71" s="21"/>
      <c r="I71" s="21"/>
      <c r="J71" s="21"/>
      <c r="K71" s="21"/>
      <c r="L71" s="21"/>
      <c r="M71" s="21"/>
      <c r="N71" s="23"/>
      <c r="O71" s="23"/>
      <c r="P71" s="24"/>
      <c r="Q71" s="36"/>
      <c r="R71" s="38"/>
      <c r="S71" s="8"/>
      <c r="T71" s="8"/>
      <c r="U71" s="8"/>
    </row>
    <row r="72" spans="2:21" ht="30" customHeight="1">
      <c r="B72" s="16"/>
      <c r="C72" s="17"/>
      <c r="D72" s="129" t="s">
        <v>44</v>
      </c>
      <c r="E72" s="130"/>
      <c r="F72" s="131">
        <v>1.9</v>
      </c>
      <c r="G72" s="131"/>
      <c r="H72" s="21"/>
      <c r="I72" s="21"/>
      <c r="J72" s="21"/>
      <c r="K72" s="21"/>
      <c r="L72" s="21"/>
      <c r="M72" s="21"/>
      <c r="N72" s="23"/>
      <c r="O72" s="23"/>
      <c r="P72" s="24"/>
      <c r="Q72" s="36"/>
      <c r="R72" s="38"/>
      <c r="S72" s="8"/>
      <c r="T72" s="8"/>
      <c r="U72" s="8"/>
    </row>
    <row r="73" spans="2:21" ht="30" customHeight="1">
      <c r="B73" s="16"/>
      <c r="C73" s="17"/>
      <c r="D73" s="129" t="s">
        <v>45</v>
      </c>
      <c r="E73" s="130"/>
      <c r="F73" s="131">
        <v>2.0699999999999998</v>
      </c>
      <c r="G73" s="131"/>
      <c r="H73" s="21"/>
      <c r="I73" s="21"/>
      <c r="J73" s="21"/>
      <c r="K73" s="21"/>
      <c r="L73" s="21"/>
      <c r="M73" s="21"/>
      <c r="N73" s="23"/>
      <c r="O73" s="23"/>
      <c r="P73" s="24"/>
      <c r="Q73" s="36"/>
      <c r="R73" s="38"/>
      <c r="S73" s="8"/>
      <c r="T73" s="8"/>
      <c r="U73" s="8"/>
    </row>
    <row r="74" spans="2:21" ht="30" customHeight="1">
      <c r="B74" s="16"/>
      <c r="C74" s="17"/>
      <c r="D74" s="129" t="s">
        <v>46</v>
      </c>
      <c r="E74" s="130"/>
      <c r="F74" s="131">
        <v>2.25</v>
      </c>
      <c r="G74" s="131"/>
      <c r="H74" s="21"/>
      <c r="I74" s="21"/>
      <c r="J74" s="21"/>
      <c r="K74" s="21"/>
      <c r="L74" s="21"/>
      <c r="M74" s="21"/>
      <c r="N74" s="23"/>
      <c r="O74" s="23"/>
      <c r="P74" s="24"/>
      <c r="Q74" s="36"/>
      <c r="R74" s="38"/>
      <c r="S74" s="8"/>
      <c r="T74" s="8"/>
      <c r="U74" s="8"/>
    </row>
    <row r="75" spans="2:21" ht="30" customHeight="1">
      <c r="B75" s="16"/>
      <c r="C75" s="17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1"/>
      <c r="O75" s="21"/>
      <c r="P75" s="21"/>
      <c r="Q75" s="27"/>
      <c r="R75" s="35"/>
      <c r="S75" s="8"/>
      <c r="T75" s="8"/>
      <c r="U75" s="8"/>
    </row>
    <row r="76" spans="2:21" ht="30" customHeight="1">
      <c r="B76" s="16">
        <v>7080100040</v>
      </c>
      <c r="C76" s="17" t="s">
        <v>124</v>
      </c>
      <c r="D76" s="141" t="s">
        <v>47</v>
      </c>
      <c r="E76" s="142"/>
      <c r="F76" s="142"/>
      <c r="G76" s="142"/>
      <c r="H76" s="142"/>
      <c r="I76" s="142"/>
      <c r="J76" s="142"/>
      <c r="K76" s="142"/>
      <c r="L76" s="142"/>
      <c r="M76" s="142"/>
      <c r="N76" s="23" t="s">
        <v>37</v>
      </c>
      <c r="O76" s="23">
        <v>3</v>
      </c>
      <c r="P76" s="24">
        <v>4554.47</v>
      </c>
      <c r="Q76" s="24">
        <f>ROUND(P76*(1+$T4),2)</f>
        <v>5940.4</v>
      </c>
      <c r="R76" s="38">
        <f>ROUND(O76*Q76,2)</f>
        <v>17821.2</v>
      </c>
      <c r="S76" s="8"/>
      <c r="T76" s="8"/>
      <c r="U76" s="8"/>
    </row>
    <row r="77" spans="2:21" ht="30" customHeight="1">
      <c r="B77" s="16"/>
      <c r="C77" s="17"/>
      <c r="D77" s="129" t="s">
        <v>38</v>
      </c>
      <c r="E77" s="130"/>
      <c r="F77" s="129" t="s">
        <v>39</v>
      </c>
      <c r="G77" s="130"/>
      <c r="H77" s="21"/>
      <c r="I77" s="21"/>
      <c r="J77" s="21"/>
      <c r="K77" s="21"/>
      <c r="L77" s="21"/>
      <c r="M77" s="21"/>
      <c r="N77" s="23"/>
      <c r="O77" s="23"/>
      <c r="P77" s="24"/>
      <c r="Q77" s="36"/>
      <c r="R77" s="38"/>
      <c r="S77" s="8"/>
      <c r="T77" s="8"/>
      <c r="U77" s="8"/>
    </row>
    <row r="78" spans="2:21" ht="30" customHeight="1">
      <c r="B78" s="16"/>
      <c r="C78" s="17"/>
      <c r="D78" s="129" t="s">
        <v>48</v>
      </c>
      <c r="E78" s="130"/>
      <c r="F78" s="131">
        <v>2.48</v>
      </c>
      <c r="G78" s="131"/>
      <c r="H78" s="21"/>
      <c r="I78" s="21"/>
      <c r="J78" s="21"/>
      <c r="K78" s="21"/>
      <c r="L78" s="21"/>
      <c r="M78" s="21"/>
      <c r="N78" s="23"/>
      <c r="O78" s="23"/>
      <c r="P78" s="24"/>
      <c r="Q78" s="36"/>
      <c r="R78" s="38"/>
      <c r="S78" s="8"/>
      <c r="T78" s="8"/>
      <c r="U78" s="8"/>
    </row>
    <row r="79" spans="2:21" ht="30" customHeight="1">
      <c r="B79" s="16"/>
      <c r="C79" s="17"/>
      <c r="D79" s="129" t="s">
        <v>49</v>
      </c>
      <c r="E79" s="130"/>
      <c r="F79" s="131">
        <v>2.5499999999999998</v>
      </c>
      <c r="G79" s="131"/>
      <c r="H79" s="21"/>
      <c r="I79" s="21"/>
      <c r="J79" s="21"/>
      <c r="K79" s="21"/>
      <c r="L79" s="21"/>
      <c r="M79" s="21"/>
      <c r="N79" s="23"/>
      <c r="O79" s="23"/>
      <c r="P79" s="24"/>
      <c r="Q79" s="36"/>
      <c r="R79" s="38"/>
      <c r="S79" s="8"/>
      <c r="T79" s="8"/>
      <c r="U79" s="8"/>
    </row>
    <row r="80" spans="2:21" ht="30" customHeight="1">
      <c r="B80" s="16"/>
      <c r="C80" s="17"/>
      <c r="D80" s="129" t="s">
        <v>50</v>
      </c>
      <c r="E80" s="130"/>
      <c r="F80" s="131">
        <v>2.64</v>
      </c>
      <c r="G80" s="131"/>
      <c r="H80" s="21"/>
      <c r="I80" s="21"/>
      <c r="J80" s="21"/>
      <c r="K80" s="21"/>
      <c r="L80" s="21"/>
      <c r="M80" s="21"/>
      <c r="N80" s="23"/>
      <c r="O80" s="23"/>
      <c r="P80" s="24"/>
      <c r="Q80" s="36"/>
      <c r="R80" s="38"/>
      <c r="S80" s="8"/>
      <c r="T80" s="8"/>
      <c r="U80" s="8"/>
    </row>
    <row r="81" spans="2:21" ht="30" customHeight="1">
      <c r="B81" s="16"/>
      <c r="C81" s="17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1"/>
      <c r="O81" s="21"/>
      <c r="P81" s="21"/>
      <c r="Q81" s="27"/>
      <c r="R81" s="35"/>
      <c r="S81" s="8"/>
      <c r="T81" s="8"/>
      <c r="U81" s="8"/>
    </row>
    <row r="82" spans="2:21" ht="30" customHeight="1">
      <c r="B82" s="16">
        <v>7080100050</v>
      </c>
      <c r="C82" s="17" t="s">
        <v>114</v>
      </c>
      <c r="D82" s="141" t="s">
        <v>51</v>
      </c>
      <c r="E82" s="142"/>
      <c r="F82" s="142"/>
      <c r="G82" s="142"/>
      <c r="H82" s="142"/>
      <c r="I82" s="142"/>
      <c r="J82" s="142"/>
      <c r="K82" s="142"/>
      <c r="L82" s="142"/>
      <c r="M82" s="142"/>
      <c r="N82" s="23" t="s">
        <v>37</v>
      </c>
      <c r="O82" s="23">
        <v>1</v>
      </c>
      <c r="P82" s="24">
        <v>5983.75</v>
      </c>
      <c r="Q82" s="24">
        <f>ROUND(P82*(1+$T4),2)</f>
        <v>7804.61</v>
      </c>
      <c r="R82" s="38">
        <f>ROUND(O82*Q82,2)</f>
        <v>7804.61</v>
      </c>
      <c r="S82" s="8"/>
      <c r="T82" s="8"/>
      <c r="U82" s="8"/>
    </row>
    <row r="83" spans="2:21" ht="30" customHeight="1">
      <c r="B83" s="16"/>
      <c r="C83" s="17"/>
      <c r="D83" s="129" t="s">
        <v>38</v>
      </c>
      <c r="E83" s="130"/>
      <c r="F83" s="129" t="s">
        <v>39</v>
      </c>
      <c r="G83" s="130"/>
      <c r="H83" s="21"/>
      <c r="I83" s="21"/>
      <c r="J83" s="21"/>
      <c r="K83" s="21"/>
      <c r="L83" s="21"/>
      <c r="M83" s="21"/>
      <c r="N83" s="23"/>
      <c r="O83" s="23"/>
      <c r="P83" s="24"/>
      <c r="Q83" s="36"/>
      <c r="R83" s="38"/>
      <c r="S83" s="8"/>
      <c r="T83" s="8"/>
      <c r="U83" s="8"/>
    </row>
    <row r="84" spans="2:21" ht="30" customHeight="1">
      <c r="B84" s="16"/>
      <c r="C84" s="17"/>
      <c r="D84" s="129" t="s">
        <v>52</v>
      </c>
      <c r="E84" s="130"/>
      <c r="F84" s="131">
        <v>3.02</v>
      </c>
      <c r="G84" s="131"/>
      <c r="H84" s="21"/>
      <c r="I84" s="21"/>
      <c r="J84" s="21"/>
      <c r="K84" s="21"/>
      <c r="L84" s="21"/>
      <c r="M84" s="21"/>
      <c r="N84" s="23"/>
      <c r="O84" s="23"/>
      <c r="P84" s="24"/>
      <c r="Q84" s="36"/>
      <c r="R84" s="38"/>
      <c r="S84" s="8"/>
      <c r="T84" s="8"/>
      <c r="U84" s="8"/>
    </row>
    <row r="85" spans="2:21" ht="30" customHeight="1">
      <c r="B85" s="16"/>
      <c r="C85" s="17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1"/>
      <c r="O85" s="21"/>
      <c r="P85" s="21"/>
      <c r="Q85" s="27"/>
      <c r="R85" s="35"/>
      <c r="S85" s="8"/>
      <c r="T85" s="8"/>
      <c r="U85" s="8"/>
    </row>
    <row r="86" spans="2:21" ht="30" customHeight="1">
      <c r="B86" s="16">
        <v>7080100060</v>
      </c>
      <c r="C86" s="17" t="s">
        <v>125</v>
      </c>
      <c r="D86" s="141" t="s">
        <v>53</v>
      </c>
      <c r="E86" s="142"/>
      <c r="F86" s="142"/>
      <c r="G86" s="142"/>
      <c r="H86" s="142"/>
      <c r="I86" s="142"/>
      <c r="J86" s="142"/>
      <c r="K86" s="142"/>
      <c r="L86" s="142"/>
      <c r="M86" s="142"/>
      <c r="N86" s="23" t="s">
        <v>37</v>
      </c>
      <c r="O86" s="23">
        <v>1</v>
      </c>
      <c r="P86" s="24">
        <v>6466.19</v>
      </c>
      <c r="Q86" s="24">
        <f>ROUND(P86*(1+$T4),2)</f>
        <v>8433.85</v>
      </c>
      <c r="R86" s="38">
        <f>ROUND(O86*Q86,2)</f>
        <v>8433.85</v>
      </c>
      <c r="S86" s="8"/>
      <c r="T86" s="8"/>
      <c r="U86" s="8"/>
    </row>
    <row r="87" spans="2:21" ht="30" customHeight="1">
      <c r="B87" s="16"/>
      <c r="C87" s="17"/>
      <c r="D87" s="129" t="s">
        <v>38</v>
      </c>
      <c r="E87" s="130"/>
      <c r="F87" s="129" t="s">
        <v>39</v>
      </c>
      <c r="G87" s="130"/>
      <c r="H87" s="21"/>
      <c r="I87" s="21"/>
      <c r="J87" s="21"/>
      <c r="K87" s="21"/>
      <c r="L87" s="21"/>
      <c r="M87" s="21"/>
      <c r="N87" s="23"/>
      <c r="O87" s="23"/>
      <c r="P87" s="24"/>
      <c r="Q87" s="36"/>
      <c r="R87" s="38"/>
      <c r="S87" s="8"/>
      <c r="T87" s="8"/>
      <c r="U87" s="8"/>
    </row>
    <row r="88" spans="2:21" ht="30" customHeight="1">
      <c r="B88" s="16"/>
      <c r="C88" s="17"/>
      <c r="D88" s="129" t="s">
        <v>54</v>
      </c>
      <c r="E88" s="130"/>
      <c r="F88" s="131">
        <v>3.5</v>
      </c>
      <c r="G88" s="131"/>
      <c r="H88" s="21"/>
      <c r="I88" s="21"/>
      <c r="J88" s="21"/>
      <c r="K88" s="21"/>
      <c r="L88" s="21"/>
      <c r="M88" s="21"/>
      <c r="N88" s="23"/>
      <c r="O88" s="23"/>
      <c r="P88" s="24"/>
      <c r="Q88" s="36"/>
      <c r="R88" s="38"/>
      <c r="S88" s="8"/>
      <c r="T88" s="8"/>
      <c r="U88" s="8"/>
    </row>
    <row r="89" spans="2:21" ht="30" customHeight="1">
      <c r="B89" s="132"/>
      <c r="C89" s="133"/>
      <c r="D89" s="133"/>
      <c r="E89" s="133"/>
      <c r="F89" s="133"/>
      <c r="G89" s="133"/>
      <c r="H89" s="133"/>
      <c r="I89" s="133"/>
      <c r="J89" s="133"/>
      <c r="K89" s="133"/>
      <c r="L89" s="133"/>
      <c r="M89" s="133"/>
      <c r="N89" s="133"/>
      <c r="O89" s="133"/>
      <c r="P89" s="133"/>
      <c r="Q89" s="134"/>
      <c r="R89" s="135"/>
      <c r="S89" s="8"/>
      <c r="T89" s="8"/>
      <c r="U89" s="8"/>
    </row>
    <row r="90" spans="2:21" ht="38.25" hidden="1" customHeight="1" thickBot="1">
      <c r="B90" s="136" t="s">
        <v>55</v>
      </c>
      <c r="C90" s="137"/>
      <c r="D90" s="137"/>
      <c r="E90" s="137"/>
      <c r="F90" s="137"/>
      <c r="G90" s="137"/>
      <c r="H90" s="137"/>
      <c r="I90" s="137"/>
      <c r="J90" s="137"/>
      <c r="K90" s="137"/>
      <c r="L90" s="137"/>
      <c r="M90" s="137"/>
      <c r="N90" s="137"/>
      <c r="O90" s="137"/>
      <c r="P90" s="138">
        <f>SUM(R7:R88)</f>
        <v>575583.7699999999</v>
      </c>
      <c r="Q90" s="139"/>
      <c r="R90" s="140"/>
      <c r="S90" s="8"/>
      <c r="T90" s="8"/>
      <c r="U90" s="8"/>
    </row>
    <row r="91" spans="2:21">
      <c r="S91" s="8"/>
      <c r="T91" s="8"/>
      <c r="U91" s="8"/>
    </row>
    <row r="92" spans="2:21" ht="15">
      <c r="O92" s="170"/>
      <c r="P92" s="170"/>
      <c r="Q92" s="37"/>
      <c r="S92" s="8"/>
      <c r="T92" s="8"/>
      <c r="U92" s="8"/>
    </row>
    <row r="93" spans="2:21">
      <c r="S93" s="8"/>
      <c r="T93" s="8"/>
      <c r="U93" s="8"/>
    </row>
    <row r="94" spans="2:21">
      <c r="S94" s="8"/>
      <c r="T94" s="8"/>
      <c r="U94" s="8"/>
    </row>
    <row r="95" spans="2:21" ht="18.95" customHeight="1">
      <c r="S95" s="9"/>
      <c r="T95" s="9"/>
      <c r="U95" s="9"/>
    </row>
    <row r="96" spans="2:21" ht="35.25" customHeight="1">
      <c r="S96" s="9"/>
      <c r="T96" s="9"/>
      <c r="U96" s="10"/>
    </row>
  </sheetData>
  <mergeCells count="170">
    <mergeCell ref="O92:P92"/>
    <mergeCell ref="D24:M24"/>
    <mergeCell ref="D25:E25"/>
    <mergeCell ref="F25:G25"/>
    <mergeCell ref="H25:I25"/>
    <mergeCell ref="K25:M25"/>
    <mergeCell ref="D30:E30"/>
    <mergeCell ref="F30:G30"/>
    <mergeCell ref="H30:I30"/>
    <mergeCell ref="K30:M30"/>
    <mergeCell ref="D31:E31"/>
    <mergeCell ref="F31:G31"/>
    <mergeCell ref="H31:I31"/>
    <mergeCell ref="K31:M31"/>
    <mergeCell ref="D32:E32"/>
    <mergeCell ref="F32:G32"/>
    <mergeCell ref="H32:I32"/>
    <mergeCell ref="K32:M32"/>
    <mergeCell ref="D33:E33"/>
    <mergeCell ref="F33:G33"/>
    <mergeCell ref="H33:I33"/>
    <mergeCell ref="K33:M33"/>
    <mergeCell ref="D34:E34"/>
    <mergeCell ref="F34:G34"/>
    <mergeCell ref="C2:P2"/>
    <mergeCell ref="P3:R3"/>
    <mergeCell ref="P4:R4"/>
    <mergeCell ref="B5:R5"/>
    <mergeCell ref="D6:M6"/>
    <mergeCell ref="D7:M7"/>
    <mergeCell ref="B3:O4"/>
    <mergeCell ref="D8:M8"/>
    <mergeCell ref="D9:E9"/>
    <mergeCell ref="F9:G9"/>
    <mergeCell ref="H9:I9"/>
    <mergeCell ref="J9:L9"/>
    <mergeCell ref="D10:E10"/>
    <mergeCell ref="F10:G10"/>
    <mergeCell ref="H10:I10"/>
    <mergeCell ref="J10:L10"/>
    <mergeCell ref="D12:M12"/>
    <mergeCell ref="D13:E13"/>
    <mergeCell ref="F13:G13"/>
    <mergeCell ref="D14:E14"/>
    <mergeCell ref="F14:G14"/>
    <mergeCell ref="D26:E26"/>
    <mergeCell ref="F26:G26"/>
    <mergeCell ref="H26:I26"/>
    <mergeCell ref="K26:M26"/>
    <mergeCell ref="D27:J27"/>
    <mergeCell ref="K27:M27"/>
    <mergeCell ref="D29:M29"/>
    <mergeCell ref="D16:M16"/>
    <mergeCell ref="D17:E17"/>
    <mergeCell ref="F17:G17"/>
    <mergeCell ref="D18:E18"/>
    <mergeCell ref="F18:G18"/>
    <mergeCell ref="D20:M20"/>
    <mergeCell ref="D21:E21"/>
    <mergeCell ref="F21:G21"/>
    <mergeCell ref="H34:I34"/>
    <mergeCell ref="K34:M34"/>
    <mergeCell ref="D35:J35"/>
    <mergeCell ref="K35:M35"/>
    <mergeCell ref="D37:M37"/>
    <mergeCell ref="D38:E38"/>
    <mergeCell ref="F38:G38"/>
    <mergeCell ref="H38:I38"/>
    <mergeCell ref="K38:M38"/>
    <mergeCell ref="D39:E39"/>
    <mergeCell ref="F39:G39"/>
    <mergeCell ref="H39:I39"/>
    <mergeCell ref="K39:M39"/>
    <mergeCell ref="D40:E40"/>
    <mergeCell ref="F40:G40"/>
    <mergeCell ref="H40:I40"/>
    <mergeCell ref="K40:M40"/>
    <mergeCell ref="D41:E41"/>
    <mergeCell ref="F41:G41"/>
    <mergeCell ref="H41:I41"/>
    <mergeCell ref="K41:M41"/>
    <mergeCell ref="D42:J42"/>
    <mergeCell ref="K42:M42"/>
    <mergeCell ref="D43:M43"/>
    <mergeCell ref="D44:M44"/>
    <mergeCell ref="D45:E45"/>
    <mergeCell ref="F45:G45"/>
    <mergeCell ref="H45:I45"/>
    <mergeCell ref="K45:M45"/>
    <mergeCell ref="D46:E46"/>
    <mergeCell ref="F46:G46"/>
    <mergeCell ref="H46:I46"/>
    <mergeCell ref="K46:M46"/>
    <mergeCell ref="D47:J47"/>
    <mergeCell ref="K47:M47"/>
    <mergeCell ref="D49:M49"/>
    <mergeCell ref="D50:E50"/>
    <mergeCell ref="F50:G50"/>
    <mergeCell ref="H50:I50"/>
    <mergeCell ref="K50:M50"/>
    <mergeCell ref="D51:E51"/>
    <mergeCell ref="F51:G51"/>
    <mergeCell ref="H51:I51"/>
    <mergeCell ref="K51:M51"/>
    <mergeCell ref="D52:J52"/>
    <mergeCell ref="K52:M52"/>
    <mergeCell ref="D54:M54"/>
    <mergeCell ref="D55:E55"/>
    <mergeCell ref="F55:G55"/>
    <mergeCell ref="H55:I55"/>
    <mergeCell ref="K55:M55"/>
    <mergeCell ref="D56:E56"/>
    <mergeCell ref="F56:G56"/>
    <mergeCell ref="H56:I56"/>
    <mergeCell ref="K56:M56"/>
    <mergeCell ref="D57:J57"/>
    <mergeCell ref="K57:M57"/>
    <mergeCell ref="D58:M58"/>
    <mergeCell ref="D59:M59"/>
    <mergeCell ref="D60:E60"/>
    <mergeCell ref="F60:G60"/>
    <mergeCell ref="H60:I60"/>
    <mergeCell ref="K60:M60"/>
    <mergeCell ref="D61:E61"/>
    <mergeCell ref="F61:G61"/>
    <mergeCell ref="H61:I61"/>
    <mergeCell ref="K61:M61"/>
    <mergeCell ref="D62:J62"/>
    <mergeCell ref="K62:M62"/>
    <mergeCell ref="D63:M63"/>
    <mergeCell ref="D64:M64"/>
    <mergeCell ref="D65:E65"/>
    <mergeCell ref="F65:G65"/>
    <mergeCell ref="D66:E66"/>
    <mergeCell ref="F66:G66"/>
    <mergeCell ref="D67:E67"/>
    <mergeCell ref="F67:G67"/>
    <mergeCell ref="D69:M69"/>
    <mergeCell ref="D70:E70"/>
    <mergeCell ref="F70:G70"/>
    <mergeCell ref="D71:E71"/>
    <mergeCell ref="F71:G71"/>
    <mergeCell ref="D72:E72"/>
    <mergeCell ref="F72:G72"/>
    <mergeCell ref="D73:E73"/>
    <mergeCell ref="F73:G73"/>
    <mergeCell ref="D74:E74"/>
    <mergeCell ref="F74:G74"/>
    <mergeCell ref="D76:M76"/>
    <mergeCell ref="D77:E77"/>
    <mergeCell ref="F77:G77"/>
    <mergeCell ref="D78:E78"/>
    <mergeCell ref="F78:G78"/>
    <mergeCell ref="D79:E79"/>
    <mergeCell ref="F79:G79"/>
    <mergeCell ref="D88:E88"/>
    <mergeCell ref="F88:G88"/>
    <mergeCell ref="B89:R89"/>
    <mergeCell ref="B90:O90"/>
    <mergeCell ref="P90:R90"/>
    <mergeCell ref="D80:E80"/>
    <mergeCell ref="F80:G80"/>
    <mergeCell ref="D82:M82"/>
    <mergeCell ref="D83:E83"/>
    <mergeCell ref="F83:G83"/>
    <mergeCell ref="D84:E84"/>
    <mergeCell ref="F84:G84"/>
    <mergeCell ref="D86:M86"/>
    <mergeCell ref="D87:E87"/>
    <mergeCell ref="F87:G87"/>
  </mergeCells>
  <printOptions horizontalCentered="1"/>
  <pageMargins left="0.59027777777777801" right="0.39305555555555599" top="0.59027777777777801" bottom="0.39305555555555599" header="0.51180555555555596" footer="0.51180555555555596"/>
  <pageSetup paperSize="9" scale="50" firstPageNumber="0" orientation="portrait" useFirstPageNumber="1" r:id="rId1"/>
  <rowBreaks count="1" manualBreakCount="1">
    <brk id="58" min="1" max="1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5"/>
  <sheetViews>
    <sheetView tabSelected="1" view="pageBreakPreview" topLeftCell="B1" zoomScale="85" zoomScaleNormal="82" zoomScaleSheetLayoutView="85" workbookViewId="0">
      <selection activeCell="B7" sqref="B7:R7"/>
    </sheetView>
  </sheetViews>
  <sheetFormatPr defaultColWidth="9" defaultRowHeight="12.75"/>
  <cols>
    <col min="1" max="1" width="55.5703125" hidden="1" customWidth="1"/>
    <col min="2" max="2" width="13.85546875" style="7" customWidth="1"/>
    <col min="3" max="4" width="22.7109375" style="7" customWidth="1"/>
    <col min="5" max="11" width="9.140625" style="7" customWidth="1"/>
    <col min="12" max="12" width="32.140625" customWidth="1"/>
    <col min="13" max="13" width="9.140625" bestFit="1" customWidth="1"/>
    <col min="14" max="14" width="13.7109375" bestFit="1" customWidth="1"/>
    <col min="15" max="15" width="18" customWidth="1"/>
    <col min="16" max="16" width="11.85546875" customWidth="1"/>
    <col min="17" max="17" width="19" customWidth="1"/>
    <col min="18" max="18" width="20.28515625" customWidth="1"/>
    <col min="19" max="19" width="12.5703125" bestFit="1" customWidth="1"/>
    <col min="20" max="20" width="11.7109375" customWidth="1"/>
    <col min="21" max="21" width="15.28515625" customWidth="1"/>
    <col min="22" max="1028" width="9.140625" customWidth="1"/>
  </cols>
  <sheetData>
    <row r="1" spans="1:19" ht="16.5">
      <c r="A1" s="40"/>
      <c r="B1" s="125" t="s">
        <v>56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11" t="s">
        <v>77</v>
      </c>
      <c r="O1" s="111"/>
      <c r="P1" s="107" t="s">
        <v>78</v>
      </c>
      <c r="Q1" s="107"/>
      <c r="R1" s="106" t="s">
        <v>138</v>
      </c>
    </row>
    <row r="2" spans="1:19" ht="15">
      <c r="A2" s="52"/>
      <c r="B2" s="109" t="s">
        <v>76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26" t="s">
        <v>80</v>
      </c>
      <c r="O2" s="127"/>
      <c r="P2" s="107"/>
      <c r="Q2" s="107"/>
      <c r="R2" s="107"/>
    </row>
    <row r="3" spans="1:19" ht="30.75" customHeight="1">
      <c r="A3" s="52"/>
      <c r="B3" s="108" t="s">
        <v>84</v>
      </c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26" t="s">
        <v>93</v>
      </c>
      <c r="O3" s="127"/>
      <c r="P3" s="107"/>
      <c r="Q3" s="107"/>
      <c r="R3" s="107"/>
    </row>
    <row r="4" spans="1:19" ht="15">
      <c r="A4" s="52"/>
      <c r="B4" s="109" t="s">
        <v>83</v>
      </c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7"/>
      <c r="Q4" s="107"/>
      <c r="R4" s="107"/>
    </row>
    <row r="5" spans="1:19" ht="15.75">
      <c r="A5" s="52"/>
      <c r="B5" s="109" t="s">
        <v>75</v>
      </c>
      <c r="C5" s="109"/>
      <c r="D5" s="109"/>
      <c r="E5" s="128" t="s">
        <v>95</v>
      </c>
      <c r="F5" s="128"/>
      <c r="G5" s="128"/>
      <c r="H5" s="128"/>
      <c r="I5" s="128"/>
      <c r="J5" s="128"/>
      <c r="K5" s="128"/>
      <c r="L5" s="128"/>
      <c r="M5" s="128"/>
      <c r="N5" s="109" t="s">
        <v>94</v>
      </c>
      <c r="O5" s="109"/>
      <c r="P5" s="107"/>
      <c r="Q5" s="107"/>
      <c r="R5" s="107"/>
    </row>
    <row r="6" spans="1:19" ht="15.75">
      <c r="A6" s="109" t="s">
        <v>92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10"/>
      <c r="O6" s="110"/>
      <c r="P6" s="107"/>
      <c r="Q6" s="107"/>
      <c r="R6" s="107"/>
    </row>
    <row r="7" spans="1:19" ht="9.75" customHeight="1">
      <c r="A7" s="52"/>
      <c r="B7" s="102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4"/>
    </row>
    <row r="8" spans="1:19" ht="25.5">
      <c r="A8" s="40"/>
      <c r="B8" s="42" t="s">
        <v>3</v>
      </c>
      <c r="C8" s="42" t="s">
        <v>67</v>
      </c>
      <c r="D8" s="42" t="s">
        <v>2</v>
      </c>
      <c r="E8" s="118" t="s">
        <v>68</v>
      </c>
      <c r="F8" s="118"/>
      <c r="G8" s="118"/>
      <c r="H8" s="118"/>
      <c r="I8" s="118"/>
      <c r="J8" s="118"/>
      <c r="K8" s="118"/>
      <c r="L8" s="118"/>
      <c r="M8" s="42" t="s">
        <v>69</v>
      </c>
      <c r="N8" s="42" t="s">
        <v>70</v>
      </c>
      <c r="O8" s="43" t="s">
        <v>71</v>
      </c>
      <c r="P8" s="44" t="s">
        <v>72</v>
      </c>
      <c r="Q8" s="44" t="s">
        <v>74</v>
      </c>
      <c r="R8" s="42" t="s">
        <v>73</v>
      </c>
    </row>
    <row r="9" spans="1:19" ht="22.5" customHeight="1">
      <c r="A9" s="40"/>
      <c r="B9" s="45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19"/>
      <c r="P9" s="119"/>
      <c r="Q9" s="119"/>
      <c r="R9" s="119"/>
    </row>
    <row r="10" spans="1:19" ht="22.5" customHeight="1">
      <c r="A10" s="40"/>
      <c r="B10" s="99">
        <v>1</v>
      </c>
      <c r="C10" s="120"/>
      <c r="D10" s="120"/>
      <c r="E10" s="121" t="s">
        <v>97</v>
      </c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73">
        <f>R11</f>
        <v>2044.4</v>
      </c>
    </row>
    <row r="11" spans="1:19">
      <c r="A11" s="40"/>
      <c r="B11" s="99" t="s">
        <v>98</v>
      </c>
      <c r="C11" s="41" t="s">
        <v>79</v>
      </c>
      <c r="D11" s="41">
        <v>7010100110</v>
      </c>
      <c r="E11" s="114" t="s">
        <v>99</v>
      </c>
      <c r="F11" s="115"/>
      <c r="G11" s="115"/>
      <c r="H11" s="115"/>
      <c r="I11" s="115"/>
      <c r="J11" s="115"/>
      <c r="K11" s="115"/>
      <c r="L11" s="115"/>
      <c r="M11" s="100" t="s">
        <v>100</v>
      </c>
      <c r="N11" s="46">
        <f>'Memória de Cálculo'!O8</f>
        <v>8</v>
      </c>
      <c r="O11" s="47">
        <f>'Memória de Cálculo'!P8</f>
        <v>195.93</v>
      </c>
      <c r="P11" s="48">
        <f>'Memória de Cálculo'!$T$4</f>
        <v>0.30430000000000001</v>
      </c>
      <c r="Q11" s="49">
        <f>'Memória de Cálculo'!Q8</f>
        <v>255.55</v>
      </c>
      <c r="R11" s="49">
        <f t="shared" ref="R11" si="0">ROUND(Q11*N11,2)</f>
        <v>2044.4</v>
      </c>
    </row>
    <row r="12" spans="1:19" ht="22.5" customHeight="1">
      <c r="A12" s="40"/>
      <c r="B12" s="99">
        <v>2</v>
      </c>
      <c r="C12" s="120"/>
      <c r="D12" s="120"/>
      <c r="E12" s="121" t="s">
        <v>102</v>
      </c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73">
        <f>SUM(R13:R15)</f>
        <v>18242.079999999998</v>
      </c>
    </row>
    <row r="13" spans="1:19">
      <c r="A13" s="40"/>
      <c r="B13" s="99" t="s">
        <v>101</v>
      </c>
      <c r="C13" s="41" t="s">
        <v>79</v>
      </c>
      <c r="D13" s="41">
        <v>7010100180</v>
      </c>
      <c r="E13" s="122" t="s">
        <v>106</v>
      </c>
      <c r="F13" s="123"/>
      <c r="G13" s="123"/>
      <c r="H13" s="123"/>
      <c r="I13" s="123"/>
      <c r="J13" s="123"/>
      <c r="K13" s="123"/>
      <c r="L13" s="124"/>
      <c r="M13" s="100" t="s">
        <v>105</v>
      </c>
      <c r="N13" s="46">
        <f>'Memória de Cálculo'!O12</f>
        <v>5</v>
      </c>
      <c r="O13" s="47">
        <f>'Memória de Cálculo'!P12</f>
        <v>1419.27</v>
      </c>
      <c r="P13" s="48">
        <f>'Memória de Cálculo'!$T$4</f>
        <v>0.30430000000000001</v>
      </c>
      <c r="Q13" s="49">
        <f>'Memória de Cálculo'!Q12</f>
        <v>1851.15</v>
      </c>
      <c r="R13" s="49">
        <f t="shared" ref="R13" si="1">ROUND(Q13*N13,2)</f>
        <v>9255.75</v>
      </c>
      <c r="S13" s="74"/>
    </row>
    <row r="14" spans="1:19">
      <c r="A14" s="40"/>
      <c r="B14" s="99" t="s">
        <v>103</v>
      </c>
      <c r="C14" s="41" t="s">
        <v>79</v>
      </c>
      <c r="D14" s="41">
        <v>7010100170</v>
      </c>
      <c r="E14" s="114" t="s">
        <v>107</v>
      </c>
      <c r="F14" s="115"/>
      <c r="G14" s="115"/>
      <c r="H14" s="115"/>
      <c r="I14" s="115"/>
      <c r="J14" s="115"/>
      <c r="K14" s="115"/>
      <c r="L14" s="115"/>
      <c r="M14" s="100" t="s">
        <v>105</v>
      </c>
      <c r="N14" s="46">
        <f>'Memória de Cálculo'!O16</f>
        <v>5</v>
      </c>
      <c r="O14" s="47">
        <f>'Memória de Cálculo'!P16</f>
        <v>976.56</v>
      </c>
      <c r="P14" s="48">
        <f>'Memória de Cálculo'!$T$4</f>
        <v>0.30430000000000001</v>
      </c>
      <c r="Q14" s="49">
        <f>'Memória de Cálculo'!Q16</f>
        <v>1273.73</v>
      </c>
      <c r="R14" s="49">
        <f t="shared" ref="R14:R15" si="2">ROUND(Q14*N14,2)</f>
        <v>6368.65</v>
      </c>
      <c r="S14" s="74"/>
    </row>
    <row r="15" spans="1:19">
      <c r="A15" s="40"/>
      <c r="B15" s="99" t="s">
        <v>104</v>
      </c>
      <c r="C15" s="41" t="s">
        <v>79</v>
      </c>
      <c r="D15" s="41">
        <v>7010100190</v>
      </c>
      <c r="E15" s="114" t="s">
        <v>108</v>
      </c>
      <c r="F15" s="115"/>
      <c r="G15" s="115"/>
      <c r="H15" s="115"/>
      <c r="I15" s="115"/>
      <c r="J15" s="115"/>
      <c r="K15" s="115"/>
      <c r="L15" s="115"/>
      <c r="M15" s="100" t="s">
        <v>57</v>
      </c>
      <c r="N15" s="46">
        <f>'Memória de Cálculo'!O20</f>
        <v>2</v>
      </c>
      <c r="O15" s="47">
        <f>'Memória de Cálculo'!P20</f>
        <v>1003.48</v>
      </c>
      <c r="P15" s="48">
        <f>'Memória de Cálculo'!$T$4</f>
        <v>0.30430000000000001</v>
      </c>
      <c r="Q15" s="49">
        <f>'Memória de Cálculo'!Q20</f>
        <v>1308.8399999999999</v>
      </c>
      <c r="R15" s="49">
        <f t="shared" si="2"/>
        <v>2617.6799999999998</v>
      </c>
      <c r="S15" s="74"/>
    </row>
    <row r="16" spans="1:19">
      <c r="A16" s="40"/>
      <c r="B16" s="99">
        <v>3</v>
      </c>
      <c r="C16" s="120"/>
      <c r="D16" s="120"/>
      <c r="E16" s="121" t="s">
        <v>96</v>
      </c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73">
        <f>SUM(R17:R28)</f>
        <v>555297.28999999992</v>
      </c>
      <c r="S16" s="81">
        <f>+(R10+R12)/R16</f>
        <v>3.6532647223976193E-2</v>
      </c>
    </row>
    <row r="17" spans="1:21" ht="31.5" customHeight="1">
      <c r="A17" s="40"/>
      <c r="B17" s="99" t="s">
        <v>115</v>
      </c>
      <c r="C17" s="41" t="s">
        <v>79</v>
      </c>
      <c r="D17" s="41">
        <v>7260100060</v>
      </c>
      <c r="E17" s="114" t="s">
        <v>10</v>
      </c>
      <c r="F17" s="115"/>
      <c r="G17" s="115"/>
      <c r="H17" s="115"/>
      <c r="I17" s="115"/>
      <c r="J17" s="115"/>
      <c r="K17" s="115"/>
      <c r="L17" s="115"/>
      <c r="M17" s="100" t="s">
        <v>11</v>
      </c>
      <c r="N17" s="46">
        <f>'Memória de Cálculo'!O24</f>
        <v>80</v>
      </c>
      <c r="O17" s="47">
        <f>'Memória de Cálculo'!P24</f>
        <v>429.25</v>
      </c>
      <c r="P17" s="48">
        <f>'Memória de Cálculo'!$T$4</f>
        <v>0.30430000000000001</v>
      </c>
      <c r="Q17" s="49">
        <f>'Memória de Cálculo'!Q24</f>
        <v>559.87</v>
      </c>
      <c r="R17" s="49">
        <f t="shared" ref="R17:R28" si="3">ROUND(Q17*N17,2)</f>
        <v>44789.599999999999</v>
      </c>
    </row>
    <row r="18" spans="1:21" ht="31.5" customHeight="1">
      <c r="A18" s="40"/>
      <c r="B18" s="99" t="s">
        <v>116</v>
      </c>
      <c r="C18" s="41" t="s">
        <v>79</v>
      </c>
      <c r="D18" s="101">
        <v>7260100100</v>
      </c>
      <c r="E18" s="116" t="s">
        <v>19</v>
      </c>
      <c r="F18" s="116"/>
      <c r="G18" s="116"/>
      <c r="H18" s="116"/>
      <c r="I18" s="116"/>
      <c r="J18" s="116"/>
      <c r="K18" s="116"/>
      <c r="L18" s="116"/>
      <c r="M18" s="100" t="s">
        <v>11</v>
      </c>
      <c r="N18" s="46">
        <f>'Memória de Cálculo'!O29</f>
        <v>319.98</v>
      </c>
      <c r="O18" s="47">
        <f>'Memória de Cálculo'!P29</f>
        <v>461.83</v>
      </c>
      <c r="P18" s="48">
        <f>'Memória de Cálculo'!$T$4</f>
        <v>0.30430000000000001</v>
      </c>
      <c r="Q18" s="49">
        <f>'Memória de Cálculo'!Q29</f>
        <v>602.36</v>
      </c>
      <c r="R18" s="49">
        <f t="shared" si="3"/>
        <v>192743.15</v>
      </c>
    </row>
    <row r="19" spans="1:21" ht="31.5" customHeight="1">
      <c r="A19" s="40"/>
      <c r="B19" s="99" t="s">
        <v>117</v>
      </c>
      <c r="C19" s="41" t="s">
        <v>79</v>
      </c>
      <c r="D19" s="101">
        <v>7260100140</v>
      </c>
      <c r="E19" s="116" t="s">
        <v>24</v>
      </c>
      <c r="F19" s="116"/>
      <c r="G19" s="116"/>
      <c r="H19" s="116"/>
      <c r="I19" s="116"/>
      <c r="J19" s="116"/>
      <c r="K19" s="116"/>
      <c r="L19" s="116"/>
      <c r="M19" s="100" t="s">
        <v>11</v>
      </c>
      <c r="N19" s="50">
        <f>'Memória de Cálculo'!O37</f>
        <v>237.70999999999998</v>
      </c>
      <c r="O19" s="47">
        <f>'Memória de Cálculo'!P37</f>
        <v>528.07000000000005</v>
      </c>
      <c r="P19" s="48">
        <f>'Memória de Cálculo'!$T$4</f>
        <v>0.30430000000000001</v>
      </c>
      <c r="Q19" s="49">
        <f>'Memória de Cálculo'!Q37</f>
        <v>688.76</v>
      </c>
      <c r="R19" s="49">
        <f t="shared" si="3"/>
        <v>163725.14000000001</v>
      </c>
    </row>
    <row r="20" spans="1:21" ht="32.25" customHeight="1">
      <c r="A20" s="40"/>
      <c r="B20" s="99" t="s">
        <v>118</v>
      </c>
      <c r="C20" s="41" t="s">
        <v>79</v>
      </c>
      <c r="D20" s="101">
        <v>7260100180</v>
      </c>
      <c r="E20" s="116" t="s">
        <v>28</v>
      </c>
      <c r="F20" s="116"/>
      <c r="G20" s="116"/>
      <c r="H20" s="116"/>
      <c r="I20" s="116"/>
      <c r="J20" s="116"/>
      <c r="K20" s="116"/>
      <c r="L20" s="116"/>
      <c r="M20" s="100" t="s">
        <v>11</v>
      </c>
      <c r="N20" s="50">
        <f>'Memória de Cálculo'!O44</f>
        <v>66.5</v>
      </c>
      <c r="O20" s="47">
        <f>'Memória de Cálculo'!P44</f>
        <v>563.63</v>
      </c>
      <c r="P20" s="48">
        <f>'Memória de Cálculo'!$T$4</f>
        <v>0.30430000000000001</v>
      </c>
      <c r="Q20" s="49">
        <f>'Memória de Cálculo'!Q44</f>
        <v>735.14</v>
      </c>
      <c r="R20" s="49">
        <f t="shared" si="3"/>
        <v>48886.81</v>
      </c>
    </row>
    <row r="21" spans="1:21" ht="31.5" customHeight="1">
      <c r="A21" s="40"/>
      <c r="B21" s="99" t="s">
        <v>119</v>
      </c>
      <c r="C21" s="41" t="s">
        <v>79</v>
      </c>
      <c r="D21" s="101">
        <v>7260100220</v>
      </c>
      <c r="E21" s="116" t="s">
        <v>30</v>
      </c>
      <c r="F21" s="116"/>
      <c r="G21" s="116"/>
      <c r="H21" s="116"/>
      <c r="I21" s="116"/>
      <c r="J21" s="116"/>
      <c r="K21" s="116"/>
      <c r="L21" s="116"/>
      <c r="M21" s="100" t="s">
        <v>11</v>
      </c>
      <c r="N21" s="50">
        <f>'Memória de Cálculo'!O49</f>
        <v>9.02</v>
      </c>
      <c r="O21" s="47">
        <f>'Memória de Cálculo'!P49</f>
        <v>639.55999999999995</v>
      </c>
      <c r="P21" s="48">
        <f>'Memória de Cálculo'!$T$4</f>
        <v>0.30430000000000001</v>
      </c>
      <c r="Q21" s="49">
        <f>'Memória de Cálculo'!Q49</f>
        <v>834.18</v>
      </c>
      <c r="R21" s="49">
        <f t="shared" ref="R21" si="4">ROUND(Q21*N21,2)</f>
        <v>7524.3</v>
      </c>
    </row>
    <row r="22" spans="1:21" ht="31.5" customHeight="1">
      <c r="A22" s="40"/>
      <c r="B22" s="99" t="s">
        <v>120</v>
      </c>
      <c r="C22" s="41" t="s">
        <v>79</v>
      </c>
      <c r="D22" s="101">
        <v>7260100130</v>
      </c>
      <c r="E22" s="116" t="s">
        <v>32</v>
      </c>
      <c r="F22" s="116"/>
      <c r="G22" s="116"/>
      <c r="H22" s="116"/>
      <c r="I22" s="116"/>
      <c r="J22" s="116"/>
      <c r="K22" s="116"/>
      <c r="L22" s="116"/>
      <c r="M22" s="100" t="s">
        <v>11</v>
      </c>
      <c r="N22" s="50">
        <f>'Memória de Cálculo'!O54</f>
        <v>30</v>
      </c>
      <c r="O22" s="47">
        <f>'Memória de Cálculo'!P54</f>
        <v>370.37</v>
      </c>
      <c r="P22" s="48">
        <f>'Memória de Cálculo'!$T$4</f>
        <v>0.30430000000000001</v>
      </c>
      <c r="Q22" s="49">
        <f>'Memória de Cálculo'!Q54</f>
        <v>483.07</v>
      </c>
      <c r="R22" s="49">
        <f t="shared" si="3"/>
        <v>14492.1</v>
      </c>
    </row>
    <row r="23" spans="1:21" ht="37.5" customHeight="1">
      <c r="A23" s="40"/>
      <c r="B23" s="99" t="s">
        <v>121</v>
      </c>
      <c r="C23" s="41" t="s">
        <v>79</v>
      </c>
      <c r="D23" s="101">
        <v>7260100070</v>
      </c>
      <c r="E23" s="116" t="s">
        <v>34</v>
      </c>
      <c r="F23" s="116"/>
      <c r="G23" s="116"/>
      <c r="H23" s="116"/>
      <c r="I23" s="116"/>
      <c r="J23" s="116"/>
      <c r="K23" s="116"/>
      <c r="L23" s="116"/>
      <c r="M23" s="100" t="s">
        <v>11</v>
      </c>
      <c r="N23" s="50">
        <f>'Memória de Cálculo'!O59</f>
        <v>36.36</v>
      </c>
      <c r="O23" s="47">
        <f>'Memória de Cálculo'!P59</f>
        <v>371.69</v>
      </c>
      <c r="P23" s="48">
        <f>'Memória de Cálculo'!$T$4</f>
        <v>0.30430000000000001</v>
      </c>
      <c r="Q23" s="49">
        <f>'Memória de Cálculo'!Q59</f>
        <v>484.8</v>
      </c>
      <c r="R23" s="49">
        <f t="shared" si="3"/>
        <v>17627.330000000002</v>
      </c>
    </row>
    <row r="24" spans="1:21">
      <c r="A24" s="40"/>
      <c r="B24" s="99" t="s">
        <v>122</v>
      </c>
      <c r="C24" s="41" t="s">
        <v>79</v>
      </c>
      <c r="D24" s="99">
        <v>7080100020</v>
      </c>
      <c r="E24" s="116" t="s">
        <v>36</v>
      </c>
      <c r="F24" s="117"/>
      <c r="G24" s="117"/>
      <c r="H24" s="117"/>
      <c r="I24" s="117"/>
      <c r="J24" s="117"/>
      <c r="K24" s="117"/>
      <c r="L24" s="117"/>
      <c r="M24" s="100" t="s">
        <v>57</v>
      </c>
      <c r="N24" s="50">
        <f>'Memória de Cálculo'!O64</f>
        <v>2</v>
      </c>
      <c r="O24" s="47">
        <f>'Memória de Cálculo'!P64</f>
        <v>3750.75</v>
      </c>
      <c r="P24" s="48">
        <f>'Memória de Cálculo'!$T$4</f>
        <v>0.30430000000000001</v>
      </c>
      <c r="Q24" s="49">
        <f>'Memória de Cálculo'!Q64</f>
        <v>4892.1000000000004</v>
      </c>
      <c r="R24" s="49">
        <f t="shared" si="3"/>
        <v>9784.2000000000007</v>
      </c>
    </row>
    <row r="25" spans="1:21">
      <c r="A25" s="40"/>
      <c r="B25" s="99" t="s">
        <v>123</v>
      </c>
      <c r="C25" s="41" t="s">
        <v>79</v>
      </c>
      <c r="D25" s="99">
        <v>7080100030</v>
      </c>
      <c r="E25" s="116" t="s">
        <v>42</v>
      </c>
      <c r="F25" s="116"/>
      <c r="G25" s="116"/>
      <c r="H25" s="116"/>
      <c r="I25" s="116"/>
      <c r="J25" s="116"/>
      <c r="K25" s="116"/>
      <c r="L25" s="116"/>
      <c r="M25" s="100" t="s">
        <v>57</v>
      </c>
      <c r="N25" s="50">
        <f>'Memória de Cálculo'!O69</f>
        <v>4</v>
      </c>
      <c r="O25" s="47">
        <f>'Memória de Cálculo'!P69</f>
        <v>4152.6099999999997</v>
      </c>
      <c r="P25" s="48">
        <f>'Memória de Cálculo'!$T$4</f>
        <v>0.30430000000000001</v>
      </c>
      <c r="Q25" s="49">
        <f>'Memória de Cálculo'!Q69</f>
        <v>5416.25</v>
      </c>
      <c r="R25" s="49">
        <f t="shared" si="3"/>
        <v>21665</v>
      </c>
    </row>
    <row r="26" spans="1:21">
      <c r="A26" s="40"/>
      <c r="B26" s="99" t="s">
        <v>124</v>
      </c>
      <c r="C26" s="41" t="s">
        <v>79</v>
      </c>
      <c r="D26" s="99">
        <v>7080100040</v>
      </c>
      <c r="E26" s="116" t="s">
        <v>47</v>
      </c>
      <c r="F26" s="116"/>
      <c r="G26" s="116"/>
      <c r="H26" s="116"/>
      <c r="I26" s="116"/>
      <c r="J26" s="116"/>
      <c r="K26" s="116"/>
      <c r="L26" s="116"/>
      <c r="M26" s="100" t="s">
        <v>57</v>
      </c>
      <c r="N26" s="50">
        <f>'Memória de Cálculo'!O76</f>
        <v>3</v>
      </c>
      <c r="O26" s="47">
        <f>'Memória de Cálculo'!P76</f>
        <v>4554.47</v>
      </c>
      <c r="P26" s="48">
        <f>'Memória de Cálculo'!$T$4</f>
        <v>0.30430000000000001</v>
      </c>
      <c r="Q26" s="49">
        <f>'Memória de Cálculo'!Q76</f>
        <v>5940.4</v>
      </c>
      <c r="R26" s="49">
        <f t="shared" si="3"/>
        <v>17821.2</v>
      </c>
    </row>
    <row r="27" spans="1:21">
      <c r="A27" s="40"/>
      <c r="B27" s="99" t="s">
        <v>114</v>
      </c>
      <c r="C27" s="41" t="s">
        <v>79</v>
      </c>
      <c r="D27" s="99">
        <v>7080100050</v>
      </c>
      <c r="E27" s="116" t="s">
        <v>51</v>
      </c>
      <c r="F27" s="116"/>
      <c r="G27" s="116"/>
      <c r="H27" s="116"/>
      <c r="I27" s="116"/>
      <c r="J27" s="116"/>
      <c r="K27" s="116"/>
      <c r="L27" s="116"/>
      <c r="M27" s="100" t="s">
        <v>57</v>
      </c>
      <c r="N27" s="50">
        <f>'Memória de Cálculo'!O82</f>
        <v>1</v>
      </c>
      <c r="O27" s="47">
        <f>'Memória de Cálculo'!P82</f>
        <v>5983.75</v>
      </c>
      <c r="P27" s="48">
        <f>'Memória de Cálculo'!$T$4</f>
        <v>0.30430000000000001</v>
      </c>
      <c r="Q27" s="49">
        <f>'Memória de Cálculo'!Q82</f>
        <v>7804.61</v>
      </c>
      <c r="R27" s="49">
        <f t="shared" si="3"/>
        <v>7804.61</v>
      </c>
    </row>
    <row r="28" spans="1:21">
      <c r="A28" s="40"/>
      <c r="B28" s="99" t="s">
        <v>125</v>
      </c>
      <c r="C28" s="41" t="s">
        <v>79</v>
      </c>
      <c r="D28" s="99">
        <v>7080100060</v>
      </c>
      <c r="E28" s="112" t="s">
        <v>53</v>
      </c>
      <c r="F28" s="113"/>
      <c r="G28" s="113"/>
      <c r="H28" s="113"/>
      <c r="I28" s="113"/>
      <c r="J28" s="113"/>
      <c r="K28" s="113"/>
      <c r="L28" s="113"/>
      <c r="M28" s="100" t="s">
        <v>57</v>
      </c>
      <c r="N28" s="50">
        <f>'Memória de Cálculo'!O86</f>
        <v>1</v>
      </c>
      <c r="O28" s="47">
        <f>'Memória de Cálculo'!P86</f>
        <v>6466.19</v>
      </c>
      <c r="P28" s="48">
        <f>'Memória de Cálculo'!$T$4</f>
        <v>0.30430000000000001</v>
      </c>
      <c r="Q28" s="49">
        <f>'Memória de Cálculo'!Q86</f>
        <v>8433.85</v>
      </c>
      <c r="R28" s="49">
        <f t="shared" si="3"/>
        <v>8433.85</v>
      </c>
    </row>
    <row r="29" spans="1:21" ht="15.75">
      <c r="A29" s="105" t="s">
        <v>58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51">
        <f>R16+R12+R10</f>
        <v>575583.7699999999</v>
      </c>
      <c r="S29" s="8"/>
      <c r="T29" s="8"/>
      <c r="U29" s="8"/>
    </row>
    <row r="30" spans="1:21">
      <c r="S30" s="8"/>
      <c r="T30" s="8"/>
      <c r="U30" s="8"/>
    </row>
    <row r="31" spans="1:21">
      <c r="S31" s="8"/>
      <c r="T31" s="8"/>
      <c r="U31" s="8"/>
    </row>
    <row r="32" spans="1:21">
      <c r="R32">
        <v>575583.7699999999</v>
      </c>
      <c r="S32" s="8"/>
      <c r="T32" s="8"/>
      <c r="U32" s="8"/>
    </row>
    <row r="33" spans="19:21">
      <c r="S33" s="8"/>
      <c r="T33" s="8"/>
      <c r="U33" s="8"/>
    </row>
    <row r="34" spans="19:21" ht="18.95" customHeight="1">
      <c r="S34" s="9"/>
      <c r="T34" s="9"/>
      <c r="U34" s="9"/>
    </row>
    <row r="35" spans="19:21" ht="35.25" customHeight="1">
      <c r="S35" s="9"/>
      <c r="T35" s="9"/>
      <c r="U35" s="10"/>
    </row>
  </sheetData>
  <mergeCells count="41">
    <mergeCell ref="B1:M1"/>
    <mergeCell ref="N2:O2"/>
    <mergeCell ref="N3:O3"/>
    <mergeCell ref="N4:O4"/>
    <mergeCell ref="A6:M6"/>
    <mergeCell ref="B5:D5"/>
    <mergeCell ref="E5:M5"/>
    <mergeCell ref="B4:M4"/>
    <mergeCell ref="B2:M2"/>
    <mergeCell ref="E25:L25"/>
    <mergeCell ref="E8:L8"/>
    <mergeCell ref="C9:R9"/>
    <mergeCell ref="E18:L18"/>
    <mergeCell ref="E19:L19"/>
    <mergeCell ref="E20:L20"/>
    <mergeCell ref="C16:D16"/>
    <mergeCell ref="C10:D10"/>
    <mergeCell ref="E11:L11"/>
    <mergeCell ref="C12:D12"/>
    <mergeCell ref="E10:Q10"/>
    <mergeCell ref="E12:Q12"/>
    <mergeCell ref="E16:Q16"/>
    <mergeCell ref="E13:L13"/>
    <mergeCell ref="E14:L14"/>
    <mergeCell ref="E15:L15"/>
    <mergeCell ref="B7:R7"/>
    <mergeCell ref="A29:Q29"/>
    <mergeCell ref="R1:R6"/>
    <mergeCell ref="B3:M3"/>
    <mergeCell ref="N5:O5"/>
    <mergeCell ref="N6:O6"/>
    <mergeCell ref="N1:O1"/>
    <mergeCell ref="P1:Q6"/>
    <mergeCell ref="E28:L28"/>
    <mergeCell ref="E17:L17"/>
    <mergeCell ref="E26:L26"/>
    <mergeCell ref="E27:L27"/>
    <mergeCell ref="E21:L21"/>
    <mergeCell ref="E22:L22"/>
    <mergeCell ref="E23:L23"/>
    <mergeCell ref="E24:L24"/>
  </mergeCells>
  <phoneticPr fontId="3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orientation="landscape" useFirstPageNumber="1" r:id="rId1"/>
  <rowBreaks count="1" manualBreakCount="1">
    <brk id="15" max="17" man="1"/>
  </rowBreaks>
  <ignoredErrors>
    <ignoredError sqref="P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2"/>
  <sheetViews>
    <sheetView view="pageBreakPreview" zoomScaleNormal="100" workbookViewId="0">
      <selection activeCell="A11" sqref="A11:H12"/>
    </sheetView>
  </sheetViews>
  <sheetFormatPr defaultColWidth="9.140625" defaultRowHeight="12.75"/>
  <cols>
    <col min="1" max="1" width="6.7109375" style="1" bestFit="1" customWidth="1"/>
    <col min="2" max="2" width="21.140625" style="1" bestFit="1" customWidth="1"/>
    <col min="3" max="3" width="14.42578125" style="1" bestFit="1" customWidth="1"/>
    <col min="4" max="4" width="4.85546875" style="1" bestFit="1" customWidth="1"/>
    <col min="5" max="7" width="13" style="1" customWidth="1"/>
    <col min="8" max="8" width="12.5703125" style="1" customWidth="1"/>
    <col min="9" max="9" width="14.42578125" style="1" customWidth="1"/>
    <col min="10" max="16384" width="9.140625" style="1"/>
  </cols>
  <sheetData>
    <row r="1" spans="1:9" customFormat="1" ht="102.75" customHeight="1">
      <c r="A1" s="174"/>
      <c r="B1" s="175"/>
      <c r="C1" s="175"/>
      <c r="D1" s="175"/>
      <c r="E1" s="175"/>
      <c r="F1" s="175"/>
      <c r="G1" s="175"/>
      <c r="H1" s="175"/>
      <c r="I1" s="176"/>
    </row>
    <row r="2" spans="1:9" ht="33.75" customHeight="1">
      <c r="A2" s="184" t="s">
        <v>59</v>
      </c>
      <c r="B2" s="185"/>
      <c r="C2" s="185"/>
      <c r="D2" s="185"/>
      <c r="E2" s="185"/>
      <c r="F2" s="185"/>
      <c r="G2" s="185"/>
      <c r="H2" s="185"/>
      <c r="I2" s="186"/>
    </row>
    <row r="3" spans="1:9" ht="15.75">
      <c r="A3" s="2" t="s">
        <v>3</v>
      </c>
      <c r="B3" s="2" t="s">
        <v>4</v>
      </c>
      <c r="C3" s="2" t="s">
        <v>60</v>
      </c>
      <c r="D3" s="2"/>
      <c r="E3" s="3" t="s">
        <v>61</v>
      </c>
      <c r="F3" s="3" t="s">
        <v>62</v>
      </c>
      <c r="G3" s="3" t="s">
        <v>63</v>
      </c>
      <c r="H3" s="3" t="s">
        <v>126</v>
      </c>
      <c r="I3" s="3" t="s">
        <v>127</v>
      </c>
    </row>
    <row r="4" spans="1:9" ht="15">
      <c r="A4" s="179" t="s">
        <v>109</v>
      </c>
      <c r="B4" s="183" t="s">
        <v>112</v>
      </c>
      <c r="C4" s="182">
        <f>'Planilha Orçamentária'!R10</f>
        <v>2044.4</v>
      </c>
      <c r="D4" s="4" t="s">
        <v>65</v>
      </c>
      <c r="E4" s="5">
        <v>1</v>
      </c>
      <c r="F4" s="5"/>
      <c r="G4" s="5"/>
      <c r="H4" s="5"/>
      <c r="I4" s="5"/>
    </row>
    <row r="5" spans="1:9" ht="15">
      <c r="A5" s="180"/>
      <c r="B5" s="181"/>
      <c r="C5" s="182"/>
      <c r="D5" s="4" t="s">
        <v>66</v>
      </c>
      <c r="E5" s="6">
        <f>C4*E4</f>
        <v>2044.4</v>
      </c>
      <c r="F5" s="6"/>
      <c r="G5" s="6"/>
      <c r="H5" s="6"/>
      <c r="I5" s="6"/>
    </row>
    <row r="6" spans="1:9" ht="15">
      <c r="A6" s="179" t="s">
        <v>110</v>
      </c>
      <c r="B6" s="183" t="s">
        <v>113</v>
      </c>
      <c r="C6" s="182">
        <f>'Planilha Orçamentária'!R12</f>
        <v>18242.079999999998</v>
      </c>
      <c r="D6" s="4" t="s">
        <v>65</v>
      </c>
      <c r="E6" s="5">
        <v>0.6</v>
      </c>
      <c r="F6" s="5">
        <v>0.1</v>
      </c>
      <c r="G6" s="5">
        <v>0.1</v>
      </c>
      <c r="H6" s="5">
        <v>0.1</v>
      </c>
      <c r="I6" s="5">
        <v>0.1</v>
      </c>
    </row>
    <row r="7" spans="1:9" ht="15">
      <c r="A7" s="180"/>
      <c r="B7" s="181"/>
      <c r="C7" s="182"/>
      <c r="D7" s="4" t="s">
        <v>66</v>
      </c>
      <c r="E7" s="6">
        <f>$C$6*E6</f>
        <v>10945.247999999998</v>
      </c>
      <c r="F7" s="6">
        <f t="shared" ref="F7:I7" si="0">$C$6*F6</f>
        <v>1824.2079999999999</v>
      </c>
      <c r="G7" s="6">
        <f t="shared" si="0"/>
        <v>1824.2079999999999</v>
      </c>
      <c r="H7" s="6">
        <f t="shared" si="0"/>
        <v>1824.2079999999999</v>
      </c>
      <c r="I7" s="6">
        <f t="shared" si="0"/>
        <v>1824.2079999999999</v>
      </c>
    </row>
    <row r="8" spans="1:9" ht="15">
      <c r="A8" s="179" t="s">
        <v>111</v>
      </c>
      <c r="B8" s="181" t="s">
        <v>64</v>
      </c>
      <c r="C8" s="182">
        <f>'Planilha Orçamentária'!R16</f>
        <v>555297.28999999992</v>
      </c>
      <c r="D8" s="4" t="s">
        <v>65</v>
      </c>
      <c r="E8" s="5">
        <v>0.2</v>
      </c>
      <c r="F8" s="5">
        <v>0.2</v>
      </c>
      <c r="G8" s="5">
        <v>0.2</v>
      </c>
      <c r="H8" s="5">
        <v>0.2</v>
      </c>
      <c r="I8" s="5">
        <v>0.2</v>
      </c>
    </row>
    <row r="9" spans="1:9" ht="15">
      <c r="A9" s="180"/>
      <c r="B9" s="181"/>
      <c r="C9" s="182"/>
      <c r="D9" s="4" t="s">
        <v>66</v>
      </c>
      <c r="E9" s="6">
        <f>$C$8*E8</f>
        <v>111059.45799999998</v>
      </c>
      <c r="F9" s="6">
        <f t="shared" ref="F9:I9" si="1">$C$8*F8</f>
        <v>111059.45799999998</v>
      </c>
      <c r="G9" s="6">
        <f t="shared" si="1"/>
        <v>111059.45799999998</v>
      </c>
      <c r="H9" s="6">
        <f t="shared" si="1"/>
        <v>111059.45799999998</v>
      </c>
      <c r="I9" s="6">
        <f t="shared" si="1"/>
        <v>111059.45799999998</v>
      </c>
    </row>
    <row r="10" spans="1:9" ht="15.75">
      <c r="A10" s="187" t="s">
        <v>128</v>
      </c>
      <c r="B10" s="188"/>
      <c r="C10" s="188"/>
      <c r="D10" s="189"/>
      <c r="E10" s="78">
        <f>E5+E7+E9</f>
        <v>124049.10599999999</v>
      </c>
      <c r="F10" s="78">
        <f t="shared" ref="F10:I10" si="2">F5+F7+F9</f>
        <v>112883.66599999998</v>
      </c>
      <c r="G10" s="78">
        <f t="shared" si="2"/>
        <v>112883.66599999998</v>
      </c>
      <c r="H10" s="78">
        <f t="shared" si="2"/>
        <v>112883.66599999998</v>
      </c>
      <c r="I10" s="78">
        <f t="shared" si="2"/>
        <v>112883.66599999998</v>
      </c>
    </row>
    <row r="11" spans="1:9" ht="12.75" customHeight="1">
      <c r="A11" s="178" t="s">
        <v>58</v>
      </c>
      <c r="B11" s="178"/>
      <c r="C11" s="178"/>
      <c r="D11" s="178"/>
      <c r="E11" s="178"/>
      <c r="F11" s="178"/>
      <c r="G11" s="178"/>
      <c r="H11" s="178"/>
      <c r="I11" s="177">
        <f>C4+C6+C8</f>
        <v>575583.7699999999</v>
      </c>
    </row>
    <row r="12" spans="1:9" ht="13.5" customHeight="1">
      <c r="A12" s="178"/>
      <c r="B12" s="178"/>
      <c r="C12" s="178"/>
      <c r="D12" s="178"/>
      <c r="E12" s="178"/>
      <c r="F12" s="178"/>
      <c r="G12" s="178"/>
      <c r="H12" s="178"/>
      <c r="I12" s="177"/>
    </row>
  </sheetData>
  <mergeCells count="14">
    <mergeCell ref="A1:I1"/>
    <mergeCell ref="I11:I12"/>
    <mergeCell ref="A11:H12"/>
    <mergeCell ref="A8:A9"/>
    <mergeCell ref="B8:B9"/>
    <mergeCell ref="C8:C9"/>
    <mergeCell ref="A6:A7"/>
    <mergeCell ref="B6:B7"/>
    <mergeCell ref="C6:C7"/>
    <mergeCell ref="A4:A5"/>
    <mergeCell ref="B4:B5"/>
    <mergeCell ref="C4:C5"/>
    <mergeCell ref="A2:I2"/>
    <mergeCell ref="A10:D10"/>
  </mergeCells>
  <printOptions horizontalCentered="1"/>
  <pageMargins left="0.74791666666666701" right="0.74791666666666701" top="0.98402777777777795" bottom="0.98402777777777795" header="0.51180555555555596" footer="0.51180555555555596"/>
  <pageSetup paperSize="9" scale="11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4C290-23D3-4C71-8A22-9F2200A0055D}">
  <dimension ref="A1:N41"/>
  <sheetViews>
    <sheetView view="pageBreakPreview" topLeftCell="B1" zoomScale="85" zoomScaleNormal="82" zoomScaleSheetLayoutView="85" workbookViewId="0">
      <selection activeCell="B1" sqref="B1:N17"/>
    </sheetView>
  </sheetViews>
  <sheetFormatPr defaultColWidth="9" defaultRowHeight="12.75"/>
  <cols>
    <col min="1" max="1" width="55.5703125" hidden="1" customWidth="1"/>
    <col min="2" max="2" width="13.85546875" style="7" customWidth="1"/>
    <col min="3" max="4" width="22.7109375" style="7" customWidth="1"/>
    <col min="5" max="5" width="75.7109375" style="7" customWidth="1"/>
    <col min="6" max="6" width="13" customWidth="1"/>
    <col min="7" max="7" width="13.140625" customWidth="1"/>
    <col min="8" max="8" width="16.7109375" customWidth="1"/>
    <col min="9" max="9" width="14" customWidth="1"/>
    <col min="10" max="10" width="19.7109375" customWidth="1"/>
    <col min="11" max="11" width="20.28515625" customWidth="1"/>
    <col min="12" max="12" width="15.42578125" customWidth="1"/>
    <col min="13" max="13" width="15.140625" customWidth="1"/>
    <col min="14" max="14" width="15.28515625" customWidth="1"/>
    <col min="15" max="1021" width="9.140625" customWidth="1"/>
  </cols>
  <sheetData>
    <row r="1" spans="1:14" ht="44.25" customHeight="1">
      <c r="A1" s="40"/>
      <c r="B1" s="42" t="s">
        <v>3</v>
      </c>
      <c r="C1" s="42" t="s">
        <v>67</v>
      </c>
      <c r="D1" s="42" t="s">
        <v>2</v>
      </c>
      <c r="E1" s="55" t="s">
        <v>68</v>
      </c>
      <c r="F1" s="42" t="s">
        <v>69</v>
      </c>
      <c r="G1" s="42" t="s">
        <v>70</v>
      </c>
      <c r="H1" s="43" t="s">
        <v>71</v>
      </c>
      <c r="I1" s="44" t="s">
        <v>72</v>
      </c>
      <c r="J1" s="42" t="s">
        <v>74</v>
      </c>
      <c r="K1" s="42" t="s">
        <v>73</v>
      </c>
      <c r="L1" s="53" t="s">
        <v>90</v>
      </c>
      <c r="M1" s="53" t="s">
        <v>137</v>
      </c>
      <c r="N1" s="42" t="s">
        <v>91</v>
      </c>
    </row>
    <row r="2" spans="1:14" ht="45.75" customHeight="1">
      <c r="A2" s="40"/>
      <c r="B2" s="83" t="s">
        <v>116</v>
      </c>
      <c r="C2" s="56" t="s">
        <v>79</v>
      </c>
      <c r="D2" s="56">
        <v>7260100100</v>
      </c>
      <c r="E2" s="84" t="s">
        <v>19</v>
      </c>
      <c r="F2" s="83" t="s">
        <v>11</v>
      </c>
      <c r="G2" s="57">
        <f>'Memória de Cálculo'!O29</f>
        <v>319.98</v>
      </c>
      <c r="H2" s="58">
        <f>'Memória de Cálculo'!P29</f>
        <v>461.83</v>
      </c>
      <c r="I2" s="59">
        <f>'Memória de Cálculo'!$T$4</f>
        <v>0.30430000000000001</v>
      </c>
      <c r="J2" s="60">
        <f>'Memória de Cálculo'!Q29</f>
        <v>602.36</v>
      </c>
      <c r="K2" s="60">
        <f t="shared" ref="K2:K17" si="0">ROUND(J2*G2,2)</f>
        <v>192743.15</v>
      </c>
      <c r="L2" s="85">
        <f t="shared" ref="L2:L17" si="1">K2/$K$18</f>
        <v>0.33486550532861609</v>
      </c>
      <c r="M2" s="86">
        <f>L2</f>
        <v>0.33486550532861609</v>
      </c>
      <c r="N2" s="87" t="str">
        <f t="shared" ref="N2:N17" si="2">IF(M2&lt;=$E$39,"A",IF(M2&lt;=$E$40,"B","C"))</f>
        <v>A</v>
      </c>
    </row>
    <row r="3" spans="1:14" ht="45.75" customHeight="1">
      <c r="A3" s="40"/>
      <c r="B3" s="83" t="s">
        <v>117</v>
      </c>
      <c r="C3" s="56" t="s">
        <v>79</v>
      </c>
      <c r="D3" s="56">
        <v>7260100140</v>
      </c>
      <c r="E3" s="84" t="s">
        <v>24</v>
      </c>
      <c r="F3" s="83" t="s">
        <v>11</v>
      </c>
      <c r="G3" s="61">
        <f>'Memória de Cálculo'!O37</f>
        <v>237.70999999999998</v>
      </c>
      <c r="H3" s="58">
        <f>'Memória de Cálculo'!P37</f>
        <v>528.07000000000005</v>
      </c>
      <c r="I3" s="59">
        <f>'Memória de Cálculo'!$T$4</f>
        <v>0.30430000000000001</v>
      </c>
      <c r="J3" s="60">
        <f>'Memória de Cálculo'!Q37</f>
        <v>688.76</v>
      </c>
      <c r="K3" s="60">
        <f t="shared" si="0"/>
        <v>163725.14000000001</v>
      </c>
      <c r="L3" s="85">
        <f t="shared" si="1"/>
        <v>0.2844505848384154</v>
      </c>
      <c r="M3" s="86">
        <f t="shared" ref="M3:M17" si="3">M2+L3</f>
        <v>0.61931609016703149</v>
      </c>
      <c r="N3" s="87" t="str">
        <f t="shared" si="2"/>
        <v>A</v>
      </c>
    </row>
    <row r="4" spans="1:14" ht="45.75" customHeight="1">
      <c r="A4" s="40"/>
      <c r="B4" s="83" t="s">
        <v>118</v>
      </c>
      <c r="C4" s="56" t="s">
        <v>79</v>
      </c>
      <c r="D4" s="56">
        <v>7260100180</v>
      </c>
      <c r="E4" s="84" t="s">
        <v>28</v>
      </c>
      <c r="F4" s="83" t="s">
        <v>11</v>
      </c>
      <c r="G4" s="61">
        <f>'Memória de Cálculo'!O44</f>
        <v>66.5</v>
      </c>
      <c r="H4" s="58">
        <f>'Memória de Cálculo'!P44</f>
        <v>563.63</v>
      </c>
      <c r="I4" s="59">
        <f>'Memória de Cálculo'!$T$4</f>
        <v>0.30430000000000001</v>
      </c>
      <c r="J4" s="60">
        <f>'Memória de Cálculo'!Q44</f>
        <v>735.14</v>
      </c>
      <c r="K4" s="60">
        <f t="shared" si="0"/>
        <v>48886.81</v>
      </c>
      <c r="L4" s="85">
        <f t="shared" si="1"/>
        <v>8.4934309388188592E-2</v>
      </c>
      <c r="M4" s="86">
        <f t="shared" si="3"/>
        <v>0.70425039955522006</v>
      </c>
      <c r="N4" s="87" t="str">
        <f t="shared" si="2"/>
        <v>A</v>
      </c>
    </row>
    <row r="5" spans="1:14" ht="45.75" customHeight="1">
      <c r="A5" s="40"/>
      <c r="B5" s="83" t="s">
        <v>115</v>
      </c>
      <c r="C5" s="56" t="s">
        <v>79</v>
      </c>
      <c r="D5" s="56">
        <v>7260100060</v>
      </c>
      <c r="E5" s="75" t="s">
        <v>10</v>
      </c>
      <c r="F5" s="83" t="s">
        <v>11</v>
      </c>
      <c r="G5" s="57">
        <f>'Memória de Cálculo'!O24</f>
        <v>80</v>
      </c>
      <c r="H5" s="58">
        <f>'Memória de Cálculo'!P24</f>
        <v>429.25</v>
      </c>
      <c r="I5" s="59">
        <f>'Memória de Cálculo'!$T$4</f>
        <v>0.30430000000000001</v>
      </c>
      <c r="J5" s="60">
        <f>'Memória de Cálculo'!Q24</f>
        <v>559.87</v>
      </c>
      <c r="K5" s="60">
        <f t="shared" si="0"/>
        <v>44789.599999999999</v>
      </c>
      <c r="L5" s="85">
        <f t="shared" si="1"/>
        <v>7.7815953705574412E-2</v>
      </c>
      <c r="M5" s="86">
        <f t="shared" si="3"/>
        <v>0.78206635326079443</v>
      </c>
      <c r="N5" s="87" t="str">
        <f t="shared" si="2"/>
        <v>A</v>
      </c>
    </row>
    <row r="6" spans="1:14">
      <c r="A6" s="40"/>
      <c r="B6" s="88" t="s">
        <v>123</v>
      </c>
      <c r="C6" s="62" t="s">
        <v>79</v>
      </c>
      <c r="D6" s="88">
        <v>7080100030</v>
      </c>
      <c r="E6" s="89" t="s">
        <v>42</v>
      </c>
      <c r="F6" s="88" t="s">
        <v>57</v>
      </c>
      <c r="G6" s="68">
        <f>'Memória de Cálculo'!O69</f>
        <v>4</v>
      </c>
      <c r="H6" s="65">
        <f>'Memória de Cálculo'!P69</f>
        <v>4152.6099999999997</v>
      </c>
      <c r="I6" s="66">
        <f>'Memória de Cálculo'!$T$4</f>
        <v>0.30430000000000001</v>
      </c>
      <c r="J6" s="67">
        <f>'Memória de Cálculo'!Q69</f>
        <v>5416.25</v>
      </c>
      <c r="K6" s="67">
        <f t="shared" si="0"/>
        <v>21665</v>
      </c>
      <c r="L6" s="90">
        <f t="shared" si="1"/>
        <v>3.7640046730296084E-2</v>
      </c>
      <c r="M6" s="91">
        <f t="shared" si="3"/>
        <v>0.81970639999109052</v>
      </c>
      <c r="N6" s="92" t="str">
        <f t="shared" si="2"/>
        <v>B</v>
      </c>
    </row>
    <row r="7" spans="1:14">
      <c r="A7" s="40"/>
      <c r="B7" s="88" t="s">
        <v>124</v>
      </c>
      <c r="C7" s="62" t="s">
        <v>79</v>
      </c>
      <c r="D7" s="88">
        <v>7080100040</v>
      </c>
      <c r="E7" s="89" t="s">
        <v>47</v>
      </c>
      <c r="F7" s="88" t="s">
        <v>57</v>
      </c>
      <c r="G7" s="68">
        <f>'Memória de Cálculo'!O76</f>
        <v>3</v>
      </c>
      <c r="H7" s="65">
        <f>'Memória de Cálculo'!P76</f>
        <v>4554.47</v>
      </c>
      <c r="I7" s="66">
        <f>'Memória de Cálculo'!$T$4</f>
        <v>0.30430000000000001</v>
      </c>
      <c r="J7" s="67">
        <f>'Memória de Cálculo'!Q76</f>
        <v>5940.4</v>
      </c>
      <c r="K7" s="67">
        <f t="shared" si="0"/>
        <v>17821.2</v>
      </c>
      <c r="L7" s="90">
        <f t="shared" si="1"/>
        <v>3.0961957110083205E-2</v>
      </c>
      <c r="M7" s="91">
        <f t="shared" si="3"/>
        <v>0.85066835710117372</v>
      </c>
      <c r="N7" s="92" t="str">
        <f t="shared" si="2"/>
        <v>B</v>
      </c>
    </row>
    <row r="8" spans="1:14" ht="51">
      <c r="A8" s="40"/>
      <c r="B8" s="88" t="s">
        <v>121</v>
      </c>
      <c r="C8" s="62" t="s">
        <v>79</v>
      </c>
      <c r="D8" s="62">
        <v>7260100070</v>
      </c>
      <c r="E8" s="89" t="s">
        <v>34</v>
      </c>
      <c r="F8" s="88" t="s">
        <v>11</v>
      </c>
      <c r="G8" s="68">
        <f>'Memória de Cálculo'!O59</f>
        <v>36.36</v>
      </c>
      <c r="H8" s="65">
        <f>'Memória de Cálculo'!P59</f>
        <v>371.69</v>
      </c>
      <c r="I8" s="66">
        <f>'Memória de Cálculo'!$T$4</f>
        <v>0.30430000000000001</v>
      </c>
      <c r="J8" s="67">
        <f>'Memória de Cálculo'!Q59</f>
        <v>484.8</v>
      </c>
      <c r="K8" s="67">
        <f t="shared" si="0"/>
        <v>17627.330000000002</v>
      </c>
      <c r="L8" s="90">
        <f t="shared" si="1"/>
        <v>3.0625133853235641E-2</v>
      </c>
      <c r="M8" s="91">
        <f t="shared" si="3"/>
        <v>0.88129349095440934</v>
      </c>
      <c r="N8" s="92" t="str">
        <f t="shared" si="2"/>
        <v>B</v>
      </c>
    </row>
    <row r="9" spans="1:14" ht="38.25">
      <c r="A9" s="40"/>
      <c r="B9" s="88" t="s">
        <v>120</v>
      </c>
      <c r="C9" s="62" t="s">
        <v>79</v>
      </c>
      <c r="D9" s="62">
        <v>7260100130</v>
      </c>
      <c r="E9" s="89" t="s">
        <v>32</v>
      </c>
      <c r="F9" s="88" t="s">
        <v>11</v>
      </c>
      <c r="G9" s="68">
        <f>'Memória de Cálculo'!O54</f>
        <v>30</v>
      </c>
      <c r="H9" s="65">
        <f>'Memória de Cálculo'!P54</f>
        <v>370.37</v>
      </c>
      <c r="I9" s="66">
        <f>'Memória de Cálculo'!$T$4</f>
        <v>0.30430000000000001</v>
      </c>
      <c r="J9" s="67">
        <f>'Memória de Cálculo'!Q54</f>
        <v>483.07</v>
      </c>
      <c r="K9" s="67">
        <f t="shared" si="0"/>
        <v>14492.1</v>
      </c>
      <c r="L9" s="90">
        <f t="shared" si="1"/>
        <v>2.5178090063241353E-2</v>
      </c>
      <c r="M9" s="91">
        <f t="shared" si="3"/>
        <v>0.90647158101765068</v>
      </c>
      <c r="N9" s="92" t="str">
        <f t="shared" si="2"/>
        <v>B</v>
      </c>
    </row>
    <row r="10" spans="1:14">
      <c r="A10" s="40"/>
      <c r="B10" s="88" t="s">
        <v>122</v>
      </c>
      <c r="C10" s="62" t="s">
        <v>79</v>
      </c>
      <c r="D10" s="88">
        <v>7080100020</v>
      </c>
      <c r="E10" s="89" t="s">
        <v>36</v>
      </c>
      <c r="F10" s="88" t="s">
        <v>57</v>
      </c>
      <c r="G10" s="68">
        <f>'Memória de Cálculo'!O64</f>
        <v>2</v>
      </c>
      <c r="H10" s="65">
        <f>'Memória de Cálculo'!P64</f>
        <v>3750.75</v>
      </c>
      <c r="I10" s="66">
        <f>'Memória de Cálculo'!$T$4</f>
        <v>0.30430000000000001</v>
      </c>
      <c r="J10" s="67">
        <f>'Memória de Cálculo'!Q64</f>
        <v>4892.1000000000004</v>
      </c>
      <c r="K10" s="67">
        <f t="shared" si="0"/>
        <v>9784.2000000000007</v>
      </c>
      <c r="L10" s="90">
        <f t="shared" si="1"/>
        <v>1.699874199024062E-2</v>
      </c>
      <c r="M10" s="91">
        <f t="shared" si="3"/>
        <v>0.92347032300789134</v>
      </c>
      <c r="N10" s="92" t="str">
        <f t="shared" si="2"/>
        <v>B</v>
      </c>
    </row>
    <row r="11" spans="1:14">
      <c r="A11" s="40"/>
      <c r="B11" s="88" t="s">
        <v>101</v>
      </c>
      <c r="C11" s="62" t="s">
        <v>79</v>
      </c>
      <c r="D11" s="62">
        <v>7010100180</v>
      </c>
      <c r="E11" s="63" t="s">
        <v>106</v>
      </c>
      <c r="F11" s="88" t="s">
        <v>105</v>
      </c>
      <c r="G11" s="64">
        <f>'Memória de Cálculo'!O12</f>
        <v>5</v>
      </c>
      <c r="H11" s="65">
        <f>'Memória de Cálculo'!P12</f>
        <v>1419.27</v>
      </c>
      <c r="I11" s="66">
        <f>'Memória de Cálculo'!$T$4</f>
        <v>0.30430000000000001</v>
      </c>
      <c r="J11" s="67">
        <f>'Memória de Cálculo'!Q12</f>
        <v>1851.15</v>
      </c>
      <c r="K11" s="67">
        <f t="shared" si="0"/>
        <v>9255.75</v>
      </c>
      <c r="L11" s="90">
        <f t="shared" si="1"/>
        <v>1.6080630626537643E-2</v>
      </c>
      <c r="M11" s="91">
        <f t="shared" si="3"/>
        <v>0.93955095363442898</v>
      </c>
      <c r="N11" s="92" t="str">
        <f t="shared" si="2"/>
        <v>B</v>
      </c>
    </row>
    <row r="12" spans="1:14">
      <c r="A12" s="40"/>
      <c r="B12" s="93" t="s">
        <v>125</v>
      </c>
      <c r="C12" s="69" t="s">
        <v>79</v>
      </c>
      <c r="D12" s="93">
        <v>7080100060</v>
      </c>
      <c r="E12" s="94" t="s">
        <v>53</v>
      </c>
      <c r="F12" s="93" t="s">
        <v>57</v>
      </c>
      <c r="G12" s="80">
        <f>'Memória de Cálculo'!O86</f>
        <v>1</v>
      </c>
      <c r="H12" s="70">
        <f>'Memória de Cálculo'!P86</f>
        <v>6466.19</v>
      </c>
      <c r="I12" s="71">
        <f>'Memória de Cálculo'!$T$4</f>
        <v>0.30430000000000001</v>
      </c>
      <c r="J12" s="72">
        <f>'Memória de Cálculo'!Q86</f>
        <v>8433.85</v>
      </c>
      <c r="K12" s="72">
        <f t="shared" si="0"/>
        <v>8433.85</v>
      </c>
      <c r="L12" s="95">
        <f t="shared" si="1"/>
        <v>1.4652689042986737E-2</v>
      </c>
      <c r="M12" s="96">
        <f t="shared" si="3"/>
        <v>0.95420364267741575</v>
      </c>
      <c r="N12" s="97" t="str">
        <f t="shared" si="2"/>
        <v>C</v>
      </c>
    </row>
    <row r="13" spans="1:14">
      <c r="A13" s="40"/>
      <c r="B13" s="93" t="s">
        <v>114</v>
      </c>
      <c r="C13" s="69" t="s">
        <v>79</v>
      </c>
      <c r="D13" s="93">
        <v>7080100050</v>
      </c>
      <c r="E13" s="98" t="s">
        <v>51</v>
      </c>
      <c r="F13" s="93" t="s">
        <v>57</v>
      </c>
      <c r="G13" s="80">
        <f>'Memória de Cálculo'!O82</f>
        <v>1</v>
      </c>
      <c r="H13" s="70">
        <f>'Memória de Cálculo'!P82</f>
        <v>5983.75</v>
      </c>
      <c r="I13" s="71">
        <f>'Memória de Cálculo'!$T$4</f>
        <v>0.30430000000000001</v>
      </c>
      <c r="J13" s="72">
        <f>'Memória de Cálculo'!Q82</f>
        <v>7804.61</v>
      </c>
      <c r="K13" s="72">
        <f t="shared" si="0"/>
        <v>7804.61</v>
      </c>
      <c r="L13" s="95">
        <f t="shared" si="1"/>
        <v>1.3559468502734186E-2</v>
      </c>
      <c r="M13" s="96">
        <f t="shared" si="3"/>
        <v>0.9677631111801499</v>
      </c>
      <c r="N13" s="97" t="str">
        <f t="shared" si="2"/>
        <v>C</v>
      </c>
    </row>
    <row r="14" spans="1:14" ht="38.25">
      <c r="A14" s="40"/>
      <c r="B14" s="93" t="s">
        <v>119</v>
      </c>
      <c r="C14" s="69" t="s">
        <v>79</v>
      </c>
      <c r="D14" s="69">
        <v>7260100220</v>
      </c>
      <c r="E14" s="98" t="s">
        <v>30</v>
      </c>
      <c r="F14" s="93" t="s">
        <v>11</v>
      </c>
      <c r="G14" s="80">
        <f>'Memória de Cálculo'!O49</f>
        <v>9.02</v>
      </c>
      <c r="H14" s="70">
        <f>'Memória de Cálculo'!P49</f>
        <v>639.55999999999995</v>
      </c>
      <c r="I14" s="71">
        <f>'Memória de Cálculo'!$T$4</f>
        <v>0.30430000000000001</v>
      </c>
      <c r="J14" s="72">
        <f>'Memória de Cálculo'!Q49</f>
        <v>834.18</v>
      </c>
      <c r="K14" s="72">
        <f t="shared" si="0"/>
        <v>7524.3</v>
      </c>
      <c r="L14" s="95">
        <f t="shared" si="1"/>
        <v>1.3072467279610749E-2</v>
      </c>
      <c r="M14" s="96">
        <f t="shared" si="3"/>
        <v>0.98083557845976066</v>
      </c>
      <c r="N14" s="97" t="str">
        <f t="shared" si="2"/>
        <v>C</v>
      </c>
    </row>
    <row r="15" spans="1:14">
      <c r="A15" s="40"/>
      <c r="B15" s="93" t="s">
        <v>103</v>
      </c>
      <c r="C15" s="69" t="s">
        <v>79</v>
      </c>
      <c r="D15" s="69">
        <v>7010100170</v>
      </c>
      <c r="E15" s="76" t="s">
        <v>107</v>
      </c>
      <c r="F15" s="93" t="s">
        <v>105</v>
      </c>
      <c r="G15" s="77">
        <f>'Memória de Cálculo'!O16</f>
        <v>5</v>
      </c>
      <c r="H15" s="70">
        <f>'Memória de Cálculo'!P16</f>
        <v>976.56</v>
      </c>
      <c r="I15" s="71">
        <f>'Memória de Cálculo'!$T$4</f>
        <v>0.30430000000000001</v>
      </c>
      <c r="J15" s="72">
        <f>'Memória de Cálculo'!Q16</f>
        <v>1273.73</v>
      </c>
      <c r="K15" s="72">
        <f t="shared" si="0"/>
        <v>6368.65</v>
      </c>
      <c r="L15" s="95">
        <f t="shared" si="1"/>
        <v>1.1064679603457197E-2</v>
      </c>
      <c r="M15" s="96">
        <f t="shared" si="3"/>
        <v>0.99190025806321791</v>
      </c>
      <c r="N15" s="97" t="str">
        <f t="shared" si="2"/>
        <v>C</v>
      </c>
    </row>
    <row r="16" spans="1:14">
      <c r="A16" s="40"/>
      <c r="B16" s="93" t="s">
        <v>104</v>
      </c>
      <c r="C16" s="69" t="s">
        <v>79</v>
      </c>
      <c r="D16" s="69">
        <v>7010100190</v>
      </c>
      <c r="E16" s="76" t="s">
        <v>108</v>
      </c>
      <c r="F16" s="93" t="s">
        <v>57</v>
      </c>
      <c r="G16" s="77">
        <f>'Memória de Cálculo'!O20</f>
        <v>2</v>
      </c>
      <c r="H16" s="70">
        <f>'Memória de Cálculo'!P20</f>
        <v>1003.48</v>
      </c>
      <c r="I16" s="71">
        <f>'Memória de Cálculo'!$T$4</f>
        <v>0.30430000000000001</v>
      </c>
      <c r="J16" s="72">
        <f>'Memória de Cálculo'!Q20</f>
        <v>1308.8399999999999</v>
      </c>
      <c r="K16" s="72">
        <f t="shared" si="0"/>
        <v>2617.6799999999998</v>
      </c>
      <c r="L16" s="95">
        <f t="shared" si="1"/>
        <v>4.5478697218999057E-3</v>
      </c>
      <c r="M16" s="96">
        <f t="shared" si="3"/>
        <v>0.99644812778511782</v>
      </c>
      <c r="N16" s="97" t="str">
        <f t="shared" si="2"/>
        <v>C</v>
      </c>
    </row>
    <row r="17" spans="1:14">
      <c r="A17" s="40"/>
      <c r="B17" s="93" t="s">
        <v>98</v>
      </c>
      <c r="C17" s="69" t="s">
        <v>79</v>
      </c>
      <c r="D17" s="69">
        <v>7010100110</v>
      </c>
      <c r="E17" s="76" t="s">
        <v>99</v>
      </c>
      <c r="F17" s="93" t="s">
        <v>100</v>
      </c>
      <c r="G17" s="77">
        <f>'Memória de Cálculo'!O8</f>
        <v>8</v>
      </c>
      <c r="H17" s="70">
        <f>'Memória de Cálculo'!P8</f>
        <v>195.93</v>
      </c>
      <c r="I17" s="71">
        <f>'Memória de Cálculo'!$T$4</f>
        <v>0.30430000000000001</v>
      </c>
      <c r="J17" s="72">
        <f>'Memória de Cálculo'!Q8</f>
        <v>255.55</v>
      </c>
      <c r="K17" s="72">
        <f t="shared" si="0"/>
        <v>2044.4</v>
      </c>
      <c r="L17" s="95">
        <f t="shared" si="1"/>
        <v>3.5518722148819445E-3</v>
      </c>
      <c r="M17" s="96">
        <f t="shared" si="3"/>
        <v>0.99999999999999978</v>
      </c>
      <c r="N17" s="97" t="str">
        <f t="shared" si="2"/>
        <v>C</v>
      </c>
    </row>
    <row r="18" spans="1:14" ht="15.75">
      <c r="A18" s="105" t="s">
        <v>58</v>
      </c>
      <c r="B18" s="105"/>
      <c r="C18" s="105"/>
      <c r="D18" s="105"/>
      <c r="E18" s="105"/>
      <c r="F18" s="105"/>
      <c r="G18" s="105"/>
      <c r="H18" s="105"/>
      <c r="I18" s="105"/>
      <c r="J18" s="105"/>
      <c r="K18" s="51">
        <f>SUM(K2:K17)</f>
        <v>575583.77000000014</v>
      </c>
      <c r="L18" s="82"/>
      <c r="M18" s="82"/>
      <c r="N18" s="82"/>
    </row>
    <row r="19" spans="1:14">
      <c r="L19" s="8"/>
      <c r="M19" s="8"/>
      <c r="N19" s="8"/>
    </row>
    <row r="20" spans="1:14">
      <c r="L20" s="8"/>
      <c r="M20" s="8"/>
      <c r="N20" s="8"/>
    </row>
    <row r="21" spans="1:14">
      <c r="L21" s="8"/>
      <c r="M21" s="8"/>
      <c r="N21" s="8"/>
    </row>
    <row r="22" spans="1:14">
      <c r="L22" s="8"/>
      <c r="M22" s="8"/>
      <c r="N22" s="8"/>
    </row>
    <row r="23" spans="1:14" ht="18.95" customHeight="1">
      <c r="L23" s="9"/>
      <c r="M23" s="9"/>
      <c r="N23" s="9"/>
    </row>
    <row r="24" spans="1:14" ht="35.25" customHeight="1">
      <c r="L24" s="9"/>
      <c r="M24" s="9"/>
      <c r="N24" s="10"/>
    </row>
    <row r="28" spans="1:14">
      <c r="B28" s="53" t="s">
        <v>85</v>
      </c>
      <c r="C28" s="53" t="s">
        <v>86</v>
      </c>
    </row>
    <row r="29" spans="1:14">
      <c r="B29" s="49" t="s">
        <v>87</v>
      </c>
      <c r="C29" s="54">
        <v>0.8</v>
      </c>
    </row>
    <row r="30" spans="1:14">
      <c r="B30" s="49" t="s">
        <v>88</v>
      </c>
      <c r="C30" s="54">
        <v>0.95</v>
      </c>
    </row>
    <row r="31" spans="1:14">
      <c r="B31" s="49" t="s">
        <v>89</v>
      </c>
      <c r="C31" s="54">
        <v>1</v>
      </c>
    </row>
    <row r="38" spans="4:5">
      <c r="D38" s="53" t="s">
        <v>85</v>
      </c>
      <c r="E38" s="53" t="s">
        <v>86</v>
      </c>
    </row>
    <row r="39" spans="4:5">
      <c r="D39" s="49" t="s">
        <v>87</v>
      </c>
      <c r="E39" s="54">
        <v>0.8</v>
      </c>
    </row>
    <row r="40" spans="4:5">
      <c r="D40" s="49" t="s">
        <v>88</v>
      </c>
      <c r="E40" s="54">
        <v>0.95</v>
      </c>
    </row>
    <row r="41" spans="4:5">
      <c r="D41" s="49" t="s">
        <v>89</v>
      </c>
      <c r="E41" s="54">
        <v>1</v>
      </c>
    </row>
  </sheetData>
  <sortState xmlns:xlrd2="http://schemas.microsoft.com/office/spreadsheetml/2017/richdata2" ref="B2:N17">
    <sortCondition descending="1" ref="K2:K17"/>
  </sortState>
  <mergeCells count="1">
    <mergeCell ref="A18:J18"/>
  </mergeCells>
  <printOptions horizontalCentered="1"/>
  <pageMargins left="0.59055118110236227" right="0.39370078740157483" top="0.59055118110236227" bottom="0.59055118110236227" header="0.51181102362204722" footer="0.51181102362204722"/>
  <pageSetup paperSize="9" scale="55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CB42A-BCD0-43BD-ACF7-45D662BC917D}">
  <dimension ref="A1"/>
  <sheetViews>
    <sheetView workbookViewId="0">
      <selection activeCell="P32" sqref="P32"/>
    </sheetView>
  </sheetViews>
  <sheetFormatPr defaultRowHeight="12.75"/>
  <sheetData/>
  <pageMargins left="0.511811024" right="0.511811024" top="0.78740157499999996" bottom="0.78740157499999996" header="0.31496062000000002" footer="0.31496062000000002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6</vt:i4>
      </vt:variant>
    </vt:vector>
  </HeadingPairs>
  <TitlesOfParts>
    <vt:vector size="11" baseType="lpstr">
      <vt:lpstr>Memória de Cálculo</vt:lpstr>
      <vt:lpstr>Planilha Orçamentária</vt:lpstr>
      <vt:lpstr>Cronograma</vt:lpstr>
      <vt:lpstr>Curva ABC</vt:lpstr>
      <vt:lpstr>Planilha1</vt:lpstr>
      <vt:lpstr>'Curva ABC'!Area_de_impressao</vt:lpstr>
      <vt:lpstr>'Memória de Cálculo'!Area_de_impressao</vt:lpstr>
      <vt:lpstr>'Planilha Orçamentária'!Area_de_impressao</vt:lpstr>
      <vt:lpstr>'Curva ABC'!Titulos_de_impressao</vt:lpstr>
      <vt:lpstr>'Memória de Cálculo'!Titulos_de_impressao</vt:lpstr>
      <vt:lpstr>'Planilha Orçamentária'!Titulos_de_impressao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lastModifiedBy>useroffice02</cp:lastModifiedBy>
  <cp:revision>3</cp:revision>
  <cp:lastPrinted>2026-01-07T11:03:35Z</cp:lastPrinted>
  <dcterms:created xsi:type="dcterms:W3CDTF">2018-08-15T11:57:00Z</dcterms:created>
  <dcterms:modified xsi:type="dcterms:W3CDTF">2026-06-03T16:47:46Z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1046-11.2.0.11537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ICV">
    <vt:lpwstr>9603172736064507AFEB344C5A618DA6</vt:lpwstr>
  </property>
</Properties>
</file>