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1 PROJETOS\1-2024 - PROJETOS\Escola Visconde de Inhaúma\"/>
    </mc:Choice>
  </mc:AlternateContent>
  <bookViews>
    <workbookView xWindow="0" yWindow="0" windowWidth="28800" windowHeight="12435" tabRatio="705" activeTab="4"/>
  </bookViews>
  <sheets>
    <sheet name="RES" sheetId="5" r:id="rId1"/>
    <sheet name="ORÇ" sheetId="4" r:id="rId2"/>
    <sheet name="CRON" sheetId="3" r:id="rId3"/>
    <sheet name="ABC" sheetId="14" r:id="rId4"/>
    <sheet name="MEMÓRIA" sheetId="11" r:id="rId5"/>
    <sheet name="COMPS." sheetId="2" r:id="rId6"/>
    <sheet name="BDI-TCE-ES" sheetId="17" r:id="rId7"/>
    <sheet name="BDI DIF." sheetId="22" r:id="rId8"/>
    <sheet name="LS" sheetId="21" r:id="rId9"/>
  </sheets>
  <definedNames>
    <definedName name="_xlnm._FilterDatabase" localSheetId="4" hidden="1">MEMÓRIA!$A$1:$A$490</definedName>
    <definedName name="_xlnm._FilterDatabase" localSheetId="1" hidden="1">ORÇ!$B$1:$B$198</definedName>
    <definedName name="_xlnm.Print_Area" localSheetId="3">ABC!$A$1:$I$117</definedName>
    <definedName name="_xlnm.Print_Area" localSheetId="7">'BDI DIF.'!$A$1:$D$46</definedName>
    <definedName name="_xlnm.Print_Area" localSheetId="6">'BDI-TCE-ES'!$A$1:$D$46</definedName>
    <definedName name="_xlnm.Print_Area" localSheetId="5">'COMPS.'!$A$1:$J$61</definedName>
    <definedName name="_xlnm.Print_Area" localSheetId="2">CRON!$A$1:$I$403</definedName>
    <definedName name="_xlnm.Print_Area" localSheetId="8">LS!$A$1:$C$39</definedName>
    <definedName name="_xlnm.Print_Area" localSheetId="4">MEMÓRIA!$A$1:$O$461</definedName>
    <definedName name="_xlnm.Print_Area" localSheetId="1">ORÇ!$A$1:$I$156</definedName>
    <definedName name="_xlnm.Print_Area" localSheetId="0">RES!$A$1:$E$15</definedName>
    <definedName name="_xlnm.Print_Titles" localSheetId="3">ABC!$1:$2</definedName>
    <definedName name="_xlnm.Print_Titles" localSheetId="2">CRON!$1:$8</definedName>
    <definedName name="_xlnm.Print_Titles" localSheetId="4">MEMÓRIA!$1:$2</definedName>
    <definedName name="_xlnm.Print_Titles" localSheetId="1">ORÇ!$1:$6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8" i="3" l="1"/>
  <c r="B396" i="3"/>
  <c r="L395" i="3"/>
  <c r="B393" i="3"/>
  <c r="L392" i="3"/>
  <c r="B390" i="3"/>
  <c r="L389" i="3"/>
  <c r="B387" i="3"/>
  <c r="L386" i="3"/>
  <c r="B384" i="3"/>
  <c r="L383" i="3"/>
  <c r="B381" i="3"/>
  <c r="L362" i="3"/>
  <c r="B360" i="3"/>
  <c r="L128" i="3"/>
  <c r="B126" i="3"/>
  <c r="L125" i="3"/>
  <c r="B123" i="3"/>
  <c r="L122" i="3"/>
  <c r="B120" i="3"/>
  <c r="L56" i="3"/>
  <c r="B54" i="3"/>
  <c r="L53" i="3"/>
  <c r="B51" i="3"/>
  <c r="M442" i="11" l="1"/>
  <c r="M443" i="11" s="1"/>
  <c r="P441" i="11" s="1"/>
  <c r="M446" i="11"/>
  <c r="P444" i="11" s="1"/>
  <c r="M403" i="11" l="1"/>
  <c r="M170" i="11" l="1"/>
  <c r="M169" i="11"/>
  <c r="L353" i="3"/>
  <c r="J52" i="2"/>
  <c r="J51" i="2"/>
  <c r="M190" i="11"/>
  <c r="M191" i="11" s="1"/>
  <c r="M185" i="11"/>
  <c r="P183" i="11" s="1"/>
  <c r="M188" i="11"/>
  <c r="P186" i="11" s="1"/>
  <c r="E50" i="2"/>
  <c r="J59" i="2"/>
  <c r="J60" i="2" s="1"/>
  <c r="J55" i="2"/>
  <c r="J56" i="2" s="1"/>
  <c r="M426" i="11"/>
  <c r="M43" i="11"/>
  <c r="M44" i="11" s="1"/>
  <c r="P42" i="11" s="1"/>
  <c r="M40" i="11"/>
  <c r="M41" i="11" s="1"/>
  <c r="P39" i="11" s="1"/>
  <c r="M433" i="11"/>
  <c r="H40" i="2" l="1"/>
  <c r="J40" i="2" s="1"/>
  <c r="H41" i="2"/>
  <c r="J41" i="2" s="1"/>
  <c r="H39" i="2"/>
  <c r="J39" i="2" s="1"/>
  <c r="J37" i="2"/>
  <c r="J50" i="2"/>
  <c r="J53" i="2" s="1"/>
  <c r="J48" i="2"/>
  <c r="M439" i="11"/>
  <c r="M440" i="11" s="1"/>
  <c r="P438" i="11" s="1"/>
  <c r="M37" i="11"/>
  <c r="M430" i="11"/>
  <c r="M431" i="11" s="1"/>
  <c r="P429" i="11" s="1"/>
  <c r="M434" i="11"/>
  <c r="P432" i="11" s="1"/>
  <c r="J42" i="2" l="1"/>
  <c r="J43" i="2" s="1"/>
  <c r="M436" i="11"/>
  <c r="M437" i="11" s="1"/>
  <c r="P435" i="11" s="1"/>
  <c r="J45" i="2" l="1"/>
  <c r="J61" i="2" s="1"/>
  <c r="L266" i="3" l="1"/>
  <c r="L251" i="3"/>
  <c r="L233" i="3"/>
  <c r="L167" i="3"/>
  <c r="L143" i="3"/>
  <c r="L134" i="3"/>
  <c r="L263" i="3"/>
  <c r="L260" i="3"/>
  <c r="L257" i="3"/>
  <c r="L272" i="3"/>
  <c r="L269" i="3"/>
  <c r="L254" i="3"/>
  <c r="L248" i="3"/>
  <c r="L245" i="3"/>
  <c r="L242" i="3"/>
  <c r="L239" i="3"/>
  <c r="L236" i="3"/>
  <c r="L224" i="3"/>
  <c r="L221" i="3"/>
  <c r="L218" i="3"/>
  <c r="L206" i="3"/>
  <c r="L203" i="3"/>
  <c r="L200" i="3"/>
  <c r="L197" i="3"/>
  <c r="L194" i="3"/>
  <c r="L191" i="3"/>
  <c r="L188" i="3"/>
  <c r="L185" i="3"/>
  <c r="L182" i="3"/>
  <c r="L179" i="3"/>
  <c r="L176" i="3"/>
  <c r="L173" i="3"/>
  <c r="L170" i="3"/>
  <c r="L215" i="3"/>
  <c r="L212" i="3"/>
  <c r="L209" i="3"/>
  <c r="L275" i="3"/>
  <c r="L230" i="3"/>
  <c r="L227" i="3"/>
  <c r="L164" i="3"/>
  <c r="L161" i="3"/>
  <c r="L158" i="3"/>
  <c r="L155" i="3"/>
  <c r="L152" i="3"/>
  <c r="L149" i="3"/>
  <c r="L146" i="3"/>
  <c r="L140" i="3"/>
  <c r="L137" i="3"/>
  <c r="L380" i="3"/>
  <c r="L377" i="3"/>
  <c r="L374" i="3"/>
  <c r="L371" i="3"/>
  <c r="L368" i="3"/>
  <c r="L356" i="3"/>
  <c r="L350" i="3"/>
  <c r="L359" i="3"/>
  <c r="L347" i="3"/>
  <c r="L344" i="3"/>
  <c r="L341" i="3"/>
  <c r="L338" i="3"/>
  <c r="L335" i="3"/>
  <c r="L329" i="3"/>
  <c r="L326" i="3"/>
  <c r="L323" i="3"/>
  <c r="L320" i="3"/>
  <c r="L314" i="3"/>
  <c r="L311" i="3"/>
  <c r="L308" i="3"/>
  <c r="L290" i="3"/>
  <c r="L287" i="3"/>
  <c r="L284" i="3"/>
  <c r="L281" i="3"/>
  <c r="L302" i="3"/>
  <c r="L299" i="3"/>
  <c r="L296" i="3"/>
  <c r="L293" i="3"/>
  <c r="L305" i="3"/>
  <c r="L119" i="3"/>
  <c r="L116" i="3"/>
  <c r="L113" i="3"/>
  <c r="L110" i="3"/>
  <c r="L107" i="3"/>
  <c r="L101" i="3"/>
  <c r="L98" i="3"/>
  <c r="L95" i="3"/>
  <c r="L77" i="3"/>
  <c r="L74" i="3"/>
  <c r="L71" i="3"/>
  <c r="L68" i="3"/>
  <c r="L65" i="3"/>
  <c r="L92" i="3"/>
  <c r="L89" i="3"/>
  <c r="L86" i="3"/>
  <c r="L83" i="3"/>
  <c r="L80" i="3"/>
  <c r="L62" i="3"/>
  <c r="L50" i="3"/>
  <c r="L47" i="3"/>
  <c r="L44" i="3"/>
  <c r="L41" i="3"/>
  <c r="L38" i="3"/>
  <c r="L35" i="3"/>
  <c r="L32" i="3"/>
  <c r="L29" i="3"/>
  <c r="L23" i="3"/>
  <c r="L20" i="3"/>
  <c r="L17" i="3"/>
  <c r="L14" i="3"/>
  <c r="M454" i="11"/>
  <c r="M457" i="11"/>
  <c r="M451" i="11"/>
  <c r="M452" i="11" s="1"/>
  <c r="P450" i="11" s="1"/>
  <c r="M448" i="11"/>
  <c r="M397" i="11"/>
  <c r="M398" i="11" s="1"/>
  <c r="M423" i="11"/>
  <c r="M424" i="11"/>
  <c r="M419" i="11"/>
  <c r="P417" i="11" s="1"/>
  <c r="M395" i="11"/>
  <c r="P393" i="11" s="1"/>
  <c r="M390" i="11"/>
  <c r="M389" i="11"/>
  <c r="M386" i="11"/>
  <c r="M385" i="11"/>
  <c r="M382" i="11"/>
  <c r="M383" i="11" s="1"/>
  <c r="P381" i="11" s="1"/>
  <c r="M379" i="11"/>
  <c r="M380" i="11" s="1"/>
  <c r="P378" i="11" s="1"/>
  <c r="M289" i="11"/>
  <c r="P287" i="11" s="1"/>
  <c r="M286" i="11"/>
  <c r="P284" i="11" s="1"/>
  <c r="M283" i="11"/>
  <c r="P281" i="11" s="1"/>
  <c r="M280" i="11"/>
  <c r="P278" i="11" s="1"/>
  <c r="M277" i="11"/>
  <c r="P275" i="11" s="1"/>
  <c r="M274" i="11"/>
  <c r="P272" i="11" s="1"/>
  <c r="M339" i="11"/>
  <c r="P337" i="11" s="1"/>
  <c r="M256" i="11"/>
  <c r="P254" i="11" s="1"/>
  <c r="M247" i="11"/>
  <c r="P245" i="11" s="1"/>
  <c r="M253" i="11"/>
  <c r="P251" i="11" s="1"/>
  <c r="M222" i="11"/>
  <c r="M329" i="11"/>
  <c r="P327" i="11" s="1"/>
  <c r="M320" i="11"/>
  <c r="M271" i="11"/>
  <c r="P269" i="11" s="1"/>
  <c r="M265" i="11"/>
  <c r="P263" i="11" s="1"/>
  <c r="M315" i="11"/>
  <c r="M295" i="11"/>
  <c r="P291" i="11" s="1"/>
  <c r="M235" i="11"/>
  <c r="P233" i="11" s="1"/>
  <c r="M232" i="11"/>
  <c r="P230" i="11" s="1"/>
  <c r="M262" i="11"/>
  <c r="P260" i="11" s="1"/>
  <c r="M229" i="11"/>
  <c r="P227" i="11" s="1"/>
  <c r="M193" i="11"/>
  <c r="P189" i="11"/>
  <c r="M178" i="11"/>
  <c r="M175" i="11"/>
  <c r="M168" i="11"/>
  <c r="M162" i="11"/>
  <c r="M159" i="11"/>
  <c r="P396" i="11" l="1"/>
  <c r="M400" i="11"/>
  <c r="M401" i="11" s="1"/>
  <c r="M409" i="11"/>
  <c r="M410" i="11" s="1"/>
  <c r="P408" i="11" s="1"/>
  <c r="M421" i="11"/>
  <c r="M422" i="11"/>
  <c r="M391" i="11"/>
  <c r="P388" i="11" s="1"/>
  <c r="M387" i="11"/>
  <c r="P384" i="11" s="1"/>
  <c r="M407" i="11"/>
  <c r="P405" i="11" s="1"/>
  <c r="M181" i="11"/>
  <c r="M143" i="11"/>
  <c r="M145" i="11"/>
  <c r="M154" i="11"/>
  <c r="M155" i="11"/>
  <c r="M149" i="11"/>
  <c r="M150" i="11"/>
  <c r="M148" i="11"/>
  <c r="M153" i="11"/>
  <c r="M122" i="11"/>
  <c r="M115" i="11"/>
  <c r="M97" i="11"/>
  <c r="P399" i="11" l="1"/>
  <c r="M404" i="11"/>
  <c r="P402" i="11" s="1"/>
  <c r="M427" i="11"/>
  <c r="M129" i="11"/>
  <c r="M119" i="11"/>
  <c r="M144" i="11"/>
  <c r="M130" i="11"/>
  <c r="M131" i="11"/>
  <c r="M132" i="11"/>
  <c r="M109" i="11"/>
  <c r="M113" i="11"/>
  <c r="M128" i="11"/>
  <c r="M106" i="11"/>
  <c r="M108" i="11"/>
  <c r="M118" i="11"/>
  <c r="M114" i="11"/>
  <c r="M125" i="11"/>
  <c r="M116" i="11"/>
  <c r="M112" i="11"/>
  <c r="M121" i="11"/>
  <c r="M110" i="11"/>
  <c r="M123" i="11"/>
  <c r="M107" i="11"/>
  <c r="M111" i="11"/>
  <c r="M124" i="11"/>
  <c r="M120" i="11"/>
  <c r="M117" i="11"/>
  <c r="M412" i="11" l="1"/>
  <c r="M413" i="11" s="1"/>
  <c r="P411" i="11" s="1"/>
  <c r="P420" i="11"/>
  <c r="M415" i="11"/>
  <c r="M416" i="11" s="1"/>
  <c r="P414" i="11" s="1"/>
  <c r="M126" i="11"/>
  <c r="M91" i="11" l="1"/>
  <c r="M84" i="11"/>
  <c r="M93" i="11" l="1"/>
  <c r="M81" i="11"/>
  <c r="M86" i="11"/>
  <c r="M76" i="11"/>
  <c r="M85" i="11"/>
  <c r="M87" i="11"/>
  <c r="M77" i="11"/>
  <c r="M75" i="11"/>
  <c r="M83" i="11"/>
  <c r="M89" i="11"/>
  <c r="M79" i="11"/>
  <c r="M88" i="11"/>
  <c r="M80" i="11"/>
  <c r="M78" i="11"/>
  <c r="M94" i="11"/>
  <c r="M92" i="11"/>
  <c r="M90" i="11"/>
  <c r="M82" i="11"/>
  <c r="M72" i="11"/>
  <c r="M71" i="11"/>
  <c r="M70" i="11"/>
  <c r="M69" i="11"/>
  <c r="M68" i="11"/>
  <c r="M67" i="11"/>
  <c r="M66" i="11"/>
  <c r="M65" i="11"/>
  <c r="M64" i="11"/>
  <c r="M63" i="11"/>
  <c r="M60" i="11"/>
  <c r="M61" i="11"/>
  <c r="M62" i="11"/>
  <c r="M59" i="11"/>
  <c r="M54" i="11"/>
  <c r="M55" i="11"/>
  <c r="M56" i="11"/>
  <c r="M57" i="11"/>
  <c r="M58" i="11"/>
  <c r="M53" i="11"/>
  <c r="M36" i="11"/>
  <c r="M30" i="11"/>
  <c r="M31" i="11" s="1"/>
  <c r="P29" i="11" s="1"/>
  <c r="M33" i="11"/>
  <c r="M34" i="11" s="1"/>
  <c r="P32" i="11" s="1"/>
  <c r="M27" i="11"/>
  <c r="M28" i="11" s="1"/>
  <c r="P26" i="11" s="1"/>
  <c r="M24" i="11"/>
  <c r="M25" i="11" s="1"/>
  <c r="P23" i="11" s="1"/>
  <c r="M21" i="11"/>
  <c r="M22" i="11" s="1"/>
  <c r="P20" i="11" s="1"/>
  <c r="M18" i="11"/>
  <c r="M19" i="11" s="1"/>
  <c r="A26" i="4"/>
  <c r="M50" i="11"/>
  <c r="M8" i="11"/>
  <c r="M5" i="11"/>
  <c r="A140" i="4"/>
  <c r="A127" i="4"/>
  <c r="M194" i="11"/>
  <c r="P192" i="11" s="1"/>
  <c r="J19" i="2"/>
  <c r="J18" i="2"/>
  <c r="J17" i="2"/>
  <c r="J16" i="2"/>
  <c r="J29" i="2"/>
  <c r="J30" i="2" s="1"/>
  <c r="J25" i="2"/>
  <c r="J26" i="2" s="1"/>
  <c r="J15" i="2"/>
  <c r="M160" i="11"/>
  <c r="M142" i="11"/>
  <c r="M137" i="11"/>
  <c r="A13" i="4"/>
  <c r="M38" i="11" l="1"/>
  <c r="P35" i="11" s="1"/>
  <c r="P17" i="11"/>
  <c r="P157" i="11"/>
  <c r="M163" i="11"/>
  <c r="M164" i="11" s="1"/>
  <c r="P161" i="11" s="1"/>
  <c r="M95" i="11"/>
  <c r="M73" i="11"/>
  <c r="H8" i="2"/>
  <c r="J8" i="2" s="1"/>
  <c r="M167" i="11"/>
  <c r="M171" i="11" s="1"/>
  <c r="H9" i="2"/>
  <c r="J9" i="2" s="1"/>
  <c r="J6" i="2"/>
  <c r="J20" i="2"/>
  <c r="J23" i="2"/>
  <c r="M151" i="11"/>
  <c r="P147" i="11" s="1"/>
  <c r="M156" i="11"/>
  <c r="P152" i="11" s="1"/>
  <c r="M133" i="11"/>
  <c r="M46" i="11" l="1"/>
  <c r="M47" i="11" s="1"/>
  <c r="P45" i="11" s="1"/>
  <c r="J10" i="2"/>
  <c r="J11" i="2" s="1"/>
  <c r="J13" i="2" l="1"/>
  <c r="J31" i="2" s="1"/>
  <c r="L317" i="3" l="1"/>
  <c r="M336" i="11"/>
  <c r="P334" i="11" s="1"/>
  <c r="M333" i="11"/>
  <c r="M326" i="11"/>
  <c r="P324" i="11" s="1"/>
  <c r="M323" i="11"/>
  <c r="P321" i="11" s="1"/>
  <c r="P317" i="11"/>
  <c r="P311" i="11"/>
  <c r="M268" i="11"/>
  <c r="P266" i="11" s="1"/>
  <c r="M250" i="11"/>
  <c r="P248" i="11" s="1"/>
  <c r="M225" i="11"/>
  <c r="P219" i="11"/>
  <c r="M218" i="11"/>
  <c r="P216" i="11" s="1"/>
  <c r="M215" i="11"/>
  <c r="P213" i="11" s="1"/>
  <c r="M212" i="11"/>
  <c r="P210" i="11" s="1"/>
  <c r="M209" i="11"/>
  <c r="P207" i="11" s="1"/>
  <c r="M206" i="11"/>
  <c r="P204" i="11" s="1"/>
  <c r="M202" i="11"/>
  <c r="P200" i="11" s="1"/>
  <c r="M199" i="11"/>
  <c r="P197" i="11" s="1"/>
  <c r="M259" i="11" l="1"/>
  <c r="P257" i="11" s="1"/>
  <c r="M310" i="11"/>
  <c r="P306" i="11" s="1"/>
  <c r="M241" i="11"/>
  <c r="P239" i="11" s="1"/>
  <c r="M244" i="11"/>
  <c r="P242" i="11" s="1"/>
  <c r="P331" i="11"/>
  <c r="M305" i="11"/>
  <c r="P301" i="11" s="1"/>
  <c r="P223" i="11"/>
  <c r="M238" i="11"/>
  <c r="P236" i="11" s="1"/>
  <c r="M300" i="11"/>
  <c r="P296" i="11" s="1"/>
  <c r="P52" i="11" l="1"/>
  <c r="M146" i="11" l="1"/>
  <c r="M373" i="11" l="1"/>
  <c r="P371" i="11" s="1"/>
  <c r="M376" i="11"/>
  <c r="P374" i="11" s="1"/>
  <c r="M370" i="11"/>
  <c r="P368" i="11" s="1"/>
  <c r="M349" i="11"/>
  <c r="P347" i="11" s="1"/>
  <c r="M358" i="11"/>
  <c r="P356" i="11" s="1"/>
  <c r="M355" i="11"/>
  <c r="P353" i="11" s="1"/>
  <c r="M343" i="11"/>
  <c r="P341" i="11" s="1"/>
  <c r="M174" i="11" l="1"/>
  <c r="M182" i="11" l="1"/>
  <c r="P180" i="11" s="1"/>
  <c r="M173" i="11" l="1"/>
  <c r="M176" i="11" s="1"/>
  <c r="M179" i="11" l="1"/>
  <c r="P177" i="11" s="1"/>
  <c r="M98" i="11" l="1"/>
  <c r="P141" i="11"/>
  <c r="M140" i="11"/>
  <c r="P127" i="11"/>
  <c r="P105" i="11"/>
  <c r="A43" i="4"/>
  <c r="P96" i="11" l="1"/>
  <c r="M103" i="11"/>
  <c r="M104" i="11" s="1"/>
  <c r="P102" i="11" s="1"/>
  <c r="M100" i="11"/>
  <c r="M101" i="11" s="1"/>
  <c r="P99" i="11" s="1"/>
  <c r="P74" i="11"/>
  <c r="P134" i="11"/>
  <c r="M51" i="11"/>
  <c r="P49" i="11" l="1"/>
  <c r="L365" i="3" l="1"/>
  <c r="L332" i="3"/>
  <c r="M361" i="11" l="1"/>
  <c r="P359" i="11" s="1"/>
  <c r="M364" i="11"/>
  <c r="P362" i="11" s="1"/>
  <c r="M455" i="11" l="1"/>
  <c r="P453" i="11" s="1"/>
  <c r="M458" i="11" l="1"/>
  <c r="P456" i="11" s="1"/>
  <c r="M449" i="11"/>
  <c r="P447" i="11" s="1"/>
  <c r="M367" i="11"/>
  <c r="M352" i="11"/>
  <c r="P350" i="11" s="1"/>
  <c r="M346" i="11"/>
  <c r="P344" i="11" s="1"/>
  <c r="P365" i="11" l="1"/>
  <c r="M460" i="11" l="1"/>
  <c r="M461" i="11" l="1"/>
  <c r="P459" i="11" s="1"/>
  <c r="B351" i="3" l="1"/>
  <c r="B264" i="3"/>
  <c r="B141" i="3"/>
  <c r="B249" i="3"/>
  <c r="B132" i="3"/>
  <c r="B165" i="3"/>
  <c r="B231" i="3"/>
  <c r="B336" i="3"/>
  <c r="B69" i="3"/>
  <c r="B318" i="3"/>
  <c r="B27" i="3"/>
  <c r="B192" i="3"/>
  <c r="B285" i="3"/>
  <c r="B117" i="3"/>
  <c r="B21" i="3"/>
  <c r="B48" i="3"/>
  <c r="B333" i="3"/>
  <c r="B312" i="3"/>
  <c r="B219" i="3"/>
  <c r="B171" i="3"/>
  <c r="B84" i="3"/>
  <c r="B93" i="3"/>
  <c r="B216" i="3"/>
  <c r="B309" i="3"/>
  <c r="B66" i="3"/>
  <c r="B369" i="3"/>
  <c r="B207" i="3"/>
  <c r="B321" i="3"/>
  <c r="B222" i="3"/>
  <c r="B105" i="3"/>
  <c r="B33" i="3"/>
  <c r="B114" i="3"/>
  <c r="B42" i="3"/>
  <c r="B243" i="3"/>
  <c r="B63" i="3"/>
  <c r="B339" i="3"/>
  <c r="B237" i="3"/>
  <c r="B189" i="3"/>
  <c r="B99" i="3"/>
  <c r="B90" i="3"/>
  <c r="B372" i="3"/>
  <c r="B345" i="3"/>
  <c r="B198" i="3"/>
  <c r="B270" i="3"/>
  <c r="B45" i="3"/>
  <c r="B300" i="3"/>
  <c r="B108" i="3"/>
  <c r="B18" i="3"/>
  <c r="B153" i="3"/>
  <c r="B201" i="3"/>
  <c r="B78" i="3"/>
  <c r="B210" i="3"/>
  <c r="B147" i="3"/>
  <c r="B156" i="3"/>
  <c r="B135" i="3"/>
  <c r="B273" i="3"/>
  <c r="B87" i="3"/>
  <c r="B366" i="3"/>
  <c r="B267" i="3"/>
  <c r="B213" i="3"/>
  <c r="B144" i="3"/>
  <c r="B111" i="3"/>
  <c r="B348" i="3"/>
  <c r="B228" i="3"/>
  <c r="B75" i="3"/>
  <c r="B183" i="3"/>
  <c r="B294" i="3"/>
  <c r="B195" i="3"/>
  <c r="B225" i="3"/>
  <c r="B297" i="3"/>
  <c r="B39" i="3"/>
  <c r="B282" i="3"/>
  <c r="B15" i="3"/>
  <c r="B234" i="3"/>
  <c r="B324" i="3"/>
  <c r="B138" i="3"/>
  <c r="B354" i="3"/>
  <c r="B177" i="3"/>
  <c r="B72" i="3"/>
  <c r="B378" i="3"/>
  <c r="B279" i="3"/>
  <c r="B258" i="3"/>
  <c r="B174" i="3"/>
  <c r="B357" i="3"/>
  <c r="B186" i="3"/>
  <c r="B36" i="3"/>
  <c r="B159" i="3"/>
  <c r="B81" i="3"/>
  <c r="B261" i="3"/>
  <c r="B252" i="3"/>
  <c r="B150" i="3"/>
  <c r="B180" i="3"/>
  <c r="B306" i="3"/>
  <c r="B291" i="3"/>
  <c r="B168" i="3"/>
  <c r="B240" i="3"/>
  <c r="B255" i="3"/>
  <c r="B96" i="3"/>
  <c r="B12" i="3"/>
  <c r="B303" i="3"/>
  <c r="B288" i="3"/>
  <c r="B204" i="3"/>
  <c r="B375" i="3"/>
  <c r="B30" i="3"/>
  <c r="B162" i="3"/>
  <c r="B342" i="3"/>
  <c r="B60" i="3"/>
  <c r="B327" i="3"/>
  <c r="B246" i="3"/>
  <c r="B13" i="5"/>
  <c r="B315" i="3"/>
  <c r="B330" i="3"/>
  <c r="B57" i="3"/>
  <c r="B11" i="5"/>
  <c r="B276" i="3"/>
  <c r="B24" i="3"/>
  <c r="B10" i="5"/>
  <c r="B7" i="5"/>
  <c r="B14" i="5"/>
  <c r="B6" i="5"/>
  <c r="B363" i="3"/>
  <c r="B12" i="5"/>
  <c r="B9" i="5"/>
  <c r="B129" i="3"/>
  <c r="B102" i="3"/>
  <c r="B9" i="3"/>
  <c r="B8" i="5"/>
  <c r="M14" i="11" l="1"/>
  <c r="M11" i="11"/>
  <c r="M9" i="11"/>
  <c r="M6" i="11"/>
  <c r="P172" i="11"/>
  <c r="A154" i="4"/>
  <c r="A120" i="4"/>
  <c r="M15" i="11" l="1"/>
  <c r="M12" i="11"/>
  <c r="A54" i="4" l="1"/>
  <c r="P166" i="11" l="1"/>
  <c r="F34" i="4" l="1"/>
  <c r="F36" i="4"/>
  <c r="F29" i="4"/>
  <c r="F30" i="4"/>
  <c r="F33" i="4"/>
  <c r="F37" i="4"/>
  <c r="F32" i="4"/>
  <c r="F38" i="4"/>
  <c r="F31" i="4"/>
  <c r="F35" i="4"/>
  <c r="P10" i="11"/>
  <c r="F11" i="4" s="1"/>
  <c r="P13" i="11"/>
  <c r="F12" i="4" s="1"/>
  <c r="P7" i="11"/>
  <c r="P4" i="11"/>
  <c r="F148" i="4" l="1"/>
  <c r="F147" i="4"/>
  <c r="F133" i="4"/>
  <c r="F52" i="4"/>
  <c r="F51" i="4"/>
  <c r="F50" i="4"/>
  <c r="F146" i="4"/>
  <c r="F24" i="4"/>
  <c r="F145" i="4"/>
  <c r="F23" i="4"/>
  <c r="F143" i="4"/>
  <c r="F144" i="4"/>
  <c r="F150" i="4"/>
  <c r="F138" i="4"/>
  <c r="F136" i="4"/>
  <c r="F137" i="4"/>
  <c r="F139" i="4"/>
  <c r="F135" i="4"/>
  <c r="F86" i="4"/>
  <c r="F88" i="4"/>
  <c r="F89" i="4"/>
  <c r="F85" i="4"/>
  <c r="F87" i="4"/>
  <c r="F84" i="4"/>
  <c r="F104" i="4"/>
  <c r="F78" i="4"/>
  <c r="F75" i="4"/>
  <c r="F77" i="4"/>
  <c r="F100" i="4"/>
  <c r="F83" i="4"/>
  <c r="F81" i="4"/>
  <c r="F91" i="4"/>
  <c r="F71" i="4"/>
  <c r="F70" i="4"/>
  <c r="F80" i="4"/>
  <c r="F69" i="4"/>
  <c r="F16" i="4"/>
  <c r="F22" i="4"/>
  <c r="F19" i="4"/>
  <c r="F25" i="4"/>
  <c r="F20" i="4"/>
  <c r="F21" i="4"/>
  <c r="F17" i="4"/>
  <c r="F18" i="4"/>
  <c r="F124" i="4"/>
  <c r="F130" i="4"/>
  <c r="F132" i="4"/>
  <c r="F134" i="4"/>
  <c r="F131" i="4"/>
  <c r="F126" i="4"/>
  <c r="F123" i="4"/>
  <c r="F125" i="4"/>
  <c r="F53" i="4"/>
  <c r="F42" i="4"/>
  <c r="F41" i="4"/>
  <c r="F40" i="4"/>
  <c r="F39" i="4"/>
  <c r="F95" i="4"/>
  <c r="F76" i="4"/>
  <c r="F82" i="4"/>
  <c r="F73" i="4"/>
  <c r="F74" i="4"/>
  <c r="F79" i="4"/>
  <c r="F67" i="4"/>
  <c r="F66" i="4"/>
  <c r="F63" i="4"/>
  <c r="F46" i="4"/>
  <c r="F49" i="4"/>
  <c r="F48" i="4"/>
  <c r="F59" i="4"/>
  <c r="F72" i="4"/>
  <c r="F114" i="4"/>
  <c r="F47" i="4"/>
  <c r="F115" i="4"/>
  <c r="F65" i="4"/>
  <c r="F93" i="4"/>
  <c r="F98" i="4"/>
  <c r="F118" i="4"/>
  <c r="F113" i="4"/>
  <c r="F62" i="4"/>
  <c r="F112" i="4"/>
  <c r="F153" i="4"/>
  <c r="F99" i="4"/>
  <c r="F103" i="4"/>
  <c r="F119" i="4"/>
  <c r="F116" i="4"/>
  <c r="F149" i="4"/>
  <c r="F10" i="4"/>
  <c r="F117" i="4"/>
  <c r="F102" i="4"/>
  <c r="F94" i="4"/>
  <c r="F111" i="4"/>
  <c r="F108" i="4"/>
  <c r="F9" i="4"/>
  <c r="F92" i="4"/>
  <c r="F152" i="4"/>
  <c r="F151" i="4"/>
  <c r="F61" i="4"/>
  <c r="F64" i="4"/>
  <c r="F110" i="4"/>
  <c r="F97" i="4"/>
  <c r="F109" i="4"/>
  <c r="L131" i="3"/>
  <c r="A105" i="4" l="1"/>
  <c r="L278" i="3" l="1"/>
  <c r="L104" i="3"/>
  <c r="L59" i="3"/>
  <c r="L26" i="3"/>
  <c r="F58" i="4" l="1"/>
  <c r="D192" i="3" l="1"/>
  <c r="M192" i="3" s="1"/>
  <c r="D303" i="3"/>
  <c r="M303" i="3" s="1"/>
  <c r="D393" i="3"/>
  <c r="M393" i="3" s="1"/>
  <c r="D18" i="3"/>
  <c r="M18" i="3" s="1"/>
  <c r="D384" i="3"/>
  <c r="M384" i="3" s="1"/>
  <c r="D135" i="3"/>
  <c r="D396" i="3"/>
  <c r="M396" i="3" s="1"/>
  <c r="D288" i="3"/>
  <c r="M288" i="3" s="1"/>
  <c r="D282" i="3"/>
  <c r="M282" i="3" s="1"/>
  <c r="D15" i="3"/>
  <c r="M15" i="3" s="1"/>
  <c r="E15" i="3" s="1"/>
  <c r="I384" i="3" l="1"/>
  <c r="H384" i="3"/>
  <c r="I393" i="3"/>
  <c r="H393" i="3"/>
  <c r="I396" i="3"/>
  <c r="H396" i="3"/>
  <c r="D381" i="3"/>
  <c r="M381" i="3" s="1"/>
  <c r="D21" i="3"/>
  <c r="M21" i="3" s="1"/>
  <c r="G21" i="3" s="1"/>
  <c r="D120" i="3"/>
  <c r="M120" i="3" s="1"/>
  <c r="D105" i="3"/>
  <c r="M105" i="3" s="1"/>
  <c r="F105" i="3" s="1"/>
  <c r="D108" i="3"/>
  <c r="M108" i="3" s="1"/>
  <c r="D366" i="3"/>
  <c r="M366" i="3" s="1"/>
  <c r="H288" i="3"/>
  <c r="G288" i="3"/>
  <c r="G18" i="3"/>
  <c r="F18" i="3"/>
  <c r="I18" i="3"/>
  <c r="E18" i="3"/>
  <c r="H18" i="3"/>
  <c r="G303" i="3"/>
  <c r="H303" i="3"/>
  <c r="D270" i="3"/>
  <c r="M270" i="3" s="1"/>
  <c r="H282" i="3"/>
  <c r="G282" i="3"/>
  <c r="M135" i="3"/>
  <c r="H192" i="3"/>
  <c r="G192" i="3"/>
  <c r="D360" i="3"/>
  <c r="M360" i="3" s="1"/>
  <c r="D225" i="3"/>
  <c r="M225" i="3" s="1"/>
  <c r="D213" i="3"/>
  <c r="M213" i="3" s="1"/>
  <c r="D219" i="3"/>
  <c r="M219" i="3" s="1"/>
  <c r="D228" i="3"/>
  <c r="M228" i="3" s="1"/>
  <c r="D216" i="3"/>
  <c r="M216" i="3" s="1"/>
  <c r="D222" i="3"/>
  <c r="M222" i="3" s="1"/>
  <c r="D273" i="3"/>
  <c r="M273" i="3" s="1"/>
  <c r="D186" i="3"/>
  <c r="M186" i="3" s="1"/>
  <c r="D261" i="3"/>
  <c r="M261" i="3" s="1"/>
  <c r="D204" i="3"/>
  <c r="M204" i="3" s="1"/>
  <c r="D174" i="3"/>
  <c r="M174" i="3" s="1"/>
  <c r="D201" i="3"/>
  <c r="M201" i="3" s="1"/>
  <c r="D33" i="3"/>
  <c r="M33" i="3" s="1"/>
  <c r="D36" i="3"/>
  <c r="M36" i="3" s="1"/>
  <c r="D39" i="3"/>
  <c r="M39" i="3" s="1"/>
  <c r="D42" i="3"/>
  <c r="M42" i="3" s="1"/>
  <c r="D45" i="3"/>
  <c r="M45" i="3" s="1"/>
  <c r="D30" i="3"/>
  <c r="M30" i="3" s="1"/>
  <c r="D27" i="3"/>
  <c r="M27" i="3" s="1"/>
  <c r="D54" i="3"/>
  <c r="M54" i="3" s="1"/>
  <c r="D342" i="3"/>
  <c r="M342" i="3" s="1"/>
  <c r="D126" i="3"/>
  <c r="M126" i="3" s="1"/>
  <c r="D336" i="3"/>
  <c r="M336" i="3" s="1"/>
  <c r="D333" i="3"/>
  <c r="M333" i="3" s="1"/>
  <c r="D339" i="3"/>
  <c r="M339" i="3" s="1"/>
  <c r="D321" i="3"/>
  <c r="M321" i="3" s="1"/>
  <c r="D327" i="3"/>
  <c r="M327" i="3" s="1"/>
  <c r="D324" i="3"/>
  <c r="M324" i="3" s="1"/>
  <c r="D99" i="3"/>
  <c r="M99" i="3" s="1"/>
  <c r="F99" i="3" s="1"/>
  <c r="D96" i="3"/>
  <c r="M96" i="3" s="1"/>
  <c r="F96" i="3" s="1"/>
  <c r="D90" i="3"/>
  <c r="M90" i="3" s="1"/>
  <c r="F90" i="3" s="1"/>
  <c r="D93" i="3"/>
  <c r="M93" i="3" s="1"/>
  <c r="F93" i="3" s="1"/>
  <c r="D312" i="3"/>
  <c r="M312" i="3" s="1"/>
  <c r="D309" i="3"/>
  <c r="M309" i="3" s="1"/>
  <c r="D306" i="3"/>
  <c r="M306" i="3" s="1"/>
  <c r="D294" i="3"/>
  <c r="M294" i="3" s="1"/>
  <c r="D66" i="3"/>
  <c r="M66" i="3" s="1"/>
  <c r="F66" i="3" s="1"/>
  <c r="D84" i="3"/>
  <c r="M84" i="3" s="1"/>
  <c r="F84" i="3" s="1"/>
  <c r="D60" i="3"/>
  <c r="M60" i="3" s="1"/>
  <c r="F60" i="3" s="1"/>
  <c r="D69" i="3"/>
  <c r="M69" i="3" s="1"/>
  <c r="F69" i="3" s="1"/>
  <c r="D87" i="3"/>
  <c r="M87" i="3" s="1"/>
  <c r="F87" i="3" s="1"/>
  <c r="D75" i="3"/>
  <c r="M75" i="3" s="1"/>
  <c r="F75" i="3" s="1"/>
  <c r="D78" i="3"/>
  <c r="M78" i="3" s="1"/>
  <c r="F78" i="3" s="1"/>
  <c r="D72" i="3"/>
  <c r="M72" i="3" s="1"/>
  <c r="F72" i="3" s="1"/>
  <c r="D267" i="3"/>
  <c r="D390" i="3"/>
  <c r="M390" i="3" s="1"/>
  <c r="D252" i="3"/>
  <c r="D240" i="3"/>
  <c r="M240" i="3" s="1"/>
  <c r="D237" i="3"/>
  <c r="M237" i="3" s="1"/>
  <c r="D177" i="3"/>
  <c r="M177" i="3" s="1"/>
  <c r="D144" i="3"/>
  <c r="D147" i="3"/>
  <c r="M147" i="3" s="1"/>
  <c r="G126" i="3" l="1"/>
  <c r="F126" i="3"/>
  <c r="G120" i="3"/>
  <c r="F120" i="3"/>
  <c r="D387" i="3"/>
  <c r="M387" i="3" s="1"/>
  <c r="D51" i="3"/>
  <c r="M51" i="3" s="1"/>
  <c r="F54" i="3"/>
  <c r="E54" i="3"/>
  <c r="H390" i="3"/>
  <c r="I390" i="3"/>
  <c r="D123" i="3"/>
  <c r="M123" i="3" s="1"/>
  <c r="H360" i="3"/>
  <c r="G360" i="3"/>
  <c r="I381" i="3"/>
  <c r="H381" i="3"/>
  <c r="D348" i="3"/>
  <c r="M348" i="3" s="1"/>
  <c r="H348" i="3" s="1"/>
  <c r="D345" i="3"/>
  <c r="M345" i="3" s="1"/>
  <c r="G9" i="3"/>
  <c r="D357" i="3"/>
  <c r="M357" i="3" s="1"/>
  <c r="H357" i="3" s="1"/>
  <c r="D354" i="3"/>
  <c r="M354" i="3" s="1"/>
  <c r="H354" i="3" s="1"/>
  <c r="D351" i="3"/>
  <c r="M351" i="3" s="1"/>
  <c r="H21" i="3"/>
  <c r="H9" i="3" s="1"/>
  <c r="E21" i="3"/>
  <c r="I21" i="3"/>
  <c r="I9" i="3" s="1"/>
  <c r="F21" i="3"/>
  <c r="F9" i="3" s="1"/>
  <c r="D279" i="3"/>
  <c r="M279" i="3" s="1"/>
  <c r="H279" i="3" s="1"/>
  <c r="I120" i="4"/>
  <c r="J107" i="4" s="1"/>
  <c r="D318" i="3"/>
  <c r="M318" i="3" s="1"/>
  <c r="H318" i="3" s="1"/>
  <c r="I127" i="4"/>
  <c r="J122" i="4" s="1"/>
  <c r="D375" i="3"/>
  <c r="M375" i="3" s="1"/>
  <c r="I375" i="3" s="1"/>
  <c r="I54" i="4"/>
  <c r="J45" i="4" s="1"/>
  <c r="G105" i="3"/>
  <c r="F108" i="3"/>
  <c r="G108" i="3"/>
  <c r="I154" i="4"/>
  <c r="J142" i="4" s="1"/>
  <c r="D48" i="3"/>
  <c r="M48" i="3" s="1"/>
  <c r="E48" i="3" s="1"/>
  <c r="D369" i="3"/>
  <c r="M369" i="3" s="1"/>
  <c r="I369" i="3" s="1"/>
  <c r="D378" i="3"/>
  <c r="M378" i="3" s="1"/>
  <c r="H366" i="3"/>
  <c r="I366" i="3"/>
  <c r="I13" i="4"/>
  <c r="J8" i="4" s="1"/>
  <c r="D12" i="3"/>
  <c r="M12" i="3" s="1"/>
  <c r="E12" i="3" s="1"/>
  <c r="H324" i="3"/>
  <c r="G324" i="3"/>
  <c r="D300" i="3"/>
  <c r="M300" i="3" s="1"/>
  <c r="D243" i="3"/>
  <c r="M243" i="3" s="1"/>
  <c r="D111" i="3"/>
  <c r="M111" i="3" s="1"/>
  <c r="D183" i="3"/>
  <c r="M183" i="3" s="1"/>
  <c r="E27" i="3"/>
  <c r="F27" i="3"/>
  <c r="F39" i="3"/>
  <c r="E39" i="3"/>
  <c r="D168" i="3"/>
  <c r="D234" i="3"/>
  <c r="G222" i="3"/>
  <c r="H222" i="3"/>
  <c r="M252" i="3"/>
  <c r="D372" i="3"/>
  <c r="M372" i="3" s="1"/>
  <c r="H219" i="3"/>
  <c r="G219" i="3"/>
  <c r="H309" i="3"/>
  <c r="G309" i="3"/>
  <c r="D246" i="3"/>
  <c r="M246" i="3" s="1"/>
  <c r="H327" i="3"/>
  <c r="G327" i="3"/>
  <c r="G336" i="3"/>
  <c r="H336" i="3"/>
  <c r="H174" i="3"/>
  <c r="G174" i="3"/>
  <c r="H213" i="3"/>
  <c r="G213" i="3"/>
  <c r="M144" i="3"/>
  <c r="H177" i="3"/>
  <c r="G177" i="3"/>
  <c r="G333" i="3"/>
  <c r="H333" i="3"/>
  <c r="G237" i="3"/>
  <c r="H237" i="3"/>
  <c r="D114" i="3"/>
  <c r="M114" i="3" s="1"/>
  <c r="D63" i="3"/>
  <c r="M63" i="3" s="1"/>
  <c r="F63" i="3" s="1"/>
  <c r="D297" i="3"/>
  <c r="M297" i="3" s="1"/>
  <c r="D258" i="3"/>
  <c r="M258" i="3" s="1"/>
  <c r="D159" i="3"/>
  <c r="M159" i="3" s="1"/>
  <c r="D198" i="3"/>
  <c r="M198" i="3" s="1"/>
  <c r="E30" i="3"/>
  <c r="F30" i="3"/>
  <c r="F36" i="3"/>
  <c r="E36" i="3"/>
  <c r="G186" i="3"/>
  <c r="H186" i="3"/>
  <c r="D195" i="3"/>
  <c r="M195" i="3" s="1"/>
  <c r="H270" i="3"/>
  <c r="G270" i="3"/>
  <c r="H294" i="3"/>
  <c r="G294" i="3"/>
  <c r="H306" i="3"/>
  <c r="G306" i="3"/>
  <c r="D138" i="3"/>
  <c r="D189" i="3"/>
  <c r="M189" i="3" s="1"/>
  <c r="H147" i="3"/>
  <c r="G147" i="3"/>
  <c r="H321" i="3"/>
  <c r="G321" i="3"/>
  <c r="D117" i="3"/>
  <c r="M117" i="3" s="1"/>
  <c r="D171" i="3"/>
  <c r="M171" i="3" s="1"/>
  <c r="H216" i="3"/>
  <c r="G216" i="3"/>
  <c r="H225" i="3"/>
  <c r="G225" i="3"/>
  <c r="D291" i="3"/>
  <c r="M291" i="3" s="1"/>
  <c r="H240" i="3"/>
  <c r="G240" i="3"/>
  <c r="G312" i="3"/>
  <c r="H312" i="3"/>
  <c r="D153" i="3"/>
  <c r="M153" i="3" s="1"/>
  <c r="D255" i="3"/>
  <c r="M255" i="3" s="1"/>
  <c r="D162" i="3"/>
  <c r="M162" i="3" s="1"/>
  <c r="D180" i="3"/>
  <c r="M180" i="3" s="1"/>
  <c r="D81" i="3"/>
  <c r="M81" i="3" s="1"/>
  <c r="F81" i="3" s="1"/>
  <c r="H342" i="3"/>
  <c r="G342" i="3"/>
  <c r="F45" i="3"/>
  <c r="E45" i="3"/>
  <c r="E33" i="3"/>
  <c r="F33" i="3"/>
  <c r="H204" i="3"/>
  <c r="G204" i="3"/>
  <c r="D210" i="3"/>
  <c r="M210" i="3" s="1"/>
  <c r="H345" i="3"/>
  <c r="G345" i="3"/>
  <c r="G135" i="3"/>
  <c r="H135" i="3"/>
  <c r="M267" i="3"/>
  <c r="D264" i="3"/>
  <c r="H339" i="3"/>
  <c r="G339" i="3"/>
  <c r="H273" i="3"/>
  <c r="G273" i="3"/>
  <c r="H228" i="3"/>
  <c r="G228" i="3"/>
  <c r="D156" i="3"/>
  <c r="M156" i="3" s="1"/>
  <c r="D285" i="3"/>
  <c r="M285" i="3" s="1"/>
  <c r="D207" i="3"/>
  <c r="M207" i="3" s="1"/>
  <c r="D150" i="3"/>
  <c r="M150" i="3" s="1"/>
  <c r="F42" i="3"/>
  <c r="E42" i="3"/>
  <c r="H201" i="3"/>
  <c r="G201" i="3"/>
  <c r="H261" i="3"/>
  <c r="G261" i="3"/>
  <c r="I140" i="4"/>
  <c r="J129" i="4" s="1"/>
  <c r="I105" i="4"/>
  <c r="J56" i="4" s="1"/>
  <c r="I43" i="4"/>
  <c r="J28" i="4" s="1"/>
  <c r="I26" i="4"/>
  <c r="J15" i="4" s="1"/>
  <c r="G348" i="3" l="1"/>
  <c r="F51" i="3"/>
  <c r="E51" i="3"/>
  <c r="I387" i="3"/>
  <c r="H387" i="3"/>
  <c r="F123" i="3"/>
  <c r="G123" i="3"/>
  <c r="G354" i="3"/>
  <c r="E9" i="3"/>
  <c r="G357" i="3"/>
  <c r="H351" i="3"/>
  <c r="G351" i="3"/>
  <c r="G279" i="3"/>
  <c r="G318" i="3"/>
  <c r="F48" i="3"/>
  <c r="H375" i="3"/>
  <c r="H369" i="3"/>
  <c r="H378" i="3"/>
  <c r="I378" i="3"/>
  <c r="G159" i="3"/>
  <c r="H159" i="3"/>
  <c r="G114" i="3"/>
  <c r="F114" i="3"/>
  <c r="D141" i="3"/>
  <c r="M141" i="3" s="1"/>
  <c r="M234" i="3"/>
  <c r="D231" i="3"/>
  <c r="G183" i="3"/>
  <c r="H183" i="3"/>
  <c r="H207" i="3"/>
  <c r="G207" i="3"/>
  <c r="H153" i="3"/>
  <c r="G153" i="3"/>
  <c r="H291" i="3"/>
  <c r="G291" i="3"/>
  <c r="H171" i="3"/>
  <c r="G171" i="3"/>
  <c r="H144" i="3"/>
  <c r="G144" i="3"/>
  <c r="M168" i="3"/>
  <c r="D165" i="3"/>
  <c r="M165" i="3" s="1"/>
  <c r="H285" i="3"/>
  <c r="G285" i="3"/>
  <c r="G180" i="3"/>
  <c r="H180" i="3"/>
  <c r="G117" i="3"/>
  <c r="F117" i="3"/>
  <c r="H189" i="3"/>
  <c r="G189" i="3"/>
  <c r="H372" i="3"/>
  <c r="I372" i="3"/>
  <c r="H297" i="3"/>
  <c r="G297" i="3"/>
  <c r="G246" i="3"/>
  <c r="H246" i="3"/>
  <c r="D249" i="3"/>
  <c r="M249" i="3" s="1"/>
  <c r="H243" i="3"/>
  <c r="G243" i="3"/>
  <c r="H258" i="3"/>
  <c r="G258" i="3"/>
  <c r="H156" i="3"/>
  <c r="G156" i="3"/>
  <c r="G162" i="3"/>
  <c r="H162" i="3"/>
  <c r="M138" i="3"/>
  <c r="D132" i="3"/>
  <c r="M132" i="3" s="1"/>
  <c r="G252" i="3"/>
  <c r="H252" i="3"/>
  <c r="H267" i="3"/>
  <c r="G267" i="3"/>
  <c r="H195" i="3"/>
  <c r="G195" i="3"/>
  <c r="H198" i="3"/>
  <c r="G198" i="3"/>
  <c r="H300" i="3"/>
  <c r="G300" i="3"/>
  <c r="F111" i="3"/>
  <c r="G111" i="3"/>
  <c r="G150" i="3"/>
  <c r="H150" i="3"/>
  <c r="H210" i="3"/>
  <c r="G210" i="3"/>
  <c r="H255" i="3"/>
  <c r="G255" i="3"/>
  <c r="C13" i="5"/>
  <c r="D13" i="5" s="1"/>
  <c r="I156" i="4"/>
  <c r="C11" i="5"/>
  <c r="D11" i="5" s="1"/>
  <c r="D315" i="3"/>
  <c r="M315" i="3" s="1"/>
  <c r="D9" i="3"/>
  <c r="C6" i="5"/>
  <c r="C14" i="5"/>
  <c r="D14" i="5" s="1"/>
  <c r="D363" i="3"/>
  <c r="M363" i="3" s="1"/>
  <c r="D102" i="3"/>
  <c r="M102" i="3" s="1"/>
  <c r="C8" i="5"/>
  <c r="D8" i="5" s="1"/>
  <c r="D129" i="3"/>
  <c r="M129" i="3" s="1"/>
  <c r="C9" i="5"/>
  <c r="D9" i="5" s="1"/>
  <c r="D57" i="3"/>
  <c r="M57" i="3" s="1"/>
  <c r="D276" i="3"/>
  <c r="M264" i="3" s="1"/>
  <c r="C10" i="5"/>
  <c r="D10" i="5" s="1"/>
  <c r="C12" i="5"/>
  <c r="D12" i="5" s="1"/>
  <c r="D330" i="3"/>
  <c r="M330" i="3" s="1"/>
  <c r="D24" i="3"/>
  <c r="M24" i="3" s="1"/>
  <c r="E24" i="3" s="1"/>
  <c r="C7" i="5"/>
  <c r="D7" i="5" s="1"/>
  <c r="G132" i="3" l="1"/>
  <c r="H132" i="3"/>
  <c r="H138" i="3"/>
  <c r="G138" i="3"/>
  <c r="H165" i="3"/>
  <c r="G165" i="3"/>
  <c r="H249" i="3"/>
  <c r="G249" i="3"/>
  <c r="H168" i="3"/>
  <c r="G168" i="3"/>
  <c r="G234" i="3"/>
  <c r="H234" i="3"/>
  <c r="G141" i="3"/>
  <c r="H141" i="3"/>
  <c r="H264" i="3"/>
  <c r="G264" i="3"/>
  <c r="M276" i="3"/>
  <c r="H276" i="3" s="1"/>
  <c r="M231" i="3"/>
  <c r="M9" i="3"/>
  <c r="H11" i="3"/>
  <c r="G11" i="3"/>
  <c r="F11" i="3"/>
  <c r="I11" i="3"/>
  <c r="E11" i="3"/>
  <c r="I363" i="3"/>
  <c r="H363" i="3"/>
  <c r="G315" i="3"/>
  <c r="H315" i="3"/>
  <c r="I330" i="3"/>
  <c r="H330" i="3"/>
  <c r="H129" i="3"/>
  <c r="G129" i="3"/>
  <c r="F102" i="3"/>
  <c r="G102" i="3"/>
  <c r="F57" i="3"/>
  <c r="C15" i="5"/>
  <c r="F24" i="3"/>
  <c r="D6" i="5"/>
  <c r="E400" i="3"/>
  <c r="M400" i="3" l="1"/>
  <c r="E402" i="3" s="1"/>
  <c r="E403" i="3" s="1"/>
  <c r="G276" i="3"/>
  <c r="G400" i="3" s="1"/>
  <c r="H231" i="3"/>
  <c r="G231" i="3"/>
  <c r="L11" i="3"/>
  <c r="I400" i="3"/>
  <c r="H400" i="3"/>
  <c r="F400" i="3"/>
  <c r="E13" i="5"/>
  <c r="D15" i="5"/>
  <c r="E11" i="5"/>
  <c r="E7" i="5"/>
  <c r="E10" i="5"/>
  <c r="E6" i="5"/>
  <c r="E9" i="5"/>
  <c r="E401" i="3"/>
  <c r="E12" i="5"/>
  <c r="E14" i="5"/>
  <c r="E8" i="5"/>
  <c r="H402" i="3" l="1"/>
  <c r="G402" i="3"/>
  <c r="F402" i="3"/>
  <c r="F403" i="3" s="1"/>
  <c r="I402" i="3"/>
  <c r="F401" i="3"/>
  <c r="G401" i="3" s="1"/>
  <c r="H401" i="3" s="1"/>
  <c r="I401" i="3" s="1"/>
  <c r="E15" i="5"/>
  <c r="G403" i="3" l="1"/>
  <c r="H403" i="3" s="1"/>
  <c r="I403" i="3" s="1"/>
</calcChain>
</file>

<file path=xl/comments1.xml><?xml version="1.0" encoding="utf-8"?>
<comments xmlns="http://schemas.openxmlformats.org/spreadsheetml/2006/main">
  <authors>
    <author/>
  </authors>
  <commentList>
    <comment ref="B3" authorId="0" shapeId="0">
      <text>
        <r>
          <rPr>
            <sz val="9"/>
            <color rgb="FF000000"/>
            <rFont val="Liberation Sans"/>
            <family val="2"/>
          </rPr>
          <t>Nome do Orgão  ou Empresa Executante</t>
        </r>
      </text>
    </comment>
    <comment ref="B9" authorId="0" shapeId="0">
      <text>
        <r>
          <rPr>
            <b/>
            <sz val="9"/>
            <color rgb="FF000000"/>
            <rFont val="Liberation Sans"/>
            <family val="2"/>
          </rPr>
          <t>Escolha</t>
        </r>
        <r>
          <rPr>
            <b/>
            <sz val="9"/>
            <color rgb="FF000000"/>
            <rFont val="Liberation Sans"/>
            <family val="2"/>
          </rPr>
          <t xml:space="preserve">
</t>
        </r>
      </text>
    </comment>
    <comment ref="B13" authorId="0" shapeId="0">
      <text>
        <r>
          <rPr>
            <sz val="9"/>
            <color rgb="FF000000"/>
            <rFont val="Liberation Sans"/>
            <family val="2"/>
          </rPr>
          <t>3.3.10.7.6.1 “Construção de Edifícios” enquadram-se:</t>
        </r>
        <r>
          <rPr>
            <sz val="9"/>
            <color rgb="FF000000"/>
            <rFont val="Liberation Sans"/>
            <family val="2"/>
          </rPr>
          <t xml:space="preserve">
 </t>
        </r>
        <r>
          <rPr>
            <sz val="9"/>
            <color rgb="FF000000"/>
            <rFont val="Liberation Sans"/>
            <family val="2"/>
          </rPr>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entre outros), penitenciárias e presídios, a construção de edifícios industriais (fábricas, oficinas, galpões industriais, entre outros), conforme classificação 4120-4 do CNAE 2.0;</t>
        </r>
        <r>
          <rPr>
            <sz val="9"/>
            <color rgb="FF000000"/>
            <rFont val="Liberation Sans"/>
            <family val="2"/>
          </rPr>
          <t xml:space="preserve">
 </t>
        </r>
        <r>
          <rPr>
            <sz val="9"/>
            <color rgb="FF000000"/>
            <rFont val="Liberation Sans"/>
            <family val="2"/>
          </rPr>
          <t>pórticos, mirantes e outros edifícios de finalidade turística.</t>
        </r>
        <r>
          <rPr>
            <sz val="9"/>
            <color rgb="FF000000"/>
            <rFont val="Liberation Sans"/>
            <family val="2"/>
          </rPr>
          <t xml:space="preserve">
</t>
        </r>
        <r>
          <rPr>
            <sz val="9"/>
            <color rgb="FF000000"/>
            <rFont val="Liberation Sans"/>
            <family val="2"/>
          </rPr>
          <t xml:space="preserve">
3.3.10.7.6.2 “Construção de Rodovias e Ferrovias” enquadram-se:</t>
        </r>
        <r>
          <rPr>
            <sz val="9"/>
            <color rgb="FF000000"/>
            <rFont val="Liberation Sans"/>
            <family val="2"/>
          </rPr>
          <t xml:space="preserve">
 </t>
        </r>
        <r>
          <rPr>
            <sz val="9"/>
            <color rgb="FF000000"/>
            <rFont val="Liberation Sans"/>
            <family val="2"/>
          </rPr>
          <t>a construção e recuperação de autoestradas, rodovias e outras vias não urbanas para passagem de veículos, vias férreas de superfície ou subterrâneas (inclusive para metropolitanos), pistas de aeroportos;</t>
        </r>
        <r>
          <rPr>
            <sz val="9"/>
            <color rgb="FF000000"/>
            <rFont val="Liberation Sans"/>
            <family val="2"/>
          </rPr>
          <t xml:space="preserve">
 </t>
        </r>
        <r>
          <rPr>
            <sz val="9"/>
            <color rgb="FF000000"/>
            <rFont val="Liberation Sans"/>
            <family val="2"/>
          </rPr>
          <t>a pavimentação de autoestradas, rodovias e outras vias não 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t>
        </r>
        <r>
          <rPr>
            <sz val="9"/>
            <color rgb="FF000000"/>
            <rFont val="Liberation Sans"/>
            <family val="2"/>
          </rPr>
          <t xml:space="preserve">
 </t>
        </r>
        <r>
          <rPr>
            <sz val="9"/>
            <color rgb="FF000000"/>
            <rFont val="Liberation Sans"/>
            <family val="2"/>
          </rPr>
          <t>a construção, pavimentação e sinalização de vias urbanas, ruas e locais para estacionamento de veículos, a construção de praças, pista de atletismo, campos de futebol e calçadas para pedestres, elevados, passarelas e ciclovias, metrô e VLT.</t>
        </r>
        <r>
          <rPr>
            <sz val="9"/>
            <color rgb="FF000000"/>
            <rFont val="Liberation Sans"/>
            <family val="2"/>
          </rPr>
          <t xml:space="preserve">
</t>
        </r>
        <r>
          <rPr>
            <sz val="9"/>
            <color rgb="FF000000"/>
            <rFont val="Liberation Sans"/>
            <family val="2"/>
          </rPr>
          <t xml:space="preserve">
3.3.10.7.6.3 “Construção de Redes de Abastecimento de Água, Coleta de Esgoto e Construções Correlatas” enquadram-se:</t>
        </r>
        <r>
          <rPr>
            <sz val="9"/>
            <color rgb="FF000000"/>
            <rFont val="Liberation Sans"/>
            <family val="2"/>
          </rPr>
          <t xml:space="preserve">
 </t>
        </r>
        <r>
          <rPr>
            <sz val="9"/>
            <color rgb="FF000000"/>
            <rFont val="Liberation Sans"/>
            <family val="2"/>
          </rPr>
          <t>a construção de sistemas para o abastecimento de água tratada -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macrodrenagem);</t>
        </r>
        <r>
          <rPr>
            <sz val="9"/>
            <color rgb="FF000000"/>
            <rFont val="Liberation Sans"/>
            <family val="2"/>
          </rPr>
          <t xml:space="preserve">
 </t>
        </r>
        <r>
          <rPr>
            <sz val="9"/>
            <color rgb="FF000000"/>
            <rFont val="Liberation Sans"/>
            <family val="2"/>
          </rPr>
          <t>as obras de irrigação (canais), a manutenção de redes de abastecimento de água tratada, a manutenção de redes de coleta e de sistemas de tratamento de esgoto, conforme classificação 4222-7 do CNAE 2.0;</t>
        </r>
        <r>
          <rPr>
            <sz val="9"/>
            <color rgb="FF000000"/>
            <rFont val="Liberation Sans"/>
            <family val="2"/>
          </rPr>
          <t xml:space="preserve">
 </t>
        </r>
        <r>
          <rPr>
            <sz val="9"/>
            <color rgb="FF000000"/>
            <rFont val="Liberation Sans"/>
            <family val="2"/>
          </rPr>
          <t>a construção de estações de tratamento de água (ETA).</t>
        </r>
        <r>
          <rPr>
            <sz val="9"/>
            <color rgb="FF000000"/>
            <rFont val="Liberation Sans"/>
            <family val="2"/>
          </rPr>
          <t xml:space="preserve">
</t>
        </r>
        <r>
          <rPr>
            <sz val="9"/>
            <color rgb="FF000000"/>
            <rFont val="Liberation Sans"/>
            <family val="2"/>
          </rPr>
          <t xml:space="preserve">
3.3.10.7.6.4 “Construção e Manutenção de Estações e Redes de Distribuição de Energia Elétrica” enquadram-se:</t>
        </r>
        <r>
          <rPr>
            <sz val="9"/>
            <color rgb="FF000000"/>
            <rFont val="Liberation Sans"/>
            <family val="2"/>
          </rPr>
          <t xml:space="preserve">
 </t>
        </r>
        <r>
          <rPr>
            <sz val="9"/>
            <color rgb="FF000000"/>
            <rFont val="Liberation Sans"/>
            <family val="2"/>
          </rPr>
          <t>a construção de usinas, estações e subestações hidrelétricas, eólicas, nucleares, termoelétricas, a construção de redes de transmissão e distribuição de energia elétrica, inclusive o serviço de eletrificação rural;</t>
        </r>
        <r>
          <rPr>
            <sz val="9"/>
            <color rgb="FF000000"/>
            <rFont val="Liberation Sans"/>
            <family val="2"/>
          </rPr>
          <t xml:space="preserve">
 </t>
        </r>
        <r>
          <rPr>
            <sz val="9"/>
            <color rgb="FF000000"/>
            <rFont val="Liberation Sans"/>
            <family val="2"/>
          </rPr>
          <t>a construção de redes de eletrificação para ferrovias e metropolitano, conforme classificação 4221-9/02 do CNAE 2.0;</t>
        </r>
        <r>
          <rPr>
            <sz val="9"/>
            <color rgb="FF000000"/>
            <rFont val="Liberation Sans"/>
            <family val="2"/>
          </rPr>
          <t xml:space="preserve">
 </t>
        </r>
        <r>
          <rPr>
            <sz val="9"/>
            <color rgb="FF000000"/>
            <rFont val="Liberation Sans"/>
            <family val="2"/>
          </rPr>
          <t>a manutenção de redes de distribuição de energia elétrica, quando executada por empresa não produtora ou distribuidora de energia elétrica, conforme classificação 4221-9/03 do CNAE 2.0;</t>
        </r>
        <r>
          <rPr>
            <sz val="9"/>
            <color rgb="FF000000"/>
            <rFont val="Liberation Sans"/>
            <family val="2"/>
          </rPr>
          <t xml:space="preserve">
 </t>
        </r>
        <r>
          <rPr>
            <sz val="9"/>
            <color rgb="FF000000"/>
            <rFont val="Liberation Sans"/>
            <family val="2"/>
          </rPr>
          <t>obras de iluminação pública e a construção de barragens e represas para geração de energia elétrica.</t>
        </r>
        <r>
          <rPr>
            <sz val="9"/>
            <color rgb="FF000000"/>
            <rFont val="Liberation Sans"/>
            <family val="2"/>
          </rPr>
          <t xml:space="preserve">
</t>
        </r>
        <r>
          <rPr>
            <sz val="9"/>
            <color rgb="FF000000"/>
            <rFont val="Liberation Sans"/>
            <family val="2"/>
          </rPr>
          <t xml:space="preserve">
3.3.10.7.6.5 Para o tipo de obra “Portuárias, Marítimas e Fluviais” enquadram-se:</t>
        </r>
        <r>
          <rPr>
            <sz val="9"/>
            <color rgb="FF000000"/>
            <rFont val="Liberation Sans"/>
            <family val="2"/>
          </rPr>
          <t xml:space="preserve">
 </t>
        </r>
        <r>
          <rPr>
            <sz val="9"/>
            <color rgb="FF000000"/>
            <rFont val="Liberation Sans"/>
            <family val="2"/>
          </rPr>
          <t>obras marítimas e fluviais, tais como, construção de instalações portuárias, construção de portos e marinas, construção de eclusas e canais de navegação (vias navegáveis), enrrocamentos, obras de dragagem, aterro hidráulico, barragens, represas e diques, exceto para energia elétrica, a construção de emissários submarinos, a instalação de cabos submarinos, conforme classificação 4291-0 do CNAE 2.0;</t>
        </r>
        <r>
          <rPr>
            <sz val="9"/>
            <color rgb="FF000000"/>
            <rFont val="Liberation Sans"/>
            <family val="2"/>
          </rPr>
          <t xml:space="preserve">
 </t>
        </r>
        <r>
          <rPr>
            <sz val="9"/>
            <color rgb="FF000000"/>
            <rFont val="Liberation Sans"/>
            <family val="2"/>
          </rPr>
          <t>a construção de píeres e outras obras com influência direta de cursos d’água.</t>
        </r>
        <r>
          <rPr>
            <sz val="9"/>
            <color rgb="FF000000"/>
            <rFont val="Liberation Sans"/>
            <family val="2"/>
          </rPr>
          <t xml:space="preserve">
</t>
        </r>
      </text>
    </comment>
    <comment ref="C17" authorId="0" shapeId="0">
      <text>
        <r>
          <rPr>
            <sz val="10"/>
            <color rgb="FF000000"/>
            <rFont val="Liberation Sans"/>
            <family val="2"/>
          </rPr>
          <t>ADMINISTRAÇÃO CENTRAL</t>
        </r>
        <r>
          <rPr>
            <sz val="10"/>
            <color rgb="FF000000"/>
            <rFont val="Liberation Sans"/>
            <family val="2"/>
          </rPr>
          <t xml:space="preserve">
Diretoria e secretarias</t>
        </r>
        <r>
          <rPr>
            <sz val="10"/>
            <color rgb="FF000000"/>
            <rFont val="Liberation Sans"/>
            <family val="2"/>
          </rPr>
          <t xml:space="preserve">
Suprimentos  e Compras</t>
        </r>
        <r>
          <rPr>
            <sz val="10"/>
            <color rgb="FF000000"/>
            <rFont val="Liberation Sans"/>
            <family val="2"/>
          </rPr>
          <t xml:space="preserve">
Financeiro, incluindo Tesouraria e Contabilidade</t>
        </r>
        <r>
          <rPr>
            <sz val="10"/>
            <color rgb="FF000000"/>
            <rFont val="Liberation Sans"/>
            <family val="2"/>
          </rPr>
          <t xml:space="preserve">
Jurídico</t>
        </r>
        <r>
          <rPr>
            <sz val="10"/>
            <color rgb="FF000000"/>
            <rFont val="Liberation Sans"/>
            <family val="2"/>
          </rPr>
          <t xml:space="preserve">
Recursos Humanos</t>
        </r>
        <r>
          <rPr>
            <sz val="10"/>
            <color rgb="FF000000"/>
            <rFont val="Liberation Sans"/>
            <family val="2"/>
          </rPr>
          <t xml:space="preserve">
Planejamento e Orçamentos</t>
        </r>
        <r>
          <rPr>
            <sz val="10"/>
            <color rgb="FF000000"/>
            <rFont val="Liberation Sans"/>
            <family val="2"/>
          </rPr>
          <t xml:space="preserve">
Comercial</t>
        </r>
        <r>
          <rPr>
            <sz val="10"/>
            <color rgb="FF000000"/>
            <rFont val="Liberation Sans"/>
            <family val="2"/>
          </rPr>
          <t xml:space="preserve">
Apoio e Deposito</t>
        </r>
        <r>
          <rPr>
            <sz val="10"/>
            <color rgb="FF000000"/>
            <rFont val="Liberation Sans"/>
            <family val="2"/>
          </rPr>
          <t xml:space="preserve">
Despesas de instalação do Escritório Central</t>
        </r>
        <r>
          <rPr>
            <sz val="10"/>
            <color rgb="FF000000"/>
            <rFont val="Liberation Sans"/>
            <family val="2"/>
          </rPr>
          <t xml:space="preserve">
Seguros do Escritório Central e Deposito</t>
        </r>
        <r>
          <rPr>
            <sz val="10"/>
            <color rgb="FF000000"/>
            <rFont val="Liberation Sans"/>
            <family val="2"/>
          </rPr>
          <t xml:space="preserve">
Taxas para funcionamento</t>
        </r>
        <r>
          <rPr>
            <sz val="10"/>
            <color rgb="FF000000"/>
            <rFont val="Liberation Sans"/>
            <family val="2"/>
          </rPr>
          <t xml:space="preserve">
Material de consumo (limpeza, higiene, escritório).</t>
        </r>
        <r>
          <rPr>
            <sz val="10"/>
            <color rgb="FF000000"/>
            <rFont val="Liberation Sans"/>
            <family val="2"/>
          </rPr>
          <t xml:space="preserve">
Consumo de energia, água, telefone etc.</t>
        </r>
        <r>
          <rPr>
            <sz val="10"/>
            <color rgb="FF000000"/>
            <rFont val="Liberation Sans"/>
            <family val="2"/>
          </rPr>
          <t xml:space="preserve">
Estes custos incidem na obra, pois a operação de uma empresa que tem em sua sede, uma estrutura montada para atender TODAS as obras em andamento é um custo que deverá ser reembolsado pela obra.</t>
        </r>
        <r>
          <rPr>
            <sz val="10"/>
            <color rgb="FF000000"/>
            <rFont val="Liberation Sans"/>
            <family val="2"/>
          </rPr>
          <t xml:space="preserve">
A valoração destes custos deveria ser enfocada em função do faturamento anual da empresa, porém nem sempre estes dados estão disponíveis no momento de estabelecer-se o DI.</t>
        </r>
        <r>
          <rPr>
            <sz val="10"/>
            <color rgb="FF000000"/>
            <rFont val="Liberation Sans"/>
            <family val="2"/>
          </rPr>
          <t xml:space="preserve">
 </t>
        </r>
        <r>
          <rPr>
            <sz val="10"/>
            <color rgb="FF000000"/>
            <rFont val="Liberation Sans"/>
            <family val="2"/>
          </rPr>
          <t xml:space="preserve">Desta forma, usualmente rateia-se os custos acima do escritório central para a obra.  </t>
        </r>
        <r>
          <rPr>
            <sz val="10"/>
            <color rgb="FF000000"/>
            <rFont val="Liberation Sans"/>
            <family val="2"/>
          </rPr>
          <t xml:space="preserve">
Varia de empresa para empresa. Quando não é levantado são sugeridos valores entre 2% e 8% sobre o custo direto de produção (CD).</t>
        </r>
      </text>
    </comment>
    <comment ref="C18" authorId="0" shapeId="0">
      <text>
        <r>
          <rPr>
            <sz val="10"/>
            <color rgb="FF000000"/>
            <rFont val="Liberation Sans"/>
            <family val="2"/>
          </rPr>
          <t>Compreende os imprevistos que são ocasionados na obra, feriados extraordinários, substituição de materiais por outros de melhor qualidade, etc.</t>
        </r>
        <r>
          <rPr>
            <sz val="10"/>
            <color rgb="FF000000"/>
            <rFont val="Liberation Sans"/>
            <family val="2"/>
          </rPr>
          <t xml:space="preserve">
</t>
        </r>
        <r>
          <rPr>
            <sz val="10"/>
            <color rgb="FF000000"/>
            <rFont val="Liberation Sans"/>
            <family val="2"/>
          </rPr>
          <t xml:space="preserve">
TIPOS DE IMPREVISTOS</t>
        </r>
        <r>
          <rPr>
            <sz val="10"/>
            <color rgb="FF000000"/>
            <rFont val="Liberation Sans"/>
            <family val="2"/>
          </rPr>
          <t xml:space="preserve">
FORÇA MAIOR:</t>
        </r>
        <r>
          <rPr>
            <sz val="10"/>
            <color rgb="FF000000"/>
            <rFont val="Liberation Sans"/>
            <family val="2"/>
          </rPr>
          <t xml:space="preserve">
NATURAIS:ENCHENTES, RAIOS, VENDAVAIS</t>
        </r>
        <r>
          <rPr>
            <sz val="10"/>
            <color rgb="FF000000"/>
            <rFont val="Liberation Sans"/>
            <family val="2"/>
          </rPr>
          <t xml:space="preserve">
ECONÔMICOS:CRIAÇAO DE NOVOS IMPOSTOS, JORNADAS DE TRABALHO DIFERENTES</t>
        </r>
        <r>
          <rPr>
            <sz val="10"/>
            <color rgb="FF000000"/>
            <rFont val="Liberation Sans"/>
            <family val="2"/>
          </rPr>
          <t xml:space="preserve">
SÓCIO-POLÍTICOS: GREVES, GUERRAS, SAQUES</t>
        </r>
        <r>
          <rPr>
            <sz val="10"/>
            <color rgb="FF000000"/>
            <rFont val="Liberation Sans"/>
            <family val="2"/>
          </rPr>
          <t xml:space="preserve">
DE PREVISIBILIDADE RELATIVA:</t>
        </r>
        <r>
          <rPr>
            <sz val="10"/>
            <color rgb="FF000000"/>
            <rFont val="Liberation Sans"/>
            <family val="2"/>
          </rPr>
          <t xml:space="preserve">
NATURAIS:CHEIAS, CHUVAS</t>
        </r>
        <r>
          <rPr>
            <sz val="10"/>
            <color rgb="FF000000"/>
            <rFont val="Liberation Sans"/>
            <family val="2"/>
          </rPr>
          <t xml:space="preserve">
ECONÔMICOS:ATRASO DE PAGAMENTO, AUMENTO DA INFLAÇÃO, ATRASOS DE TERCEIROS</t>
        </r>
        <r>
          <rPr>
            <sz val="10"/>
            <color rgb="FF000000"/>
            <rFont val="Liberation Sans"/>
            <family val="2"/>
          </rPr>
          <t xml:space="preserve">
HUMANOS: VARIAÇÕES DE PRODUTIVIDADE, INTERRUPÇÕES DE TRABALHO, ACORDOS JUDICIAIS DE QUESTÕES TRABALHISTAS</t>
        </r>
        <r>
          <rPr>
            <sz val="10"/>
            <color rgb="FF000000"/>
            <rFont val="Liberation Sans"/>
            <family val="2"/>
          </rPr>
          <t xml:space="preserve">
ALEATÓRIOS:</t>
        </r>
        <r>
          <rPr>
            <sz val="10"/>
            <color rgb="FF000000"/>
            <rFont val="Liberation Sans"/>
            <family val="2"/>
          </rPr>
          <t xml:space="preserve">
DE DIFÍCIL PREVISÃO, TAIS COMO ACIDENTES, SUBSTITUIÇÕES DE MATERIAIS, FURTOS, PERDA DE MATERIAL POR VANDALISMO, ETC.</t>
        </r>
        <r>
          <rPr>
            <sz val="10"/>
            <color rgb="FF000000"/>
            <rFont val="Liberation Sans"/>
            <family val="2"/>
          </rPr>
          <t xml:space="preserve">
</t>
        </r>
        <r>
          <rPr>
            <sz val="10"/>
            <color rgb="FF000000"/>
            <rFont val="Liberation Sans"/>
            <family val="2"/>
          </rPr>
          <t xml:space="preserve">
</t>
        </r>
      </text>
    </comment>
    <comment ref="C19" authorId="0" shapeId="0">
      <text>
        <r>
          <rPr>
            <sz val="10"/>
            <color rgb="FF000000"/>
            <rFont val="Liberation Sans"/>
            <family val="2"/>
          </rPr>
          <t>Remuneração de recursos investidos pelo contratado na execução da obra em benefício de contratante.</t>
        </r>
        <r>
          <rPr>
            <sz val="10"/>
            <color rgb="FF000000"/>
            <rFont val="Liberation Sans"/>
            <family val="2"/>
          </rPr>
          <t xml:space="preserve">
Se o contratante não dá um adiantamento para o início da obra, o contratado deverá investir um capital sobre o qual terá uma despesa financeira correspondente ao prazo entre o desembolso e o recebimento (consideramos 30 dias).</t>
        </r>
        <r>
          <rPr>
            <sz val="10"/>
            <color rgb="FF000000"/>
            <rFont val="Liberation Sans"/>
            <family val="2"/>
          </rPr>
          <t xml:space="preserve">
 </t>
        </r>
        <r>
          <rPr>
            <sz val="10"/>
            <color rgb="FF000000"/>
            <rFont val="Liberation Sans"/>
            <family val="2"/>
          </rPr>
          <t>É sugerido adotar o valor dos rendimentos do CDB.</t>
        </r>
        <r>
          <rPr>
            <sz val="10"/>
            <color rgb="FF000000"/>
            <rFont val="Liberation Sans"/>
            <family val="2"/>
          </rPr>
          <t xml:space="preserve">
</t>
        </r>
      </text>
    </comment>
    <comment ref="C22" authorId="0" shapeId="0">
      <text>
        <r>
          <rPr>
            <sz val="10"/>
            <color rgb="FF000000"/>
            <rFont val="Liberation Sans"/>
            <family val="2"/>
          </rPr>
          <t>O lucro de uma determinada obra é o resultado financeiro positivo resultante da diferença entre todas as receitas e das despesas da obra.</t>
        </r>
        <r>
          <rPr>
            <sz val="10"/>
            <color rgb="FF000000"/>
            <rFont val="Liberation Sans"/>
            <family val="2"/>
          </rPr>
          <t xml:space="preserve">
Este valor, após o recolhimento do Imposto de renda é o lucro da Empresa, ou sua remuneração.</t>
        </r>
        <r>
          <rPr>
            <sz val="10"/>
            <color rgb="FF000000"/>
            <rFont val="Liberation Sans"/>
            <family val="2"/>
          </rPr>
          <t xml:space="preserve">
</t>
        </r>
      </text>
    </comment>
    <comment ref="C26" authorId="0" shapeId="0">
      <text>
        <r>
          <rPr>
            <sz val="10"/>
            <color rgb="FF000000"/>
            <rFont val="Liberation Sans"/>
            <family val="2"/>
          </rPr>
          <t>Referem-se aos tributos ou impostos cobrados sobre a receita total da obra e compreendem os impostos citados nas colunas abaixo.</t>
        </r>
        <r>
          <rPr>
            <sz val="10"/>
            <color rgb="FF000000"/>
            <rFont val="Liberation Sans"/>
            <family val="2"/>
          </rPr>
          <t xml:space="preserve">
</t>
        </r>
        <r>
          <rPr>
            <sz val="10"/>
            <color rgb="FF000000"/>
            <rFont val="Liberation Sans"/>
            <family val="2"/>
          </rPr>
          <t xml:space="preserve">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C31" authorId="0" shapeId="0">
      <text>
        <r>
          <rPr>
            <sz val="10"/>
            <color rgb="FF000000"/>
            <rFont val="Liberation Sans"/>
            <family val="2"/>
          </rPr>
          <t>COFINS (Contribuição para Financiamento da Seguridade Socia Financia a seguridade social pelo sistema S (SESC, SESI, SENAC, SENAI, SEST, SENAT, SENAR E SEBRAE).</t>
        </r>
      </text>
    </comment>
    <comment ref="C32" authorId="0" shapeId="0">
      <text>
        <r>
          <rPr>
            <sz val="10"/>
            <color rgb="FF000000"/>
            <rFont val="Liberation Sans"/>
            <family val="2"/>
          </rPr>
          <t>PIS (Programa de Integração Social) - 0,65% : Financia o pagamento do seguro desemprego e do abono dos trabalhadores que ganham até dois salários mínimos, bem como o financiamento de  programas de desenvolvimento econômico.</t>
        </r>
        <r>
          <rPr>
            <sz val="10"/>
            <color rgb="FF000000"/>
            <rFont val="Liberation Sans"/>
            <family val="2"/>
          </rPr>
          <t xml:space="preserve">
</t>
        </r>
      </text>
    </comment>
  </commentList>
</comments>
</file>

<file path=xl/comments2.xml><?xml version="1.0" encoding="utf-8"?>
<comments xmlns="http://schemas.openxmlformats.org/spreadsheetml/2006/main">
  <authors>
    <author/>
  </authors>
  <commentList>
    <comment ref="B3" authorId="0" shapeId="0">
      <text>
        <r>
          <rPr>
            <sz val="9"/>
            <color rgb="FF000000"/>
            <rFont val="Liberation Sans"/>
            <family val="2"/>
          </rPr>
          <t>Nome do Orgão  ou Empresa Executante</t>
        </r>
      </text>
    </comment>
    <comment ref="B9" authorId="0" shapeId="0">
      <text>
        <r>
          <rPr>
            <b/>
            <sz val="9"/>
            <color rgb="FF000000"/>
            <rFont val="Liberation Sans"/>
            <family val="2"/>
          </rPr>
          <t>Escolha</t>
        </r>
        <r>
          <rPr>
            <b/>
            <sz val="9"/>
            <color rgb="FF000000"/>
            <rFont val="Liberation Sans"/>
            <family val="2"/>
          </rPr>
          <t xml:space="preserve">
</t>
        </r>
      </text>
    </comment>
    <comment ref="B13" authorId="0" shapeId="0">
      <text>
        <r>
          <rPr>
            <sz val="9"/>
            <color rgb="FF000000"/>
            <rFont val="Liberation Sans"/>
            <family val="2"/>
          </rPr>
          <t>3.3.10.7.6.1 “Construção de Edifícios” enquadram-se:</t>
        </r>
        <r>
          <rPr>
            <sz val="9"/>
            <color rgb="FF000000"/>
            <rFont val="Liberation Sans"/>
            <family val="2"/>
          </rPr>
          <t xml:space="preserve">
 </t>
        </r>
        <r>
          <rPr>
            <sz val="9"/>
            <color rgb="FF000000"/>
            <rFont val="Liberation Sans"/>
            <family val="2"/>
          </rPr>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entre outros), penitenciárias e presídios, a construção de edifícios industriais (fábricas, oficinas, galpões industriais, entre outros), conforme classificação 4120-4 do CNAE 2.0;</t>
        </r>
        <r>
          <rPr>
            <sz val="9"/>
            <color rgb="FF000000"/>
            <rFont val="Liberation Sans"/>
            <family val="2"/>
          </rPr>
          <t xml:space="preserve">
 </t>
        </r>
        <r>
          <rPr>
            <sz val="9"/>
            <color rgb="FF000000"/>
            <rFont val="Liberation Sans"/>
            <family val="2"/>
          </rPr>
          <t>pórticos, mirantes e outros edifícios de finalidade turística.</t>
        </r>
        <r>
          <rPr>
            <sz val="9"/>
            <color rgb="FF000000"/>
            <rFont val="Liberation Sans"/>
            <family val="2"/>
          </rPr>
          <t xml:space="preserve">
</t>
        </r>
        <r>
          <rPr>
            <sz val="9"/>
            <color rgb="FF000000"/>
            <rFont val="Liberation Sans"/>
            <family val="2"/>
          </rPr>
          <t xml:space="preserve">
3.3.10.7.6.2 “Construção de Rodovias e Ferrovias” enquadram-se:</t>
        </r>
        <r>
          <rPr>
            <sz val="9"/>
            <color rgb="FF000000"/>
            <rFont val="Liberation Sans"/>
            <family val="2"/>
          </rPr>
          <t xml:space="preserve">
 </t>
        </r>
        <r>
          <rPr>
            <sz val="9"/>
            <color rgb="FF000000"/>
            <rFont val="Liberation Sans"/>
            <family val="2"/>
          </rPr>
          <t>a construção e recuperação de autoestradas, rodovias e outras vias não urbanas para passagem de veículos, vias férreas de superfície ou subterrâneas (inclusive para metropolitanos), pistas de aeroportos;</t>
        </r>
        <r>
          <rPr>
            <sz val="9"/>
            <color rgb="FF000000"/>
            <rFont val="Liberation Sans"/>
            <family val="2"/>
          </rPr>
          <t xml:space="preserve">
 </t>
        </r>
        <r>
          <rPr>
            <sz val="9"/>
            <color rgb="FF000000"/>
            <rFont val="Liberation Sans"/>
            <family val="2"/>
          </rPr>
          <t>a pavimentação de autoestradas, rodovias e outras vias não 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t>
        </r>
        <r>
          <rPr>
            <sz val="9"/>
            <color rgb="FF000000"/>
            <rFont val="Liberation Sans"/>
            <family val="2"/>
          </rPr>
          <t xml:space="preserve">
 </t>
        </r>
        <r>
          <rPr>
            <sz val="9"/>
            <color rgb="FF000000"/>
            <rFont val="Liberation Sans"/>
            <family val="2"/>
          </rPr>
          <t>a construção, pavimentação e sinalização de vias urbanas, ruas e locais para estacionamento de veículos, a construção de praças, pista de atletismo, campos de futebol e calçadas para pedestres, elevados, passarelas e ciclovias, metrô e VLT.</t>
        </r>
        <r>
          <rPr>
            <sz val="9"/>
            <color rgb="FF000000"/>
            <rFont val="Liberation Sans"/>
            <family val="2"/>
          </rPr>
          <t xml:space="preserve">
</t>
        </r>
        <r>
          <rPr>
            <sz val="9"/>
            <color rgb="FF000000"/>
            <rFont val="Liberation Sans"/>
            <family val="2"/>
          </rPr>
          <t xml:space="preserve">
3.3.10.7.6.3 “Construção de Redes de Abastecimento de Água, Coleta de Esgoto e Construções Correlatas” enquadram-se:</t>
        </r>
        <r>
          <rPr>
            <sz val="9"/>
            <color rgb="FF000000"/>
            <rFont val="Liberation Sans"/>
            <family val="2"/>
          </rPr>
          <t xml:space="preserve">
 </t>
        </r>
        <r>
          <rPr>
            <sz val="9"/>
            <color rgb="FF000000"/>
            <rFont val="Liberation Sans"/>
            <family val="2"/>
          </rPr>
          <t>a construção de sistemas para o abastecimento de água tratada -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macrodrenagem);</t>
        </r>
        <r>
          <rPr>
            <sz val="9"/>
            <color rgb="FF000000"/>
            <rFont val="Liberation Sans"/>
            <family val="2"/>
          </rPr>
          <t xml:space="preserve">
 </t>
        </r>
        <r>
          <rPr>
            <sz val="9"/>
            <color rgb="FF000000"/>
            <rFont val="Liberation Sans"/>
            <family val="2"/>
          </rPr>
          <t>as obras de irrigação (canais), a manutenção de redes de abastecimento de água tratada, a manutenção de redes de coleta e de sistemas de tratamento de esgoto, conforme classificação 4222-7 do CNAE 2.0;</t>
        </r>
        <r>
          <rPr>
            <sz val="9"/>
            <color rgb="FF000000"/>
            <rFont val="Liberation Sans"/>
            <family val="2"/>
          </rPr>
          <t xml:space="preserve">
 </t>
        </r>
        <r>
          <rPr>
            <sz val="9"/>
            <color rgb="FF000000"/>
            <rFont val="Liberation Sans"/>
            <family val="2"/>
          </rPr>
          <t>a construção de estações de tratamento de água (ETA).</t>
        </r>
        <r>
          <rPr>
            <sz val="9"/>
            <color rgb="FF000000"/>
            <rFont val="Liberation Sans"/>
            <family val="2"/>
          </rPr>
          <t xml:space="preserve">
</t>
        </r>
        <r>
          <rPr>
            <sz val="9"/>
            <color rgb="FF000000"/>
            <rFont val="Liberation Sans"/>
            <family val="2"/>
          </rPr>
          <t xml:space="preserve">
3.3.10.7.6.4 “Construção e Manutenção de Estações e Redes de Distribuição de Energia Elétrica” enquadram-se:</t>
        </r>
        <r>
          <rPr>
            <sz val="9"/>
            <color rgb="FF000000"/>
            <rFont val="Liberation Sans"/>
            <family val="2"/>
          </rPr>
          <t xml:space="preserve">
 </t>
        </r>
        <r>
          <rPr>
            <sz val="9"/>
            <color rgb="FF000000"/>
            <rFont val="Liberation Sans"/>
            <family val="2"/>
          </rPr>
          <t>a construção de usinas, estações e subestações hidrelétricas, eólicas, nucleares, termoelétricas, a construção de redes de transmissão e distribuição de energia elétrica, inclusive o serviço de eletrificação rural;</t>
        </r>
        <r>
          <rPr>
            <sz val="9"/>
            <color rgb="FF000000"/>
            <rFont val="Liberation Sans"/>
            <family val="2"/>
          </rPr>
          <t xml:space="preserve">
 </t>
        </r>
        <r>
          <rPr>
            <sz val="9"/>
            <color rgb="FF000000"/>
            <rFont val="Liberation Sans"/>
            <family val="2"/>
          </rPr>
          <t>a construção de redes de eletrificação para ferrovias e metropolitano, conforme classificação 4221-9/02 do CNAE 2.0;</t>
        </r>
        <r>
          <rPr>
            <sz val="9"/>
            <color rgb="FF000000"/>
            <rFont val="Liberation Sans"/>
            <family val="2"/>
          </rPr>
          <t xml:space="preserve">
 </t>
        </r>
        <r>
          <rPr>
            <sz val="9"/>
            <color rgb="FF000000"/>
            <rFont val="Liberation Sans"/>
            <family val="2"/>
          </rPr>
          <t>a manutenção de redes de distribuição de energia elétrica, quando executada por empresa não produtora ou distribuidora de energia elétrica, conforme classificação 4221-9/03 do CNAE 2.0;</t>
        </r>
        <r>
          <rPr>
            <sz val="9"/>
            <color rgb="FF000000"/>
            <rFont val="Liberation Sans"/>
            <family val="2"/>
          </rPr>
          <t xml:space="preserve">
 </t>
        </r>
        <r>
          <rPr>
            <sz val="9"/>
            <color rgb="FF000000"/>
            <rFont val="Liberation Sans"/>
            <family val="2"/>
          </rPr>
          <t>obras de iluminação pública e a construção de barragens e represas para geração de energia elétrica.</t>
        </r>
        <r>
          <rPr>
            <sz val="9"/>
            <color rgb="FF000000"/>
            <rFont val="Liberation Sans"/>
            <family val="2"/>
          </rPr>
          <t xml:space="preserve">
</t>
        </r>
        <r>
          <rPr>
            <sz val="9"/>
            <color rgb="FF000000"/>
            <rFont val="Liberation Sans"/>
            <family val="2"/>
          </rPr>
          <t xml:space="preserve">
3.3.10.7.6.5 Para o tipo de obra “Portuárias, Marítimas e Fluviais” enquadram-se:</t>
        </r>
        <r>
          <rPr>
            <sz val="9"/>
            <color rgb="FF000000"/>
            <rFont val="Liberation Sans"/>
            <family val="2"/>
          </rPr>
          <t xml:space="preserve">
 </t>
        </r>
        <r>
          <rPr>
            <sz val="9"/>
            <color rgb="FF000000"/>
            <rFont val="Liberation Sans"/>
            <family val="2"/>
          </rPr>
          <t>obras marítimas e fluviais, tais como, construção de instalações portuárias, construção de portos e marinas, construção de eclusas e canais de navegação (vias navegáveis), enrrocamentos, obras de dragagem, aterro hidráulico, barragens, represas e diques, exceto para energia elétrica, a construção de emissários submarinos, a instalação de cabos submarinos, conforme classificação 4291-0 do CNAE 2.0;</t>
        </r>
        <r>
          <rPr>
            <sz val="9"/>
            <color rgb="FF000000"/>
            <rFont val="Liberation Sans"/>
            <family val="2"/>
          </rPr>
          <t xml:space="preserve">
 </t>
        </r>
        <r>
          <rPr>
            <sz val="9"/>
            <color rgb="FF000000"/>
            <rFont val="Liberation Sans"/>
            <family val="2"/>
          </rPr>
          <t>a construção de píeres e outras obras com influência direta de cursos d’água.</t>
        </r>
        <r>
          <rPr>
            <sz val="9"/>
            <color rgb="FF000000"/>
            <rFont val="Liberation Sans"/>
            <family val="2"/>
          </rPr>
          <t xml:space="preserve">
</t>
        </r>
      </text>
    </comment>
    <comment ref="C17" authorId="0" shapeId="0">
      <text>
        <r>
          <rPr>
            <sz val="10"/>
            <color rgb="FF000000"/>
            <rFont val="Liberation Sans"/>
            <family val="2"/>
          </rPr>
          <t>ADMINISTRAÇÃO CENTRAL</t>
        </r>
        <r>
          <rPr>
            <sz val="10"/>
            <color rgb="FF000000"/>
            <rFont val="Liberation Sans"/>
            <family val="2"/>
          </rPr>
          <t xml:space="preserve">
Diretoria e secretarias</t>
        </r>
        <r>
          <rPr>
            <sz val="10"/>
            <color rgb="FF000000"/>
            <rFont val="Liberation Sans"/>
            <family val="2"/>
          </rPr>
          <t xml:space="preserve">
Suprimentos  e Compras</t>
        </r>
        <r>
          <rPr>
            <sz val="10"/>
            <color rgb="FF000000"/>
            <rFont val="Liberation Sans"/>
            <family val="2"/>
          </rPr>
          <t xml:space="preserve">
Financeiro, incluindo Tesouraria e Contabilidade</t>
        </r>
        <r>
          <rPr>
            <sz val="10"/>
            <color rgb="FF000000"/>
            <rFont val="Liberation Sans"/>
            <family val="2"/>
          </rPr>
          <t xml:space="preserve">
Jurídico</t>
        </r>
        <r>
          <rPr>
            <sz val="10"/>
            <color rgb="FF000000"/>
            <rFont val="Liberation Sans"/>
            <family val="2"/>
          </rPr>
          <t xml:space="preserve">
Recursos Humanos</t>
        </r>
        <r>
          <rPr>
            <sz val="10"/>
            <color rgb="FF000000"/>
            <rFont val="Liberation Sans"/>
            <family val="2"/>
          </rPr>
          <t xml:space="preserve">
Planejamento e Orçamentos</t>
        </r>
        <r>
          <rPr>
            <sz val="10"/>
            <color rgb="FF000000"/>
            <rFont val="Liberation Sans"/>
            <family val="2"/>
          </rPr>
          <t xml:space="preserve">
Comercial</t>
        </r>
        <r>
          <rPr>
            <sz val="10"/>
            <color rgb="FF000000"/>
            <rFont val="Liberation Sans"/>
            <family val="2"/>
          </rPr>
          <t xml:space="preserve">
Apoio e Deposito</t>
        </r>
        <r>
          <rPr>
            <sz val="10"/>
            <color rgb="FF000000"/>
            <rFont val="Liberation Sans"/>
            <family val="2"/>
          </rPr>
          <t xml:space="preserve">
Despesas de instalação do Escritório Central</t>
        </r>
        <r>
          <rPr>
            <sz val="10"/>
            <color rgb="FF000000"/>
            <rFont val="Liberation Sans"/>
            <family val="2"/>
          </rPr>
          <t xml:space="preserve">
Seguros do Escritório Central e Deposito</t>
        </r>
        <r>
          <rPr>
            <sz val="10"/>
            <color rgb="FF000000"/>
            <rFont val="Liberation Sans"/>
            <family val="2"/>
          </rPr>
          <t xml:space="preserve">
Taxas para funcionamento</t>
        </r>
        <r>
          <rPr>
            <sz val="10"/>
            <color rgb="FF000000"/>
            <rFont val="Liberation Sans"/>
            <family val="2"/>
          </rPr>
          <t xml:space="preserve">
Material de consumo (limpeza, higiene, escritório).</t>
        </r>
        <r>
          <rPr>
            <sz val="10"/>
            <color rgb="FF000000"/>
            <rFont val="Liberation Sans"/>
            <family val="2"/>
          </rPr>
          <t xml:space="preserve">
Consumo de energia, água, telefone etc.</t>
        </r>
        <r>
          <rPr>
            <sz val="10"/>
            <color rgb="FF000000"/>
            <rFont val="Liberation Sans"/>
            <family val="2"/>
          </rPr>
          <t xml:space="preserve">
Estes custos incidem na obra, pois a operação de uma empresa que tem em sua sede, uma estrutura montada para atender TODAS as obras em andamento é um custo que deverá ser reembolsado pela obra.</t>
        </r>
        <r>
          <rPr>
            <sz val="10"/>
            <color rgb="FF000000"/>
            <rFont val="Liberation Sans"/>
            <family val="2"/>
          </rPr>
          <t xml:space="preserve">
A valoração destes custos deveria ser enfocada em função do faturamento anual da empresa, porém nem sempre estes dados estão disponíveis no momento de estabelecer-se o DI.</t>
        </r>
        <r>
          <rPr>
            <sz val="10"/>
            <color rgb="FF000000"/>
            <rFont val="Liberation Sans"/>
            <family val="2"/>
          </rPr>
          <t xml:space="preserve">
 </t>
        </r>
        <r>
          <rPr>
            <sz val="10"/>
            <color rgb="FF000000"/>
            <rFont val="Liberation Sans"/>
            <family val="2"/>
          </rPr>
          <t xml:space="preserve">Desta forma, usualmente rateia-se os custos acima do escritório central para a obra.  </t>
        </r>
        <r>
          <rPr>
            <sz val="10"/>
            <color rgb="FF000000"/>
            <rFont val="Liberation Sans"/>
            <family val="2"/>
          </rPr>
          <t xml:space="preserve">
Varia de empresa para empresa. Quando não é levantado são sugeridos valores entre 2% e 8% sobre o custo direto de produção (CD).</t>
        </r>
      </text>
    </comment>
    <comment ref="C18" authorId="0" shapeId="0">
      <text>
        <r>
          <rPr>
            <sz val="10"/>
            <color rgb="FF000000"/>
            <rFont val="Liberation Sans"/>
            <family val="2"/>
          </rPr>
          <t>Compreende os imprevistos que são ocasionados na obra, feriados extraordinários, substituição de materiais por outros de melhor qualidade, etc.</t>
        </r>
        <r>
          <rPr>
            <sz val="10"/>
            <color rgb="FF000000"/>
            <rFont val="Liberation Sans"/>
            <family val="2"/>
          </rPr>
          <t xml:space="preserve">
</t>
        </r>
        <r>
          <rPr>
            <sz val="10"/>
            <color rgb="FF000000"/>
            <rFont val="Liberation Sans"/>
            <family val="2"/>
          </rPr>
          <t xml:space="preserve">
TIPOS DE IMPREVISTOS</t>
        </r>
        <r>
          <rPr>
            <sz val="10"/>
            <color rgb="FF000000"/>
            <rFont val="Liberation Sans"/>
            <family val="2"/>
          </rPr>
          <t xml:space="preserve">
FORÇA MAIOR:</t>
        </r>
        <r>
          <rPr>
            <sz val="10"/>
            <color rgb="FF000000"/>
            <rFont val="Liberation Sans"/>
            <family val="2"/>
          </rPr>
          <t xml:space="preserve">
NATURAIS:ENCHENTES, RAIOS, VENDAVAIS</t>
        </r>
        <r>
          <rPr>
            <sz val="10"/>
            <color rgb="FF000000"/>
            <rFont val="Liberation Sans"/>
            <family val="2"/>
          </rPr>
          <t xml:space="preserve">
ECONÔMICOS:CRIAÇAO DE NOVOS IMPOSTOS, JORNADAS DE TRABALHO DIFERENTES</t>
        </r>
        <r>
          <rPr>
            <sz val="10"/>
            <color rgb="FF000000"/>
            <rFont val="Liberation Sans"/>
            <family val="2"/>
          </rPr>
          <t xml:space="preserve">
SÓCIO-POLÍTICOS: GREVES, GUERRAS, SAQUES</t>
        </r>
        <r>
          <rPr>
            <sz val="10"/>
            <color rgb="FF000000"/>
            <rFont val="Liberation Sans"/>
            <family val="2"/>
          </rPr>
          <t xml:space="preserve">
DE PREVISIBILIDADE RELATIVA:</t>
        </r>
        <r>
          <rPr>
            <sz val="10"/>
            <color rgb="FF000000"/>
            <rFont val="Liberation Sans"/>
            <family val="2"/>
          </rPr>
          <t xml:space="preserve">
NATURAIS:CHEIAS, CHUVAS</t>
        </r>
        <r>
          <rPr>
            <sz val="10"/>
            <color rgb="FF000000"/>
            <rFont val="Liberation Sans"/>
            <family val="2"/>
          </rPr>
          <t xml:space="preserve">
ECONÔMICOS:ATRASO DE PAGAMENTO, AUMENTO DA INFLAÇÃO, ATRASOS DE TERCEIROS</t>
        </r>
        <r>
          <rPr>
            <sz val="10"/>
            <color rgb="FF000000"/>
            <rFont val="Liberation Sans"/>
            <family val="2"/>
          </rPr>
          <t xml:space="preserve">
HUMANOS: VARIAÇÕES DE PRODUTIVIDADE, INTERRUPÇÕES DE TRABALHO, ACORDOS JUDICIAIS DE QUESTÕES TRABALHISTAS</t>
        </r>
        <r>
          <rPr>
            <sz val="10"/>
            <color rgb="FF000000"/>
            <rFont val="Liberation Sans"/>
            <family val="2"/>
          </rPr>
          <t xml:space="preserve">
ALEATÓRIOS:</t>
        </r>
        <r>
          <rPr>
            <sz val="10"/>
            <color rgb="FF000000"/>
            <rFont val="Liberation Sans"/>
            <family val="2"/>
          </rPr>
          <t xml:space="preserve">
DE DIFÍCIL PREVISÃO, TAIS COMO ACIDENTES, SUBSTITUIÇÕES DE MATERIAIS, FURTOS, PERDA DE MATERIAL POR VANDALISMO, ETC.</t>
        </r>
        <r>
          <rPr>
            <sz val="10"/>
            <color rgb="FF000000"/>
            <rFont val="Liberation Sans"/>
            <family val="2"/>
          </rPr>
          <t xml:space="preserve">
</t>
        </r>
        <r>
          <rPr>
            <sz val="10"/>
            <color rgb="FF000000"/>
            <rFont val="Liberation Sans"/>
            <family val="2"/>
          </rPr>
          <t xml:space="preserve">
</t>
        </r>
      </text>
    </comment>
    <comment ref="C19" authorId="0" shapeId="0">
      <text>
        <r>
          <rPr>
            <sz val="10"/>
            <color rgb="FF000000"/>
            <rFont val="Liberation Sans"/>
            <family val="2"/>
          </rPr>
          <t>Remuneração de recursos investidos pelo contratado na execução da obra em benefício de contratante.</t>
        </r>
        <r>
          <rPr>
            <sz val="10"/>
            <color rgb="FF000000"/>
            <rFont val="Liberation Sans"/>
            <family val="2"/>
          </rPr>
          <t xml:space="preserve">
Se o contratante não dá um adiantamento para o início da obra, o contratado deverá investir um capital sobre o qual terá uma despesa financeira correspondente ao prazo entre o desembolso e o recebimento (consideramos 30 dias).</t>
        </r>
        <r>
          <rPr>
            <sz val="10"/>
            <color rgb="FF000000"/>
            <rFont val="Liberation Sans"/>
            <family val="2"/>
          </rPr>
          <t xml:space="preserve">
 </t>
        </r>
        <r>
          <rPr>
            <sz val="10"/>
            <color rgb="FF000000"/>
            <rFont val="Liberation Sans"/>
            <family val="2"/>
          </rPr>
          <t>É sugerido adotar o valor dos rendimentos do CDB.</t>
        </r>
        <r>
          <rPr>
            <sz val="10"/>
            <color rgb="FF000000"/>
            <rFont val="Liberation Sans"/>
            <family val="2"/>
          </rPr>
          <t xml:space="preserve">
</t>
        </r>
      </text>
    </comment>
    <comment ref="C22" authorId="0" shapeId="0">
      <text>
        <r>
          <rPr>
            <sz val="10"/>
            <color rgb="FF000000"/>
            <rFont val="Liberation Sans"/>
            <family val="2"/>
          </rPr>
          <t>O lucro de uma determinada obra é o resultado financeiro positivo resultante da diferença entre todas as receitas e das despesas da obra.</t>
        </r>
        <r>
          <rPr>
            <sz val="10"/>
            <color rgb="FF000000"/>
            <rFont val="Liberation Sans"/>
            <family val="2"/>
          </rPr>
          <t xml:space="preserve">
Este valor, após o recolhimento do Imposto de renda é o lucro da Empresa, ou sua remuneração.</t>
        </r>
        <r>
          <rPr>
            <sz val="10"/>
            <color rgb="FF000000"/>
            <rFont val="Liberation Sans"/>
            <family val="2"/>
          </rPr>
          <t xml:space="preserve">
</t>
        </r>
      </text>
    </comment>
    <comment ref="C26" authorId="0" shapeId="0">
      <text>
        <r>
          <rPr>
            <sz val="10"/>
            <color rgb="FF000000"/>
            <rFont val="Liberation Sans"/>
            <family val="2"/>
          </rPr>
          <t>Referem-se aos tributos ou impostos cobrados sobre a receita total da obra e compreendem os impostos citados nas colunas abaixo.</t>
        </r>
        <r>
          <rPr>
            <sz val="10"/>
            <color rgb="FF000000"/>
            <rFont val="Liberation Sans"/>
            <family val="2"/>
          </rPr>
          <t xml:space="preserve">
</t>
        </r>
        <r>
          <rPr>
            <sz val="10"/>
            <color rgb="FF000000"/>
            <rFont val="Liberation Sans"/>
            <family val="2"/>
          </rPr>
          <t xml:space="preserve">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C31" authorId="0" shapeId="0">
      <text>
        <r>
          <rPr>
            <sz val="10"/>
            <color rgb="FF000000"/>
            <rFont val="Liberation Sans"/>
            <family val="2"/>
          </rPr>
          <t>COFINS (Contribuição para Financiamento da Seguridade Socia Financia a seguridade social pelo sistema S (SESC, SESI, SENAC, SENAI, SEST, SENAT, SENAR E SEBRAE).</t>
        </r>
      </text>
    </comment>
    <comment ref="C32" authorId="0" shapeId="0">
      <text>
        <r>
          <rPr>
            <sz val="10"/>
            <color rgb="FF000000"/>
            <rFont val="Liberation Sans"/>
            <family val="2"/>
          </rPr>
          <t>PIS (Programa de Integração Social) - 0,65% : Financia o pagamento do seguro desemprego e do abono dos trabalhadores que ganham até dois salários mínimos, bem como o financiamento de  programas de desenvolvimento econômico.</t>
        </r>
        <r>
          <rPr>
            <sz val="10"/>
            <color rgb="FF000000"/>
            <rFont val="Liberation Sans"/>
            <family val="2"/>
          </rPr>
          <t xml:space="preserve">
</t>
        </r>
      </text>
    </comment>
  </commentList>
</comments>
</file>

<file path=xl/sharedStrings.xml><?xml version="1.0" encoding="utf-8"?>
<sst xmlns="http://schemas.openxmlformats.org/spreadsheetml/2006/main" count="2719" uniqueCount="596">
  <si>
    <t>ÁREA:</t>
  </si>
  <si>
    <t>ITEM</t>
  </si>
  <si>
    <t>DISCRIMINAÇÃO</t>
  </si>
  <si>
    <t>VALOR PARCIAL (R$)</t>
  </si>
  <si>
    <t>VALOR P/ m² R$</t>
  </si>
  <si>
    <t>% sobre o Total</t>
  </si>
  <si>
    <t>1.0</t>
  </si>
  <si>
    <t>2.0</t>
  </si>
  <si>
    <t>3.0</t>
  </si>
  <si>
    <t>4.0</t>
  </si>
  <si>
    <t>5.0</t>
  </si>
  <si>
    <t>6.0</t>
  </si>
  <si>
    <t>7.0</t>
  </si>
  <si>
    <t>8.0</t>
  </si>
  <si>
    <t>9.0</t>
  </si>
  <si>
    <t xml:space="preserve">TOTAL GERAL </t>
  </si>
  <si>
    <t>MANTER COLUNA APENAS PARA O TOTAL DOS SERVIÇOS</t>
  </si>
  <si>
    <t>BDI:</t>
  </si>
  <si>
    <t>PRAZO OBRA PREV.:</t>
  </si>
  <si>
    <t>Não Desonerado - LS: Conforme referenciais</t>
  </si>
  <si>
    <t>CÓD</t>
  </si>
  <si>
    <t>ÓRGÃO</t>
  </si>
  <si>
    <t>DISCRIMINAÇÃO DO SERVIÇO</t>
  </si>
  <si>
    <t>UNID</t>
  </si>
  <si>
    <t>QTDE</t>
  </si>
  <si>
    <t>PREÇO UNITÁRIO (R$) SEM BDI</t>
  </si>
  <si>
    <t>PREÇO UNITÁRIO (R$) COM BDI</t>
  </si>
  <si>
    <t>PREÇO TOTAL (R$)</t>
  </si>
  <si>
    <t xml:space="preserve">INSTALAÇÃO MANUT. CANTEIRO MOB., DESMOB. E PLACA DE OBRA </t>
  </si>
  <si>
    <t>DER-ES EDIF.</t>
  </si>
  <si>
    <t>1.1</t>
  </si>
  <si>
    <t>1.2</t>
  </si>
  <si>
    <t>1.3</t>
  </si>
  <si>
    <t>1.4</t>
  </si>
  <si>
    <t>2.1</t>
  </si>
  <si>
    <t>2.2</t>
  </si>
  <si>
    <t>ESTRUTURA</t>
  </si>
  <si>
    <t>ORSE</t>
  </si>
  <si>
    <t>SINAPI</t>
  </si>
  <si>
    <t>4.1</t>
  </si>
  <si>
    <t>4.2</t>
  </si>
  <si>
    <t>5.1</t>
  </si>
  <si>
    <t>5.1.1</t>
  </si>
  <si>
    <t>5.1.2</t>
  </si>
  <si>
    <t>5.2</t>
  </si>
  <si>
    <t>5.2.1</t>
  </si>
  <si>
    <t>5.2.2</t>
  </si>
  <si>
    <t>6.1</t>
  </si>
  <si>
    <t>6.2</t>
  </si>
  <si>
    <t>6.3</t>
  </si>
  <si>
    <t>INSTALAÇÕES ELÉTRICAS</t>
  </si>
  <si>
    <t>7.1</t>
  </si>
  <si>
    <t>SUBESTAÇÃO E QUADROS DE DISTRIBUIÇÃO</t>
  </si>
  <si>
    <t>COMP.</t>
  </si>
  <si>
    <t>7.2</t>
  </si>
  <si>
    <t>DISJUNTORES</t>
  </si>
  <si>
    <t>7.3</t>
  </si>
  <si>
    <t>ELETRODUTOS E ACESSÓRIOS</t>
  </si>
  <si>
    <t>7.4</t>
  </si>
  <si>
    <t>CABOS E FIOS (CONDUTORES)</t>
  </si>
  <si>
    <t>TOMADAS E INTERRUPTORES</t>
  </si>
  <si>
    <t>ILUMINAÇÃO</t>
  </si>
  <si>
    <t>8.1</t>
  </si>
  <si>
    <t>8.2</t>
  </si>
  <si>
    <t>8.3</t>
  </si>
  <si>
    <t>8.4</t>
  </si>
  <si>
    <t>SCO-RIO</t>
  </si>
  <si>
    <t>9.1</t>
  </si>
  <si>
    <t>9.2</t>
  </si>
  <si>
    <t>9.3</t>
  </si>
  <si>
    <t>9.4</t>
  </si>
  <si>
    <t>ESQUADRIAS</t>
  </si>
  <si>
    <t>SERVIÇOS COMPLEMENTARES E FINAIS</t>
  </si>
  <si>
    <t>TOTAL GERAL</t>
  </si>
  <si>
    <t>CRONOGRAMA FÍSICO - FINANCEIRO</t>
  </si>
  <si>
    <t>DISCRIMINAÇÃO DOS SERVIÇOS</t>
  </si>
  <si>
    <t>REPASSE</t>
  </si>
  <si>
    <t xml:space="preserve">VALOR DAS OBRAS </t>
  </si>
  <si>
    <t>1º MÊS (%)</t>
  </si>
  <si>
    <t>2º MÊS (%)</t>
  </si>
  <si>
    <t>3º MÊS (%)</t>
  </si>
  <si>
    <t>4º MÊS (%)</t>
  </si>
  <si>
    <t>5º MÊS (%)</t>
  </si>
  <si>
    <t>R$</t>
  </si>
  <si>
    <t>%</t>
  </si>
  <si>
    <t>PREVISÃO DE DESENBOLSO MENSAL</t>
  </si>
  <si>
    <t>DESEMBOLSO ACUMULADO</t>
  </si>
  <si>
    <t>% PARCIAL</t>
  </si>
  <si>
    <t>% ACUMULADA</t>
  </si>
  <si>
    <t>% ACUM.</t>
  </si>
  <si>
    <t>CLASS.</t>
  </si>
  <si>
    <t>DESCRIÇÃO DOS SERVIÇOS PREVISTOS</t>
  </si>
  <si>
    <t>DESCRIÇÃO DOS PARÂMETROS UNITÁRIOS DA MEMÓRIA</t>
  </si>
  <si>
    <t>TOTAL</t>
  </si>
  <si>
    <t>UND</t>
  </si>
  <si>
    <t>OBSERVAÇÕES</t>
  </si>
  <si>
    <t xml:space="preserve">Largura (m) </t>
  </si>
  <si>
    <t>Altura (m)</t>
  </si>
  <si>
    <t>Quantidade</t>
  </si>
  <si>
    <t>Total</t>
  </si>
  <si>
    <t xml:space="preserve">Placa de Obras </t>
  </si>
  <si>
    <t>Comprimento (m)</t>
  </si>
  <si>
    <t>Largura (m)</t>
  </si>
  <si>
    <t>Perímetro (m)</t>
  </si>
  <si>
    <t>Tapume previsto para obra, contorno da obra</t>
  </si>
  <si>
    <t>Tapume para obra</t>
  </si>
  <si>
    <t>Var</t>
  </si>
  <si>
    <t>Meses</t>
  </si>
  <si>
    <t>Quantitativos previstos de acordo com o layout do Canteiro apresentado</t>
  </si>
  <si>
    <t>Área (m²)</t>
  </si>
  <si>
    <t>Extensão (m)</t>
  </si>
  <si>
    <t>Mobilização</t>
  </si>
  <si>
    <t>Desmobili.</t>
  </si>
  <si>
    <t>Quantidade de Containers previstos para o canteiro de obras</t>
  </si>
  <si>
    <t>Espessura (m)</t>
  </si>
  <si>
    <t>Peso (kg)
Ø 6.3 mm</t>
  </si>
  <si>
    <t>Peso (kg)
Ø 8.0 mm</t>
  </si>
  <si>
    <t>Peso (kg)
Ø 10 mm</t>
  </si>
  <si>
    <t>Peso (kg)
Ø 12.5 mm</t>
  </si>
  <si>
    <t>Peso (kg)
Ø 16 mm</t>
  </si>
  <si>
    <t>Peso (kg)
Ø 5 mm</t>
  </si>
  <si>
    <t>Volume (m³)</t>
  </si>
  <si>
    <t>A descontar (m²)</t>
  </si>
  <si>
    <t xml:space="preserve">Exceder a cada lado (m) </t>
  </si>
  <si>
    <t>Verga (m)</t>
  </si>
  <si>
    <t>Contraverga (m)</t>
  </si>
  <si>
    <t>P3</t>
  </si>
  <si>
    <t xml:space="preserve">CÓD: </t>
  </si>
  <si>
    <t>DATA-BASE:</t>
  </si>
  <si>
    <t>UNIDADE:</t>
  </si>
  <si>
    <t>-</t>
  </si>
  <si>
    <t>ÓRG.</t>
  </si>
  <si>
    <t>CÓD.</t>
  </si>
  <si>
    <t>EQUIPAMENTO</t>
  </si>
  <si>
    <t>COND. DE TRAB.</t>
  </si>
  <si>
    <t>UTILIZAÇÃO</t>
  </si>
  <si>
    <t>CUSTO OPERACIONAL</t>
  </si>
  <si>
    <t>QUANT</t>
  </si>
  <si>
    <t>PROD</t>
  </si>
  <si>
    <t>IMPR</t>
  </si>
  <si>
    <t>CUSTO</t>
  </si>
  <si>
    <t>DER-ES ROD.</t>
  </si>
  <si>
    <t>( A ) TOTAL</t>
  </si>
  <si>
    <t>MÃO DE OBRA SUPLEMENTAR</t>
  </si>
  <si>
    <t>SAL.
S/ ENC.</t>
  </si>
  <si>
    <t>ENC. SOCIAIS</t>
  </si>
  <si>
    <t>SAL.
C/ ENC.</t>
  </si>
  <si>
    <t xml:space="preserve"> CUSTO HORÁRIO</t>
  </si>
  <si>
    <t>( B ) TOTAL</t>
  </si>
  <si>
    <t>( C ) ADICIONAL DE FERRAMENTAS MANUAIS</t>
  </si>
  <si>
    <t xml:space="preserve"> ( D ) PRODUÇÃO DA EQUIPE</t>
  </si>
  <si>
    <t>CUSTO UNITÁRIO DA EXECUÇÃO ( A + B + C) / D = ( E )</t>
  </si>
  <si>
    <t>MATERIAIS</t>
  </si>
  <si>
    <t>CONSUMO</t>
  </si>
  <si>
    <t>CUSTO UNITÁRIO</t>
  </si>
  <si>
    <t>( F ) TOTAL</t>
  </si>
  <si>
    <t>ATIVIDADES AUXILIARES</t>
  </si>
  <si>
    <t>( G ) TOTAL</t>
  </si>
  <si>
    <t>TEMPO FIXO</t>
  </si>
  <si>
    <t>( H ) TOTAL</t>
  </si>
  <si>
    <t>TRANSPORTE</t>
  </si>
  <si>
    <t>D.M.T.</t>
  </si>
  <si>
    <t>CONSUMO (tkm)</t>
  </si>
  <si>
    <t>XP</t>
  </si>
  <si>
    <t>XR</t>
  </si>
  <si>
    <t>( I ) TOTAL</t>
  </si>
  <si>
    <t>CUSTO DIRETO TOTAL  ( E ) + ( F ) + ( G ) + ( H ) + ( I )</t>
  </si>
  <si>
    <t>m²</t>
  </si>
  <si>
    <t>DETALHAMENTO DO BDI</t>
  </si>
  <si>
    <t>PROPONENTE:</t>
  </si>
  <si>
    <t>OBRA:</t>
  </si>
  <si>
    <t>ENDEREÇO:</t>
  </si>
  <si>
    <t>1. Regime de Contribuição Previdenciária</t>
  </si>
  <si>
    <t>Sem Desoneração</t>
  </si>
  <si>
    <t>2. Tipo de Intervenção</t>
  </si>
  <si>
    <t>Edificações</t>
  </si>
  <si>
    <t>3. Incidências sobre o custo</t>
  </si>
  <si>
    <t xml:space="preserve">A - </t>
  </si>
  <si>
    <t>Administração Central</t>
  </si>
  <si>
    <t xml:space="preserve">B - </t>
  </si>
  <si>
    <t>Administração Local</t>
  </si>
  <si>
    <t xml:space="preserve">D - </t>
  </si>
  <si>
    <t>Custos Financeiros</t>
  </si>
  <si>
    <t xml:space="preserve">E - </t>
  </si>
  <si>
    <t>Risco, Garantias e Seguros</t>
  </si>
  <si>
    <t xml:space="preserve">F - </t>
  </si>
  <si>
    <t>Lucro</t>
  </si>
  <si>
    <t>4 – Incidências sobre o preço de venda</t>
  </si>
  <si>
    <t xml:space="preserve">C - </t>
  </si>
  <si>
    <t>Tributos</t>
  </si>
  <si>
    <t>Percentual da base de cálculo para o ISS:</t>
  </si>
  <si>
    <t>Alíquota do ISS (sobre a base de cálculo):</t>
  </si>
  <si>
    <t>COFINS</t>
  </si>
  <si>
    <t>PIS</t>
  </si>
  <si>
    <t>INSS</t>
  </si>
  <si>
    <t>5 – Demonstrativo de cálculo do BDI</t>
  </si>
  <si>
    <r>
      <t xml:space="preserve">BDI = </t>
    </r>
    <r>
      <rPr>
        <sz val="10"/>
        <color theme="1"/>
        <rFont val="Calibri"/>
        <family val="2"/>
      </rPr>
      <t xml:space="preserve">{ [ </t>
    </r>
    <r>
      <rPr>
        <u/>
        <sz val="10"/>
        <color theme="1"/>
        <rFont val="Arial"/>
        <family val="2"/>
      </rPr>
      <t xml:space="preserve">( 1 + A + B + E ) </t>
    </r>
    <r>
      <rPr>
        <u/>
        <sz val="10"/>
        <color theme="1"/>
        <rFont val="Calibri"/>
        <family val="2"/>
      </rPr>
      <t xml:space="preserve">] </t>
    </r>
    <r>
      <rPr>
        <u/>
        <sz val="10"/>
        <color theme="1"/>
        <rFont val="Arial"/>
        <family val="2"/>
      </rPr>
      <t xml:space="preserve">* ( 1 + D ) * ( 1 + F ) </t>
    </r>
    <r>
      <rPr>
        <u/>
        <sz val="10"/>
        <color theme="1"/>
        <rFont val="Calibri"/>
        <family val="2"/>
      </rPr>
      <t>}</t>
    </r>
    <r>
      <rPr>
        <sz val="10"/>
        <color theme="1"/>
        <rFont val="Arial"/>
        <family val="2"/>
      </rPr>
      <t xml:space="preserve"> -1 =</t>
    </r>
  </si>
  <si>
    <t>( 1 - C )</t>
  </si>
  <si>
    <t>BDI de acordo com a Resolução Nº 366, de 22 de novembro de 2022.</t>
  </si>
  <si>
    <t>DETALHAMENTO DO BDI DIFERENCIADO</t>
  </si>
  <si>
    <t>Fornecimento de Materiais e Equipamentos</t>
  </si>
  <si>
    <t>COMPOSIÇÃO DE LEIS SOCIAIS HORISTAS - BASE DE CÁLCULO - DER-ES EDIFICAÇÕES</t>
  </si>
  <si>
    <r>
      <rPr>
        <b/>
        <sz val="9"/>
        <rFont val="Arial"/>
        <family val="2"/>
      </rPr>
      <t>GRUPO A - Encargos Sociais Básicos</t>
    </r>
  </si>
  <si>
    <r>
      <rPr>
        <b/>
        <sz val="9"/>
        <rFont val="Arial"/>
        <family val="2"/>
      </rPr>
      <t>%</t>
    </r>
  </si>
  <si>
    <r>
      <rPr>
        <b/>
        <sz val="9"/>
        <rFont val="Arial"/>
        <family val="2"/>
      </rPr>
      <t>A.1</t>
    </r>
  </si>
  <si>
    <r>
      <rPr>
        <sz val="9"/>
        <rFont val="Arial MT"/>
        <family val="2"/>
      </rPr>
      <t>INSS (Art. 22 da Lei 8.212/91)</t>
    </r>
  </si>
  <si>
    <r>
      <rPr>
        <b/>
        <sz val="9"/>
        <rFont val="Arial"/>
        <family val="2"/>
      </rPr>
      <t>A.2</t>
    </r>
  </si>
  <si>
    <r>
      <rPr>
        <sz val="9"/>
        <rFont val="Arial MT"/>
        <family val="2"/>
      </rPr>
      <t>FGTS (Art. 27 do Decreto 99.684/90)</t>
    </r>
  </si>
  <si>
    <r>
      <rPr>
        <b/>
        <sz val="9"/>
        <rFont val="Arial"/>
        <family val="2"/>
      </rPr>
      <t>A.3</t>
    </r>
  </si>
  <si>
    <r>
      <rPr>
        <sz val="9"/>
        <rFont val="Arial MT"/>
        <family val="2"/>
      </rPr>
      <t>SESI/SESC (Lei 8.029/90 e Lei 8.036/90)</t>
    </r>
  </si>
  <si>
    <r>
      <rPr>
        <b/>
        <sz val="9"/>
        <rFont val="Arial"/>
        <family val="2"/>
      </rPr>
      <t>A.4</t>
    </r>
  </si>
  <si>
    <r>
      <rPr>
        <sz val="9"/>
        <rFont val="Arial MT"/>
        <family val="2"/>
      </rPr>
      <t>SENAI/SENAC (Lei 8.029/90 e Decreto-Lei 6246/44)</t>
    </r>
  </si>
  <si>
    <r>
      <rPr>
        <b/>
        <sz val="9"/>
        <rFont val="Arial"/>
        <family val="2"/>
      </rPr>
      <t>A.5</t>
    </r>
  </si>
  <si>
    <r>
      <rPr>
        <sz val="9"/>
        <rFont val="Arial MT"/>
        <family val="2"/>
      </rPr>
      <t>SEBRAE (já considerado no item A.3 e A.4)</t>
    </r>
  </si>
  <si>
    <r>
      <rPr>
        <b/>
        <sz val="9"/>
        <rFont val="Arial"/>
        <family val="2"/>
      </rPr>
      <t>A.6</t>
    </r>
  </si>
  <si>
    <r>
      <rPr>
        <sz val="9"/>
        <rFont val="Arial MT"/>
        <family val="2"/>
      </rPr>
      <t>INCRA (Lei 2.613/55 e Decreto 1.146/70)</t>
    </r>
  </si>
  <si>
    <r>
      <rPr>
        <b/>
        <sz val="9"/>
        <rFont val="Arial"/>
        <family val="2"/>
      </rPr>
      <t>A.7</t>
    </r>
  </si>
  <si>
    <r>
      <rPr>
        <sz val="9"/>
        <rFont val="Arial MT"/>
        <family val="2"/>
      </rPr>
      <t>SALÁRIO-EDUCAÇÃO (Decreto 87.043/82)</t>
    </r>
  </si>
  <si>
    <r>
      <rPr>
        <b/>
        <sz val="9"/>
        <rFont val="Arial"/>
        <family val="2"/>
      </rPr>
      <t>A.8</t>
    </r>
  </si>
  <si>
    <r>
      <rPr>
        <sz val="9"/>
        <rFont val="Arial MT"/>
        <family val="2"/>
      </rPr>
      <t>SEGURO ACIDENTE DO TRABALHO (Lei 8.212/91 e Decreto 3.048/99)</t>
    </r>
  </si>
  <si>
    <r>
      <rPr>
        <b/>
        <sz val="9"/>
        <rFont val="Arial"/>
        <family val="2"/>
      </rPr>
      <t>A.9</t>
    </r>
  </si>
  <si>
    <r>
      <rPr>
        <sz val="9"/>
        <rFont val="Arial MT"/>
        <family val="2"/>
      </rPr>
      <t>SECONCI/Medicina do Trabalho</t>
    </r>
  </si>
  <si>
    <r>
      <rPr>
        <b/>
        <sz val="9"/>
        <rFont val="Arial"/>
        <family val="2"/>
      </rPr>
      <t>TOTAL GRUPO A</t>
    </r>
  </si>
  <si>
    <r>
      <rPr>
        <b/>
        <sz val="9"/>
        <rFont val="Arial"/>
        <family val="2"/>
      </rPr>
      <t>GRUPO B - Encargos Sociais que recebem a incidência do grupo A</t>
    </r>
  </si>
  <si>
    <r>
      <rPr>
        <b/>
        <sz val="9"/>
        <rFont val="Arial"/>
        <family val="2"/>
      </rPr>
      <t>B.1</t>
    </r>
  </si>
  <si>
    <r>
      <rPr>
        <sz val="9"/>
        <rFont val="Arial MT"/>
        <family val="2"/>
      </rPr>
      <t>Descanso Semanal Remunerado (Art. 66 da CLT e Art. 7º da CF/88)</t>
    </r>
  </si>
  <si>
    <r>
      <rPr>
        <b/>
        <sz val="9"/>
        <rFont val="Arial"/>
        <family val="2"/>
      </rPr>
      <t>B.2</t>
    </r>
  </si>
  <si>
    <r>
      <rPr>
        <sz val="9"/>
        <rFont val="Arial MT"/>
        <family val="2"/>
      </rPr>
      <t>Feriados (Art. 70 da CLT e Lei 605/49)</t>
    </r>
  </si>
  <si>
    <r>
      <rPr>
        <b/>
        <sz val="9"/>
        <rFont val="Arial"/>
        <family val="2"/>
      </rPr>
      <t>B.3</t>
    </r>
  </si>
  <si>
    <r>
      <rPr>
        <sz val="9"/>
        <rFont val="Arial MT"/>
        <family val="2"/>
      </rPr>
      <t>Auxílio doença e acidente do trabalho (Lei 3.607/60 e Art. 131 da CLT)</t>
    </r>
  </si>
  <si>
    <r>
      <rPr>
        <b/>
        <sz val="9"/>
        <rFont val="Arial"/>
        <family val="2"/>
      </rPr>
      <t>B.4</t>
    </r>
  </si>
  <si>
    <r>
      <rPr>
        <sz val="9"/>
        <rFont val="Arial MT"/>
        <family val="2"/>
      </rPr>
      <t>Licença Paternidade (Art. 7º da CF/88)</t>
    </r>
  </si>
  <si>
    <r>
      <rPr>
        <b/>
        <sz val="9"/>
        <rFont val="Arial"/>
        <family val="2"/>
      </rPr>
      <t>B.5</t>
    </r>
  </si>
  <si>
    <r>
      <rPr>
        <sz val="9"/>
        <rFont val="Arial MT"/>
        <family val="2"/>
      </rPr>
      <t>Faltas Legais (Art. 473 da CLT)</t>
    </r>
  </si>
  <si>
    <r>
      <rPr>
        <b/>
        <sz val="9"/>
        <rFont val="Arial"/>
        <family val="2"/>
      </rPr>
      <t>B.6</t>
    </r>
  </si>
  <si>
    <r>
      <rPr>
        <sz val="9"/>
        <rFont val="Arial MT"/>
        <family val="2"/>
      </rPr>
      <t>13º Salário (Lei nº 4090/62)</t>
    </r>
  </si>
  <si>
    <r>
      <rPr>
        <b/>
        <sz val="9"/>
        <rFont val="Arial"/>
        <family val="2"/>
      </rPr>
      <t>B.7</t>
    </r>
  </si>
  <si>
    <r>
      <rPr>
        <sz val="9"/>
        <rFont val="Arial MT"/>
        <family val="2"/>
      </rPr>
      <t>Aviso Prévio Trabalhado (Art. 7º, inciso XXI da CF/88)</t>
    </r>
  </si>
  <si>
    <r>
      <rPr>
        <b/>
        <sz val="9"/>
        <rFont val="Arial"/>
        <family val="2"/>
      </rPr>
      <t>TOTAL GRUPO B</t>
    </r>
  </si>
  <si>
    <r>
      <rPr>
        <b/>
        <sz val="9"/>
        <rFont val="Arial"/>
        <family val="2"/>
      </rPr>
      <t>GRUPO C - Encargos Sociais que não recebem a incidência do grupo A</t>
    </r>
  </si>
  <si>
    <r>
      <rPr>
        <b/>
        <sz val="9"/>
        <rFont val="Arial"/>
        <family val="2"/>
      </rPr>
      <t>C.1</t>
    </r>
  </si>
  <si>
    <r>
      <rPr>
        <sz val="9"/>
        <rFont val="Arial MT"/>
        <family val="2"/>
      </rPr>
      <t>Dispensa sem justa causa (LC 110/01)</t>
    </r>
  </si>
  <si>
    <r>
      <rPr>
        <b/>
        <sz val="9"/>
        <rFont val="Arial"/>
        <family val="2"/>
      </rPr>
      <t>C.2</t>
    </r>
  </si>
  <si>
    <r>
      <rPr>
        <sz val="9"/>
        <rFont val="Arial MT"/>
        <family val="2"/>
      </rPr>
      <t>Férias indenizadas (Art. 129 a 148 da CLT)</t>
    </r>
  </si>
  <si>
    <r>
      <rPr>
        <b/>
        <sz val="9"/>
        <rFont val="Arial"/>
        <family val="2"/>
      </rPr>
      <t>C.3</t>
    </r>
  </si>
  <si>
    <r>
      <rPr>
        <sz val="9"/>
        <rFont val="Arial MT"/>
        <family val="2"/>
      </rPr>
      <t>Aviso prévio indenizado (Art. 7º, inciso XXI da CF/88)</t>
    </r>
  </si>
  <si>
    <r>
      <rPr>
        <b/>
        <sz val="9"/>
        <rFont val="Arial"/>
        <family val="2"/>
      </rPr>
      <t>C.4</t>
    </r>
  </si>
  <si>
    <r>
      <rPr>
        <sz val="9"/>
        <rFont val="Arial MT"/>
        <family val="2"/>
      </rPr>
      <t>FGTS sobre aviso prévio indenizado (Súmula 305 TST)</t>
    </r>
  </si>
  <si>
    <r>
      <rPr>
        <b/>
        <sz val="9"/>
        <rFont val="Arial"/>
        <family val="2"/>
      </rPr>
      <t>C.5</t>
    </r>
  </si>
  <si>
    <r>
      <rPr>
        <sz val="9"/>
        <rFont val="Arial MT"/>
        <family val="2"/>
      </rPr>
      <t>INSS sobre aviso prévio indenizado (Decreto 6.727/09)</t>
    </r>
  </si>
  <si>
    <r>
      <rPr>
        <b/>
        <sz val="9"/>
        <rFont val="Arial"/>
        <family val="2"/>
      </rPr>
      <t>TOTAL GRUPO C</t>
    </r>
  </si>
  <si>
    <r>
      <rPr>
        <b/>
        <sz val="9"/>
        <rFont val="Arial"/>
        <family val="2"/>
      </rPr>
      <t>GRUPO D - Reincidência dos encargos sociais básicos</t>
    </r>
  </si>
  <si>
    <r>
      <rPr>
        <b/>
        <sz val="9"/>
        <rFont val="Arial"/>
        <family val="2"/>
      </rPr>
      <t>D.1</t>
    </r>
  </si>
  <si>
    <r>
      <rPr>
        <sz val="9"/>
        <rFont val="Arial MT"/>
        <family val="2"/>
      </rPr>
      <t>Incidência do grupo A sobre o grupo B</t>
    </r>
  </si>
  <si>
    <r>
      <rPr>
        <b/>
        <sz val="9"/>
        <rFont val="Arial"/>
        <family val="2"/>
      </rPr>
      <t>TOTAL GRUPO D</t>
    </r>
  </si>
  <si>
    <r>
      <rPr>
        <b/>
        <sz val="9"/>
        <rFont val="Arial"/>
        <family val="2"/>
      </rPr>
      <t>TOTAL DOS GRUPOS (A+B+C+D)</t>
    </r>
  </si>
  <si>
    <r>
      <rPr>
        <b/>
        <sz val="9"/>
        <rFont val="Arial"/>
        <family val="2"/>
      </rPr>
      <t>GRUPO E - Encargos complementares</t>
    </r>
  </si>
  <si>
    <r>
      <rPr>
        <b/>
        <sz val="9"/>
        <rFont val="Arial"/>
        <family val="2"/>
      </rPr>
      <t>E.1</t>
    </r>
  </si>
  <si>
    <r>
      <rPr>
        <sz val="9"/>
        <rFont val="Arial MT"/>
        <family val="2"/>
      </rPr>
      <t>Refeição/alimentação (Convenção Coletiva do Trabalho 2014/2016)</t>
    </r>
  </si>
  <si>
    <r>
      <rPr>
        <b/>
        <sz val="9"/>
        <rFont val="Arial"/>
        <family val="2"/>
      </rPr>
      <t>E.2</t>
    </r>
  </si>
  <si>
    <r>
      <rPr>
        <sz val="9"/>
        <rFont val="Arial MT"/>
        <family val="2"/>
      </rPr>
      <t>Vale Transporte (Lei nº 7418/85 e Decreto 95.247/87)</t>
    </r>
  </si>
  <si>
    <r>
      <rPr>
        <b/>
        <sz val="9"/>
        <rFont val="Arial"/>
        <family val="2"/>
      </rPr>
      <t>E.3</t>
    </r>
  </si>
  <si>
    <r>
      <rPr>
        <sz val="9"/>
        <rFont val="Arial MT"/>
        <family val="2"/>
      </rPr>
      <t>Uniforme/equipamento de segurança (Art. 166 da CLT e NR-18 da Lei nº 6.514/77 e Convenção</t>
    </r>
  </si>
  <si>
    <r>
      <rPr>
        <b/>
        <sz val="9"/>
        <rFont val="Arial"/>
        <family val="2"/>
      </rPr>
      <t>E.4</t>
    </r>
  </si>
  <si>
    <r>
      <rPr>
        <sz val="9"/>
        <rFont val="Arial MT"/>
        <family val="2"/>
      </rPr>
      <t>Plano de Saúde (Convenção Coletiva do Trabalho 2014/2016)</t>
    </r>
  </si>
  <si>
    <r>
      <rPr>
        <b/>
        <sz val="9"/>
        <rFont val="Arial"/>
        <family val="2"/>
      </rPr>
      <t>TOTAL GRUPO E</t>
    </r>
  </si>
  <si>
    <r>
      <rPr>
        <b/>
        <sz val="9"/>
        <rFont val="Arial"/>
        <family val="2"/>
      </rPr>
      <t>TOTAL DOS GRUPO (A+B+C+D+E)</t>
    </r>
  </si>
  <si>
    <t>BDI Diferenc. :</t>
  </si>
  <si>
    <t>SERVIÇOS GERAIS</t>
  </si>
  <si>
    <t>2.3</t>
  </si>
  <si>
    <t>2.4</t>
  </si>
  <si>
    <t>2.5</t>
  </si>
  <si>
    <t>2.6</t>
  </si>
  <si>
    <t>2.7</t>
  </si>
  <si>
    <t>2.8</t>
  </si>
  <si>
    <t>Peso por área (kg/m²)</t>
  </si>
  <si>
    <t>Laje de piso</t>
  </si>
  <si>
    <t>Peso (kg)
Ø 20 mm</t>
  </si>
  <si>
    <t>Peso (kg)
Ø 25 mm</t>
  </si>
  <si>
    <t>Peso (kg)
Ø 7 mm</t>
  </si>
  <si>
    <t>Laje pré-fabricada treliçada, h =8cm, inclusive escoramento</t>
  </si>
  <si>
    <t>Alvenaria sob telhado e acima da laje da cobertura</t>
  </si>
  <si>
    <t>SISTEMA DE VEDAÇÃO VERTICAL E COBERTURA</t>
  </si>
  <si>
    <t>4.3</t>
  </si>
  <si>
    <t>5.2.3</t>
  </si>
  <si>
    <t>5.2.4</t>
  </si>
  <si>
    <t>5.2.5</t>
  </si>
  <si>
    <t>5.2.6</t>
  </si>
  <si>
    <t>5.2.7</t>
  </si>
  <si>
    <t>5.3</t>
  </si>
  <si>
    <t>5.3.1</t>
  </si>
  <si>
    <t>5.3.2</t>
  </si>
  <si>
    <t>5.3.3</t>
  </si>
  <si>
    <t>5.3.4</t>
  </si>
  <si>
    <t>5.3.5</t>
  </si>
  <si>
    <t>5.3.6</t>
  </si>
  <si>
    <t>5.3.7</t>
  </si>
  <si>
    <t>5.3.8</t>
  </si>
  <si>
    <t>5.3.9</t>
  </si>
  <si>
    <t>5.3.10</t>
  </si>
  <si>
    <t>5.3.11</t>
  </si>
  <si>
    <t>5.3.12</t>
  </si>
  <si>
    <t>5.3.13</t>
  </si>
  <si>
    <t>5.3.14</t>
  </si>
  <si>
    <t>5.3.15</t>
  </si>
  <si>
    <t>5.3.16</t>
  </si>
  <si>
    <t>5.3.17</t>
  </si>
  <si>
    <t>6.4</t>
  </si>
  <si>
    <t>6.5</t>
  </si>
  <si>
    <t>6.6</t>
  </si>
  <si>
    <t>CABEAMENTO ESTRUTURADO</t>
  </si>
  <si>
    <t>ACABAMENTOS</t>
  </si>
  <si>
    <t>VISCONDE DE INHAUMA</t>
  </si>
  <si>
    <t>3.1</t>
  </si>
  <si>
    <t>3.2</t>
  </si>
  <si>
    <t>3.3</t>
  </si>
  <si>
    <t>3.4</t>
  </si>
  <si>
    <t>3.5</t>
  </si>
  <si>
    <t>3.6</t>
  </si>
  <si>
    <t>3.7</t>
  </si>
  <si>
    <t>3.8</t>
  </si>
  <si>
    <t>3.9</t>
  </si>
  <si>
    <t>3.10</t>
  </si>
  <si>
    <t>3.11</t>
  </si>
  <si>
    <t>3.12</t>
  </si>
  <si>
    <t>3.13</t>
  </si>
  <si>
    <t>3.14</t>
  </si>
  <si>
    <t>4.4</t>
  </si>
  <si>
    <t>4.5</t>
  </si>
  <si>
    <t>5.3.18</t>
  </si>
  <si>
    <t>5.3.19</t>
  </si>
  <si>
    <t>SERVIÇOS PRELIMINARES</t>
  </si>
  <si>
    <t>S5</t>
  </si>
  <si>
    <t>S15</t>
  </si>
  <si>
    <t>S1=S6=S7=S8</t>
  </si>
  <si>
    <t>S4=S11</t>
  </si>
  <si>
    <t>S2=S3=S9=S10</t>
  </si>
  <si>
    <t>S12=S16=S17=S18=S19</t>
  </si>
  <si>
    <t>S13=S14=S20=S21=S22=S23</t>
  </si>
  <si>
    <t>S24</t>
  </si>
  <si>
    <t>S25</t>
  </si>
  <si>
    <t>Escavação adicional de 20cm de cada lado para possibilitar a execução de formas e 10cm mais profundo para execução do lastro</t>
  </si>
  <si>
    <t>V1'-Baldrame</t>
  </si>
  <si>
    <t>V1-Baldrame</t>
  </si>
  <si>
    <t>V2-Baldrame</t>
  </si>
  <si>
    <t>V3-Baldrame</t>
  </si>
  <si>
    <t>V4-Baldrame</t>
  </si>
  <si>
    <t>V5-Baldrame</t>
  </si>
  <si>
    <t>V6-Baldrame</t>
  </si>
  <si>
    <t>V7-Baldrame</t>
  </si>
  <si>
    <t>V8-Baldrame</t>
  </si>
  <si>
    <t>V9-Baldrame</t>
  </si>
  <si>
    <t>V10-Baldrame</t>
  </si>
  <si>
    <t>Prancha 01/05</t>
  </si>
  <si>
    <t>Prancha 02/05</t>
  </si>
  <si>
    <t>Prancha 03/05</t>
  </si>
  <si>
    <t>Prancha 04/05</t>
  </si>
  <si>
    <t>Prancha 05/05</t>
  </si>
  <si>
    <t>Fundação</t>
  </si>
  <si>
    <t>Laje-cobertura</t>
  </si>
  <si>
    <t>J1</t>
  </si>
  <si>
    <t>P1</t>
  </si>
  <si>
    <t>P2</t>
  </si>
  <si>
    <t>1.5mm² - Amarelo</t>
  </si>
  <si>
    <t>1.5mm² - Azul Claro</t>
  </si>
  <si>
    <t>1.5mm² - Preto</t>
  </si>
  <si>
    <t>2.5mm² - Azul Claro</t>
  </si>
  <si>
    <t>2.5mm² - Preto</t>
  </si>
  <si>
    <t>2.5mm² - Verde-Amarelo</t>
  </si>
  <si>
    <t>35mm² - Azul Claro</t>
  </si>
  <si>
    <t>35mm² - Branco</t>
  </si>
  <si>
    <t>35mm² - Preto</t>
  </si>
  <si>
    <t>4mm² - Branco</t>
  </si>
  <si>
    <t>4mm² - Preto</t>
  </si>
  <si>
    <t>4mm² - Verde-Amarelo</t>
  </si>
  <si>
    <t>6mm² - Azul-Claro</t>
  </si>
  <si>
    <t>120x120x75mm</t>
  </si>
  <si>
    <t>Placa p/ 1 função</t>
  </si>
  <si>
    <t>Fase/Fase</t>
  </si>
  <si>
    <t>Fase/Neutro</t>
  </si>
  <si>
    <t>12 Posições</t>
  </si>
  <si>
    <t>5.3.20</t>
  </si>
  <si>
    <t>5.3.21</t>
  </si>
  <si>
    <t>5.4</t>
  </si>
  <si>
    <t>5.4.1</t>
  </si>
  <si>
    <t>5.4.2</t>
  </si>
  <si>
    <t>5.4.3</t>
  </si>
  <si>
    <t>5.4.4</t>
  </si>
  <si>
    <t>5.4.5</t>
  </si>
  <si>
    <t>5.5</t>
  </si>
  <si>
    <t>5.5.1</t>
  </si>
  <si>
    <t>5.5.2</t>
  </si>
  <si>
    <t>5.5.3</t>
  </si>
  <si>
    <t>5.5.4</t>
  </si>
  <si>
    <t>5.6</t>
  </si>
  <si>
    <t>5.6.1</t>
  </si>
  <si>
    <t>5.6.2</t>
  </si>
  <si>
    <t>5.6.3</t>
  </si>
  <si>
    <t>6.7</t>
  </si>
  <si>
    <t>6.8</t>
  </si>
  <si>
    <t>6.9</t>
  </si>
  <si>
    <t>6.10</t>
  </si>
  <si>
    <t>6.11</t>
  </si>
  <si>
    <t>6.12</t>
  </si>
  <si>
    <t>9.5</t>
  </si>
  <si>
    <t>8.5</t>
  </si>
  <si>
    <t>8.6</t>
  </si>
  <si>
    <t>8.7</t>
  </si>
  <si>
    <t>8.8</t>
  </si>
  <si>
    <t>RV 10.05.0600 (A)</t>
  </si>
  <si>
    <t>8.9</t>
  </si>
  <si>
    <t>A1</t>
  </si>
  <si>
    <t>A2</t>
  </si>
  <si>
    <t>Item 8.2</t>
  </si>
  <si>
    <t>A3</t>
  </si>
  <si>
    <t>Item 8.1</t>
  </si>
  <si>
    <t>Descontos (m²)</t>
  </si>
  <si>
    <t>B1-Pórtico</t>
  </si>
  <si>
    <t>Interno</t>
  </si>
  <si>
    <t>Externo</t>
  </si>
  <si>
    <t>"EMEF VISCONDE DE INHAÚMA"</t>
  </si>
  <si>
    <t>Rua 25 de Março, 186, Santo Antônio do Canaâ, CEP 29654-00, Santa Teresa-ES</t>
  </si>
  <si>
    <t>9.6</t>
  </si>
  <si>
    <t>9.7</t>
  </si>
  <si>
    <t>2.9</t>
  </si>
  <si>
    <t>Calçada existente</t>
  </si>
  <si>
    <t>9.8</t>
  </si>
  <si>
    <t>4.6</t>
  </si>
  <si>
    <t>4.7</t>
  </si>
  <si>
    <t>4.8</t>
  </si>
  <si>
    <t>2.10</t>
  </si>
  <si>
    <t>C1</t>
  </si>
  <si>
    <t>Muro Existente</t>
  </si>
  <si>
    <t>9.9</t>
  </si>
  <si>
    <t>PERGOLADO EM MADEIRA DE LEI, COBERTURA EM POLICARBONATO</t>
  </si>
  <si>
    <t>M</t>
  </si>
  <si>
    <t>Dimensões variadas de acordo com o contorno da obra.</t>
  </si>
  <si>
    <t>Área de desconto igual a área de esquadrias, subtraídos 2m². Multiplicado pela quantidade de esquadrias.</t>
  </si>
  <si>
    <t>Item 8.9</t>
  </si>
  <si>
    <t>Desconsiderado área referente ao forro</t>
  </si>
  <si>
    <t>Calçada em frente ao muro</t>
  </si>
  <si>
    <t>8.10</t>
  </si>
  <si>
    <t>9.10</t>
  </si>
  <si>
    <t>9.11</t>
  </si>
  <si>
    <t>Placa de obra nas dimensões de 2.0 x 4.0 m, padrão DER</t>
  </si>
  <si>
    <t>m2</t>
  </si>
  <si>
    <t>Tapume Telha Metálica Ondulada em aço galvalume 0,50mm Branca h=2,20m, incl. montagem estr. mad. 8"x8", c/adesivo "DER-ES" 60x60cm a cada 10m, incl. faixas pint. esmalte sint. cores azul c/ h=30cm e rosa c/ h=10cm (Reaproveitamento 2x)</t>
  </si>
  <si>
    <t>m</t>
  </si>
  <si>
    <t>Aluguel mensal container para escritório, dim. 6.00x2.40m, c/ banheiro (vaso+lavat+chuveiro e básc), incl. porta, 2 janelas, abert p/ ar cond., 2 pt iluminação, 2 tom. elét. e 1 tom.telef. Isolam.térmico(teto e paredes), piso em comp. Naval, cert. NR18, incl. laudo descontaminação.</t>
  </si>
  <si>
    <t>ms</t>
  </si>
  <si>
    <t>Mobilização e desmobilização de conteiner locado para barracão de obra</t>
  </si>
  <si>
    <t>und</t>
  </si>
  <si>
    <t>Demolição de piso revestido com cerâmica inclusive lastro de concreto</t>
  </si>
  <si>
    <t>Demolição de estrutura de madeira para telhado</t>
  </si>
  <si>
    <t>DEMOLIÇÃO DE ALVENARIA DE BLOCO FURADO, DE FORMA MANUAL, SEM REAPROVEITAMENTO. AF_09/2023</t>
  </si>
  <si>
    <t>M3</t>
  </si>
  <si>
    <t>DEMOLIÇÃO DE PILARES E VIGAS EM CONCRETO ARMADO, DE FORMA MECANIZADA COM MARTELETE, SEM REAPROVEITAMENTO. AF_09/2023</t>
  </si>
  <si>
    <t>DEMOLIÇÃO DE LAJES, EM CONCRETO ARMADO, DE FORMA MECANIZADA COM MARTELETE, SEM REAPROVEITAMENTO. AF_09/2023</t>
  </si>
  <si>
    <t>Remoção de telhamento com telhas cerâmicas</t>
  </si>
  <si>
    <t>Retirada de meio-fio de concreto</t>
  </si>
  <si>
    <t>Demolição manual de concreto simples (EMOP 05.001.001)</t>
  </si>
  <si>
    <t>m3</t>
  </si>
  <si>
    <t>Restauro - Reboco especial de parede, spessura 3cm, com argamassa traço 1:0,2 4:0,74 ( cal, arenoso e areia média)</t>
  </si>
  <si>
    <t>Índice de preço para remoção de entulho decorrente da execução de obras (Classe A CONAMA - NBR 10.004 - Classe II-B), incluindo aluguel da caçamba, carga, transporte e descarga em área licenciada</t>
  </si>
  <si>
    <t>Locação de obra com gabarito de madeira</t>
  </si>
  <si>
    <t>Escavação manual em material de 1a. categoria, até 1.50 m de profundidade</t>
  </si>
  <si>
    <t>Apiloamento do fundo de vala com maço de 30 a 60kg</t>
  </si>
  <si>
    <t>Lastro de brita graduada apiloada e=10cm</t>
  </si>
  <si>
    <t>CAMADA SEPARADORA PARA EXECUÇÃO DE RADIER, PISO DE CONCRETO OU LAJE SOBRE SOLO, EM LONA PLÁSTICA. AF_09/2021</t>
  </si>
  <si>
    <t>M2</t>
  </si>
  <si>
    <t>ARMAÇÃO PARA EXECUÇÃO DE RADIER, PISO DE CONCRETO OU LAJE SOBRE SOLO, COM USO DE TELA Q-92. AF_09/2021</t>
  </si>
  <si>
    <t>KG</t>
  </si>
  <si>
    <t>Fornecimento, preparo e aplicação de concreto magro com consumo mínimo de cimento de 250 kg/m3 (brita 1 e 2) - (5% de perdas já incluído no custo)</t>
  </si>
  <si>
    <t>Fornecimento, dobragem e colocação em fôrma, de armadura CA-50 A média, diâmetro de 6.3 a 10.0 mm</t>
  </si>
  <si>
    <t>kg</t>
  </si>
  <si>
    <t>Fornecimento, dobragem e colocação em fôrma, de armadura CA-50 A grossa diâmetro de 12.5 a 25.0 mm (1/2 a 1")</t>
  </si>
  <si>
    <t>Fornecimento, dobragem e colocação em fôrma, de armadura CA-60 B fina, diâmetro de 4.0 a 7.0mm</t>
  </si>
  <si>
    <t>Fôrma em chapa de madeira compensada plastificada 12mm para estrutura em geral, 5 reaproveitamentos, reforçada com sarrafos de madeira 2.5x10cm (incl material, corte, montagem, escoras em eucalipto e desforma)</t>
  </si>
  <si>
    <t>Fornecimento, preparo e aplicação de concreto Fck=25 MPa (brita 1 e 2) - (5% de perdas já incluído no custo)</t>
  </si>
  <si>
    <t>Pintura impermeabilizante com igolflex ou equivalente a 3 demãos</t>
  </si>
  <si>
    <t>Alvenaria de blocos cerâmicos 10 furos 10x20x20cm, assentados c/argamassa de cimento, cal hidratada CH1 e areia traço 1:0,5:8, esp. das juntas 12mm e esp. das paredes s/revestimento, 10cm (bloco comprado na fábrica, posto obra)</t>
  </si>
  <si>
    <t>Verga/contraverga reta de concreto armado 10 x 5 cm, Fck = 15 MPa, inclusive forma, armação e desforma</t>
  </si>
  <si>
    <t>Estrutura de madeira de lei tipo Paraju, peroba mica, angelim pedra ou equivalente para telhado de telha cerâmica tipo capa e canal, com pontaletes, terças, caibros e ripas, inclusive tratamento com cupinicida, exclusive telhas</t>
  </si>
  <si>
    <t>Cobertura nova de telhas cerâmicas tipo capa e canal inclusive cumeeiras (telhas compradas na fábrica, posto obra)</t>
  </si>
  <si>
    <t>INSTALAÇÃO DE PERGOLADO DE MADEIRA, EM MAÇARANDUBA, ANGELIM OU EQUIVALENTE DA REGIÃO, FIXADO COM CONCRETO SOBRE PISO DE CONCRETO EXISTENTE. AF_11/2021</t>
  </si>
  <si>
    <t>Fornecimento e instalação de chapas de policarbonato, e=8mm em toldo/cobertur a/fechamento/etc - Rev 01</t>
  </si>
  <si>
    <t>Madeiramento em pau d´arco, pilar com 20x20cm, aparelhado</t>
  </si>
  <si>
    <t>Calha em chapa galvanizada com largura de 40 cm</t>
  </si>
  <si>
    <t>QUADRO DE MEDIÇÃO GERAL DE ENERGIA PARA 1 MEDIDOR DE SOBREPOR - FORNECIMENTO E INSTALAÇÃO. AF_10/2020</t>
  </si>
  <si>
    <t>UN</t>
  </si>
  <si>
    <t>Quadro distrib. energia, embutido ou semi embutido, capac. p/ 28 disj. DIN, c/barram trif. 100A barra. neutro e terra, fab. em chapa de aço 12 USG com porta, espelho, trinco com fechad ch yale, Ref. QDTN II-28DIN-CEMAR ou equiv.</t>
  </si>
  <si>
    <t>Mini-Disjuntor monopolar 10A, curva C, 5kA, 127/220Vca, referência Siemens, GE, Schneider ou equivalente</t>
  </si>
  <si>
    <t>Mini-Disjuntor bipolar 16A, curva C, 5kA, 127/220Vca, referência Siemens, GE, Schneider ou equivalente</t>
  </si>
  <si>
    <t>Mini-Disjuntor monopolar 20A, curva C, 5kA, 127/220Vca, referência Siemens, GE, Schneider ou equivalente</t>
  </si>
  <si>
    <t>Mini-Disjuntor monopolar 25A, curva C, 5kA, 127/220Vca, referência Siemens, GE, Schneider ou equivalente</t>
  </si>
  <si>
    <t>Mini-Disjuntor bipolar 80A, curva C, 5kA, 127/220Vca, referência Siemens, GE, Schneider ou equivalente</t>
  </si>
  <si>
    <t>Interruptor Diferencial Bipolar DR 25A, 30mA ? 6kA, referência Siemens, Schneider, WEG ou equivalente</t>
  </si>
  <si>
    <t>Dispositivo de proteção contra surto de tensão DPS 40/20kA - 175v Classe II</t>
  </si>
  <si>
    <t>un</t>
  </si>
  <si>
    <t>Bucha com arruela em liga especial zamak p/eletroduto 25mm, d=1"</t>
  </si>
  <si>
    <t>Fornecimento e instalação de bucha de nylon s-7 (fischer ou similar)</t>
  </si>
  <si>
    <t>Fornecimento de parafuso cabeça quadrada 16 x 250mm</t>
  </si>
  <si>
    <t>Eletroduto flexível corrugado diâmetro 3/4", Amarelo ? Tigreflex ou equivalente</t>
  </si>
  <si>
    <t>Eletroduto flexível corrugado diâmetro 1", Amarelo ? Tigreflex ou equivalente</t>
  </si>
  <si>
    <t>Eletroduto de PVC rígido roscável, diâmetro 3/4", inclusive conexões</t>
  </si>
  <si>
    <t>Eletroduto de PVC rígido roscável, diâmetro 1.1/4", inclusive conexões</t>
  </si>
  <si>
    <t>Eletroduto de PVC rígido roscável, diâmetro 1", inclusive conexões</t>
  </si>
  <si>
    <t>Eletroduto de PVC rígido roscável, diâmetro 2", inclusive conexões</t>
  </si>
  <si>
    <t>Caixa de embutir marca de referência Tigreflex, 4x2"</t>
  </si>
  <si>
    <t>CAIXA OCTOGONAL 3" X 3", PVC, INSTALADA EM LAJE - FORNECIMENTO E INSTALAÇÃO. AF_03/2023</t>
  </si>
  <si>
    <t>Caixa de passagem pvc 15x15x8cm p/eletrica, tipo Aquatic ou similar</t>
  </si>
  <si>
    <t>Caixa de passagem de alvenaria de blocos cerâmicos 10 furos 10x20x20cm, dimensão de 30x30x30cm, com revestimento interno em chapisco e reboco, tampa de concreto esp. 5cm e lastro de brita 5cm</t>
  </si>
  <si>
    <t>Placa 4"x2" com furo</t>
  </si>
  <si>
    <t>Cabeçote de alumínio de 1 1/4"</t>
  </si>
  <si>
    <t>Haste de terra tipo COPPERWELD - 5/8" x 2.40m</t>
  </si>
  <si>
    <t>Concha olhal em aço forjado</t>
  </si>
  <si>
    <t>Parafuso de máquina de ferro galvanizado diâmetro 16mm</t>
  </si>
  <si>
    <t>Poste auxiliar p/entrada energia, trifasico, em ferro galvanizado d=3" e h=6, 0m, completo</t>
  </si>
  <si>
    <t>Sapatilha</t>
  </si>
  <si>
    <t>CABO DE COBRE FLEXÍVEL ISOLADO, 1,5 MM², ANTI-CHAMA 450/750 V, PARA CIRCUITOS TERMINAIS - FORNECIMENTO E INSTALAÇÃO. AF_03/2023</t>
  </si>
  <si>
    <t>Cabo de cobre termoplástico (PVC) flexível isolado 450/750V, antichama BWF livre de chumbo, 70ºC - 2,5mm2</t>
  </si>
  <si>
    <t>Cabo de cobre termoplástico (PVC) flexível isolado 450/750V, antichama BWF livre de chumbo, 70ºC ? 4,0mm2</t>
  </si>
  <si>
    <t>CABO DE COBRE FLEXÍVEL ISOLADO, 6 MM², ANTI-CHAMA 450/750 V, PARA CIRCUITOS TERMINAIS - FORNECIMENTO E INSTALAÇÃO. AF_03/2023</t>
  </si>
  <si>
    <t>Cabo de cobre termoplástico (PVC) flexível isolado 0,60/1kV, antichama, HEPR 90ºC ? 35,0mm2</t>
  </si>
  <si>
    <t>Interruptor de uma tecla simples 10A/250V, com placa 4x2"</t>
  </si>
  <si>
    <t>Interruptor de uma tecla paralelo 10A/250V, com placa 4x2"</t>
  </si>
  <si>
    <t>Tomada padrão brasileiro linha branca, NBR 14136 2 polos + terra 10A/250V, com placa 4x2"</t>
  </si>
  <si>
    <t>Tomada padrão brasileiro linha branca, NBR 14136 2 polos + terra 20A/250V, com placa 4x2"</t>
  </si>
  <si>
    <t>Luminária sobrepor quadrada  Led 40W*, 6500K G- Light ou similar</t>
  </si>
  <si>
    <t>LUMINÁRIA TIPO PLAFON CIRCULAR, DE SOBREPOR, COM LED DE 12/13 W - FORNECIMENTO E INSTALAÇÃO. AF_03/2022</t>
  </si>
  <si>
    <t>Refletor TR Led, corpo em aluminio, vidro temperado, potencia 30W, bivolt, te mp.cor 3000K/6000k, IP-65, da Taschibra ou similar</t>
  </si>
  <si>
    <t>Conector RJ 45 macho</t>
  </si>
  <si>
    <t>PATCH PANEL 24 PORTAS, CATEGORIA 6 - FORNECIMENTO E INSTALAÇÃO. AF_11/2019</t>
  </si>
  <si>
    <t>Switch 24 portas RJ-45 10/100 + 2 10/100/1000, inclusive fixação em Rack 19"</t>
  </si>
  <si>
    <t>Guia de Cabos Vertical para Rack Aberto Padrão 19" - 44 U´s x 1940 x 50mm</t>
  </si>
  <si>
    <t>Fornecimento e instalação de Mini Rack de Parede Padrão 19" - 12 U´s x 570mm</t>
  </si>
  <si>
    <t>Guia de Cabos Fechado Horizontal Padrão 19" - 1 U´s, inclusive fixação em Rack 19"</t>
  </si>
  <si>
    <t>Fornecimento e lançamento de cabo utp 4 pares cat 6</t>
  </si>
  <si>
    <t>Placa cega para caixa de pvc 4" x 2", para tomadas e interruptores</t>
  </si>
  <si>
    <t>Placa cega para tomada RJ45, ref. Tablet, da Tramontina</t>
  </si>
  <si>
    <t>ELETRODUTO FLEXÍVEL CORRUGADO, PVC, DN 25 MM (3/4"), PARA CIRCUITOS TERMINAIS, INSTALADO EM FORRO - FORNECIMENTO E INSTALAÇÃO. AF_03/2023</t>
  </si>
  <si>
    <t>ELETRODUTO FLEXÍVEL LISO, PEAD, DN 40 MM (1 1/4"), PARA CIRCUITOS TERMINAIS, INSTALADO EM FORRO - FORNECIMENTO E INSTALAÇÃO. AF_03/2023</t>
  </si>
  <si>
    <t>Janela em madeira de lei, tipo moldura p/ vidro, de correr, c/batentes (14cm) e 2 jogos de alizar, exclusive ferragens e vidros</t>
  </si>
  <si>
    <t>Porta em alumínio, cor N/P/B, moldura-vidro,completa, inclusive caixilhos, do bradiças ou roldanas e fechadura, exclusive vidro</t>
  </si>
  <si>
    <t>Portão/porta em alumínio cor N/B/P, de correr, vazado, em tubo quadrado 3"x1. 1/2" horizontais e engradado e 1.1/2"x1.1/2" verticais, com espaçamento de 12 cm.</t>
  </si>
  <si>
    <t>Vidro temperado  8 mm, liso, transparente, com ferragens - Rev 04_x001F__10/2021</t>
  </si>
  <si>
    <t>REVESTIMENTO CERÂMICO PARA PISO COM PLACAS TIPO ESMALTADA EXTRA DE DIMENSÕES 60X60 CM APLICADA EM AMBIENTES DE ÁREA MAIOR QUE 10 M2. AF_02/2023_PE</t>
  </si>
  <si>
    <t>Fornecimento e aplicação de concreto USINADO Fck=20 MPa - considerando BOMBEAMENTO (5% de perdas já incluído no custo) (6% de taxa p/concr.bombeavel)</t>
  </si>
  <si>
    <t>Acabamento superficial de concreto com lixamento e polimento</t>
  </si>
  <si>
    <t>Fôrma de tábua de madeira de 2.5x30.0cm, levando-se em conta utilização 3 vezes (incluindo o material, corte, montagem, escoramento e desforma)</t>
  </si>
  <si>
    <t>Regularização com argamassa de cimento e areia, com 2cm de espessura no traço 1:3.</t>
  </si>
  <si>
    <t>CONTRAPISO EM ARGAMASSA TRAÇO 1:4 (CIMENTO E AREIA), PREPARO MECÂNICO COM BETONEIRA 400 L, APLICADO EM ÁREAS SECAS SOBRE LAJE, ADERIDO, ACABAMENTO NÃO REFORÇADO, ESPESSURA 2CM. AF_07/2021</t>
  </si>
  <si>
    <t>Reboco tipo paulista de argamassa de cimento, cal hidratada CH1 e areia lavada traço 1:0.5:6, espessura 25 mm</t>
  </si>
  <si>
    <t>Emassamento de paredes e forros, com duas demãos de massa acrílica, marcas de referência Suvinil, Coral ou Metalatex</t>
  </si>
  <si>
    <t>Forro de gesso acabamento tipo liso</t>
  </si>
  <si>
    <t>Pintura com tinta acrílica Suvinil, Coral ou Metalatex, inclusive selador acrílico, em paredes externas a três demãos</t>
  </si>
  <si>
    <t>Passeio de cimentado camurçado com argamassa de cimento e areia no traço 1:3 esp. 1.5cm, e lastro de concreto com 8cm de espessura, inclusive preparo de caixa</t>
  </si>
  <si>
    <t>PISO PODOTÁTIL DE ALERTA OU DIRECIONAL, DE CONCRETO, ASSENTADO SOBRE ARGAMASSA. AF_05/2023</t>
  </si>
  <si>
    <t>Meio-fio de concreto pré-moldado com dimensões de 15x12x30x100 cm , rejuntados com argamassa de cimento e areia no traço 1:3</t>
  </si>
  <si>
    <t>Canaleta de concreto retangular com grelha em barra de aço</t>
  </si>
  <si>
    <t>Tubo de PVC rígido soldável branco, para esgoto, série normal, diâmetro 100mm (4"), inclusive conexões</t>
  </si>
  <si>
    <t>Caixa de areia de alvenaria de blocos de concreto 9x19x39cm, dim. 60x60cm e Hmáx=1m, c/ tampa em concreto esp. 5cm, lastro concreto esp. 10cm, revestida intern. c/ chapisco e reboco impermeabilizante, incl. escavação e reaterro</t>
  </si>
  <si>
    <t>Corrimão de tubo de ferro galvanizado diâmetro 3" fixado na parede a cada 1.50m, inclusive pintura a óleo ou esmalte</t>
  </si>
  <si>
    <t>GUARDA-CORPO DE AÇO GALVANIZADO DE 1,10M DE ALTURA, MONTANTES TUBULARES DE 1.1/2  ESPAÇADOS DE 1,20M, TRAVESSA SUPERIOR DE 2 , GRADIL FORMADO POR BARRAS CHATAS EM FERRO DE 32X4,8MM, FIXADO COM CHUMBADOR MECÂNICO. AF_04/2019_PS</t>
  </si>
  <si>
    <t>Letra em aço inox escovado/polido 20 x 20cm - instalado</t>
  </si>
  <si>
    <t>Placa para inauguração de obra em alumínio polido e=4mm, dimensões 40 x 50 cm, gravação em baixo relevo, inclusive pintura e fixação</t>
  </si>
  <si>
    <t>Limpeza geral da obra (edificação)</t>
  </si>
  <si>
    <t>H</t>
  </si>
  <si>
    <t>Madeiramento em massaranduba/madeira de lei, peça serrada 10cm x 20cm com abe rtura de encaixes</t>
  </si>
  <si>
    <t>Madeiramento em massaranduba/madeira de lei, peça serrada 5cm x 11cm com aber tura de encaixes</t>
  </si>
  <si>
    <t>PEDREIRO (OFICIAL - SINDUSCON)</t>
  </si>
  <si>
    <t>157,27 %</t>
  </si>
  <si>
    <t>SERVENTE (AUXILIAR DE OBRAS - SINDUSCON)</t>
  </si>
  <si>
    <t xml:space="preserve">MARCENEIRO (HORISTA)                                                                                                                                                                                                                                                                                                                                                                                                                                                                                      </t>
  </si>
  <si>
    <t xml:space="preserve">H     </t>
  </si>
  <si>
    <t>LAJE PRE-FABRICADA TRELIÇADA H= 8CM - SOBRECARGA 300 KG/M2 - PARA PISO - EXCLUSIVE CAPEAMENTO</t>
  </si>
  <si>
    <t>PONTALETE DE MADEIRA BRUTA DE 3ª 8.0 X 8.0 CM</t>
  </si>
  <si>
    <t>PREGO 18X27</t>
  </si>
  <si>
    <t>SARRAFO DE MADEIRA PINUS 10 X 2.5CM</t>
  </si>
  <si>
    <t>TABUA DE MADEIRA PINUS 30 X 2.5 CM (TAIPA DE 1ª)</t>
  </si>
  <si>
    <t xml:space="preserve">DER-ES EDIF. (jan-24). </t>
  </si>
  <si>
    <t xml:space="preserve">DER-ES EDIF. (jan-24). SINAPI (jan-24). ORSE (jan-24). </t>
  </si>
  <si>
    <t>PROJETO: VISCONDE DE INHAUMA</t>
  </si>
  <si>
    <t>LOCAL: Rua 25 de Março, 186, Santo Antônio do Canaâ, CEP 29654-00, Santa Teresa-ES</t>
  </si>
  <si>
    <t xml:space="preserve">REF: DER-ES EDIF. (jan-24). SINAPI (jan-24). DER-ES ROD. (jan-23). SCO-RIO (jan-24). ORSE (jan-24). </t>
  </si>
  <si>
    <t>Data Base: jan-24</t>
  </si>
  <si>
    <t>PREFEITURA MUNICIPAL DE SANTA TERESA</t>
  </si>
  <si>
    <t>Declaro para os devidos fins que, conforme legislação tributária municipal, a base de cálculo do ISS para Fornecimento de Materiais e Equipamentos é de 100 %, com a respectiva alíquota de 2%</t>
  </si>
  <si>
    <t>Declaro para os devidos fins que o regime de Contribuição Previdenciária adotado para elaboração do orçamento foi Sem Desoneração, e que esta é a alternativa mais adequada para a Administração Pública.</t>
  </si>
  <si>
    <t>Declaro para os devidos fins que, conforme legislação tributária municipal, a base de cálculo do ISS para Edificações é de 100 %, com a respectiva alíquota de 5%</t>
  </si>
  <si>
    <t>A</t>
  </si>
  <si>
    <t>B</t>
  </si>
  <si>
    <t>C</t>
  </si>
  <si>
    <t>PREFEITURA MUNICIPAL DE SANTA TERESA
Secretaria Municipal de Planejamento e Assuntos Estratégicos
RESUMO GERAL DO ORÇAMENTO</t>
  </si>
  <si>
    <t>BDI: 34,71%  |  BDI Diferenc. : 15,57%</t>
  </si>
  <si>
    <t>Aluguel mensal container para escritório</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</si>
</sst>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quot;R$&quot;* #,##0.00_-;\-&quot;R$&quot;* #,##0.00_-;_-&quot;R$&quot;* &quot;-&quot;??_-;_-@_-"/>
    <numFmt numFmtId="43" formatCode="_-* #,##0.00_-;\-* #,##0.00_-;_-* &quot;-&quot;??_-;_-@_-"/>
    <numFmt numFmtId="164" formatCode="_-&quot;R$&quot;\ * #,##0.00_-;\-&quot;R$&quot;\ * #,##0.00_-;_-&quot;R$&quot;\ * &quot;-&quot;??_-;_-@_-"/>
    <numFmt numFmtId="165" formatCode="0.000"/>
    <numFmt numFmtId="166" formatCode="0\ &quot;meses&quot;"/>
    <numFmt numFmtId="167" formatCode="&quot;SERVIÇO: &quot;@"/>
    <numFmt numFmtId="168" formatCode="&quot;REFERENCIA:              &quot;@"/>
    <numFmt numFmtId="169" formatCode="0.0000"/>
    <numFmt numFmtId="170" formatCode="#,##0.0000"/>
    <numFmt numFmtId="171" formatCode="0.0000000"/>
    <numFmt numFmtId="172" formatCode="0.0000%"/>
    <numFmt numFmtId="173" formatCode="_-* #,##0.00_-;\-* #,##0.00_-;_-* &quot;-&quot;??_-;_-@"/>
    <numFmt numFmtId="174" formatCode="_(* #,##0.00_);_(* \(#,##0.00\);_(* &quot;-&quot;??_);_(@_)"/>
    <numFmt numFmtId="175" formatCode="0.0%"/>
    <numFmt numFmtId="176" formatCode="_-* #,##0.0000_-;\-* #,##0.0000_-;_-* &quot;-&quot;??_-;_-@_-"/>
    <numFmt numFmtId="177" formatCode="0.00\ &quot;m²&quot;"/>
  </numFmts>
  <fonts count="68">
    <font>
      <sz val="11"/>
      <color theme="1"/>
      <name val="Calibri"/>
      <family val="2"/>
      <scheme val="minor"/>
    </font>
    <font>
      <b/>
      <sz val="8"/>
      <color theme="1"/>
      <name val="Arial"/>
      <family val="2"/>
    </font>
    <font>
      <sz val="8"/>
      <name val="Arial"/>
      <family val="2"/>
    </font>
    <font>
      <b/>
      <sz val="8"/>
      <name val="Arial"/>
      <family val="2"/>
    </font>
    <font>
      <sz val="8"/>
      <color theme="1"/>
      <name val="Arial"/>
      <family val="2"/>
    </font>
    <font>
      <sz val="11"/>
      <color theme="1"/>
      <name val="Calibri"/>
      <family val="2"/>
      <scheme val="minor"/>
    </font>
    <font>
      <b/>
      <sz val="11"/>
      <name val="Berlin Sans FB Demi"/>
      <family val="2"/>
    </font>
    <font>
      <sz val="10"/>
      <name val="Arial"/>
      <family val="2"/>
    </font>
    <font>
      <b/>
      <sz val="9"/>
      <name val="Arial"/>
      <family val="2"/>
    </font>
    <font>
      <sz val="9"/>
      <name val="Arial"/>
      <family val="2"/>
    </font>
    <font>
      <sz val="11"/>
      <color indexed="8"/>
      <name val="Calibri"/>
      <family val="2"/>
    </font>
    <font>
      <sz val="8"/>
      <color theme="1"/>
      <name val="Calibri"/>
      <family val="2"/>
      <scheme val="minor"/>
    </font>
    <font>
      <sz val="8"/>
      <name val="Calibri"/>
      <family val="2"/>
      <scheme val="minor"/>
    </font>
    <font>
      <sz val="8"/>
      <color rgb="FFFF0000"/>
      <name val="Arial"/>
      <family val="2"/>
    </font>
    <font>
      <b/>
      <sz val="9"/>
      <color theme="1"/>
      <name val="Arial"/>
      <family val="2"/>
    </font>
    <font>
      <b/>
      <sz val="11"/>
      <color theme="1"/>
      <name val="Berlin Sans FB Demi"/>
      <family val="2"/>
    </font>
    <font>
      <sz val="11"/>
      <name val="Berlin Sans FB Demi"/>
      <family val="2"/>
    </font>
    <font>
      <sz val="10"/>
      <color theme="1"/>
      <name val="Times New Roman"/>
      <family val="1"/>
    </font>
    <font>
      <sz val="9"/>
      <color theme="1"/>
      <name val="Arial"/>
      <family val="2"/>
    </font>
    <font>
      <b/>
      <u/>
      <sz val="9"/>
      <color theme="1"/>
      <name val="Arial"/>
      <family val="2"/>
    </font>
    <font>
      <b/>
      <sz val="9"/>
      <color rgb="FF0000FF"/>
      <name val="Arial"/>
      <family val="2"/>
    </font>
    <font>
      <i/>
      <sz val="9"/>
      <color rgb="FF0000FF"/>
      <name val="Arial"/>
      <family val="2"/>
    </font>
    <font>
      <sz val="9"/>
      <color rgb="FF0000FF"/>
      <name val="Arial"/>
      <family val="2"/>
    </font>
    <font>
      <i/>
      <sz val="9"/>
      <color theme="1"/>
      <name val="Arial"/>
      <family val="2"/>
    </font>
    <font>
      <b/>
      <i/>
      <sz val="9"/>
      <color theme="1"/>
      <name val="Arial"/>
      <family val="2"/>
    </font>
    <font>
      <i/>
      <sz val="11"/>
      <color theme="1"/>
      <name val="Calibri"/>
      <family val="2"/>
      <scheme val="minor"/>
    </font>
    <font>
      <b/>
      <sz val="12"/>
      <color rgb="FF000000"/>
      <name val="Arial1"/>
    </font>
    <font>
      <sz val="12"/>
      <color rgb="FF000000"/>
      <name val="Arial1"/>
    </font>
    <font>
      <b/>
      <sz val="10"/>
      <color rgb="FF000000"/>
      <name val="Arial1"/>
    </font>
    <font>
      <sz val="10"/>
      <color rgb="FF000000"/>
      <name val="Arial1"/>
    </font>
    <font>
      <sz val="8"/>
      <color rgb="FF000000"/>
      <name val="Arial1"/>
    </font>
    <font>
      <sz val="11"/>
      <color theme="1"/>
      <name val="Liberation Sans"/>
      <family val="2"/>
    </font>
    <font>
      <sz val="10"/>
      <color theme="1"/>
      <name val="Arial"/>
      <family val="2"/>
    </font>
    <font>
      <b/>
      <sz val="10"/>
      <color theme="1"/>
      <name val="Arial1"/>
    </font>
    <font>
      <sz val="10"/>
      <color theme="1"/>
      <name val="Arial1"/>
    </font>
    <font>
      <sz val="3"/>
      <color theme="1"/>
      <name val="Arial1"/>
    </font>
    <font>
      <b/>
      <sz val="3"/>
      <color theme="1"/>
      <name val="Arial1"/>
    </font>
    <font>
      <b/>
      <sz val="10"/>
      <color rgb="FFFF0000"/>
      <name val="Arial1"/>
    </font>
    <font>
      <i/>
      <sz val="10"/>
      <color theme="1"/>
      <name val="Arial1"/>
    </font>
    <font>
      <sz val="10"/>
      <color theme="1"/>
      <name val="Calibri"/>
      <family val="2"/>
    </font>
    <font>
      <u/>
      <sz val="10"/>
      <color theme="1"/>
      <name val="Arial"/>
      <family val="2"/>
    </font>
    <font>
      <u/>
      <sz val="10"/>
      <color theme="1"/>
      <name val="Calibri"/>
      <family val="2"/>
    </font>
    <font>
      <b/>
      <i/>
      <sz val="14"/>
      <color theme="1"/>
      <name val="Arial1"/>
    </font>
    <font>
      <sz val="10"/>
      <color rgb="FF000000"/>
      <name val="Calibri"/>
      <family val="2"/>
    </font>
    <font>
      <sz val="9"/>
      <color theme="1"/>
      <name val="Arial1"/>
    </font>
    <font>
      <sz val="9"/>
      <color rgb="FF000000"/>
      <name val="Liberation Sans"/>
      <family val="2"/>
    </font>
    <font>
      <b/>
      <sz val="9"/>
      <color rgb="FF000000"/>
      <name val="Liberation Sans"/>
      <family val="2"/>
    </font>
    <font>
      <sz val="10"/>
      <color rgb="FF000000"/>
      <name val="Liberation Sans"/>
      <family val="2"/>
    </font>
    <font>
      <u/>
      <sz val="11"/>
      <color theme="10"/>
      <name val="Calibri"/>
      <family val="2"/>
      <scheme val="minor"/>
    </font>
    <font>
      <sz val="26"/>
      <color rgb="FFC00000"/>
      <name val="Calibri"/>
      <family val="2"/>
      <scheme val="minor"/>
    </font>
    <font>
      <sz val="12"/>
      <name val="Arial"/>
      <family val="2"/>
    </font>
    <font>
      <sz val="18"/>
      <color theme="1"/>
      <name val="Times New Roman"/>
      <family val="1"/>
    </font>
    <font>
      <sz val="24"/>
      <color rgb="FFC00000"/>
      <name val="Calibri"/>
      <family val="2"/>
      <scheme val="minor"/>
    </font>
    <font>
      <b/>
      <sz val="26"/>
      <color rgb="FFFF0000"/>
      <name val="Arial1"/>
    </font>
    <font>
      <b/>
      <sz val="11"/>
      <color theme="1"/>
      <name val="Arial1"/>
    </font>
    <font>
      <sz val="9"/>
      <name val="Arial MT"/>
    </font>
    <font>
      <sz val="9"/>
      <name val="Arial MT"/>
      <family val="2"/>
    </font>
    <font>
      <sz val="9"/>
      <color rgb="FF000000"/>
      <name val="Arial MT"/>
      <family val="2"/>
    </font>
    <font>
      <b/>
      <sz val="9"/>
      <color rgb="FF000000"/>
      <name val="Arial"/>
      <family val="2"/>
    </font>
    <font>
      <b/>
      <sz val="10"/>
      <name val="Arial"/>
      <family val="2"/>
    </font>
    <font>
      <b/>
      <sz val="8"/>
      <color rgb="FFFFFF00"/>
      <name val="Calibri"/>
      <family val="2"/>
      <scheme val="minor"/>
    </font>
    <font>
      <sz val="8"/>
      <name val="Arial"/>
      <family val="2"/>
    </font>
    <font>
      <b/>
      <sz val="9"/>
      <color theme="1"/>
      <name val="Arial"/>
      <family val="2"/>
    </font>
    <font>
      <i/>
      <sz val="9"/>
      <color theme="1"/>
      <name val="Arial"/>
      <family val="2"/>
    </font>
    <font>
      <sz val="9"/>
      <color theme="1"/>
      <name val="Arial"/>
      <family val="2"/>
    </font>
    <font>
      <b/>
      <i/>
      <sz val="9"/>
      <color theme="1"/>
      <name val="Arial"/>
      <family val="2"/>
    </font>
    <font>
      <b/>
      <sz val="8"/>
      <color rgb="FFC00000"/>
      <name val="Calibri"/>
      <family val="2"/>
      <scheme val="minor"/>
    </font>
    <font>
      <b/>
      <sz val="8"/>
      <color rgb="FFFF0000"/>
      <name val="Arial"/>
      <family val="2"/>
    </font>
  </fonts>
  <fills count="17">
    <fill>
      <patternFill patternType="none"/>
    </fill>
    <fill>
      <patternFill patternType="gray125"/>
    </fill>
    <fill>
      <patternFill patternType="solid">
        <fgColor theme="0" tint="-0.14999847407452621"/>
        <bgColor indexed="64"/>
      </patternFill>
    </fill>
    <fill>
      <patternFill patternType="solid">
        <fgColor indexed="9"/>
        <bgColor indexed="64"/>
      </patternFill>
    </fill>
    <fill>
      <patternFill patternType="solid">
        <fgColor theme="0"/>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00B050"/>
        <bgColor indexed="64"/>
      </patternFill>
    </fill>
    <fill>
      <patternFill patternType="solid">
        <fgColor rgb="FFFFFF00"/>
        <bgColor indexed="64"/>
      </patternFill>
    </fill>
    <fill>
      <patternFill patternType="solid">
        <fgColor theme="0"/>
        <bgColor theme="0"/>
      </patternFill>
    </fill>
    <fill>
      <patternFill patternType="solid">
        <fgColor rgb="FFC6D9F0"/>
        <bgColor rgb="FFC6D9F0"/>
      </patternFill>
    </fill>
    <fill>
      <patternFill patternType="solid">
        <fgColor theme="8" tint="0.59999389629810485"/>
        <bgColor indexed="64"/>
      </patternFill>
    </fill>
    <fill>
      <patternFill patternType="solid">
        <fgColor rgb="FF969696"/>
        <bgColor rgb="FF969696"/>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49">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hair">
        <color indexed="64"/>
      </bottom>
      <diagonal/>
    </border>
    <border>
      <left/>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style="hair">
        <color indexed="64"/>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hair">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hair">
        <color indexed="64"/>
      </top>
      <bottom/>
      <diagonal/>
    </border>
    <border>
      <left style="hair">
        <color rgb="FF000000"/>
      </left>
      <right/>
      <top style="thin">
        <color rgb="FF000000"/>
      </top>
      <bottom/>
      <diagonal/>
    </border>
    <border>
      <left/>
      <right/>
      <top style="thin">
        <color rgb="FF000000"/>
      </top>
      <bottom/>
      <diagonal/>
    </border>
    <border>
      <left style="hair">
        <color rgb="FF000000"/>
      </left>
      <right/>
      <top/>
      <bottom/>
      <diagonal/>
    </border>
    <border>
      <left/>
      <right style="hair">
        <color rgb="FF000000"/>
      </right>
      <top/>
      <bottom/>
      <diagonal/>
    </border>
    <border>
      <left style="hair">
        <color rgb="FF000000"/>
      </left>
      <right style="hair">
        <color rgb="FF000000"/>
      </right>
      <top/>
      <bottom/>
      <diagonal/>
    </border>
    <border>
      <left style="hair">
        <color rgb="FF000000"/>
      </left>
      <right/>
      <top style="hair">
        <color rgb="FF000000"/>
      </top>
      <bottom style="thin">
        <color rgb="FF000000"/>
      </bottom>
      <diagonal/>
    </border>
    <border>
      <left/>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right style="hair">
        <color rgb="FF000000"/>
      </right>
      <top style="thin">
        <color rgb="FF000000"/>
      </top>
      <bottom/>
      <diagonal/>
    </border>
    <border>
      <left style="hair">
        <color rgb="FF000000"/>
      </left>
      <right style="hair">
        <color rgb="FF000000"/>
      </right>
      <top style="thin">
        <color rgb="FF000000"/>
      </top>
      <bottom/>
      <diagonal/>
    </border>
    <border>
      <left style="thin">
        <color indexed="64"/>
      </left>
      <right style="thin">
        <color indexed="64"/>
      </right>
      <top style="medium">
        <color rgb="FF000000"/>
      </top>
      <bottom style="thin">
        <color indexed="64"/>
      </bottom>
      <diagonal/>
    </border>
    <border>
      <left style="thin">
        <color rgb="FF000000"/>
      </left>
      <right/>
      <top style="thin">
        <color rgb="FF000000"/>
      </top>
      <bottom/>
      <diagonal/>
    </border>
    <border>
      <left style="hair">
        <color rgb="FF000000"/>
      </left>
      <right/>
      <top style="thin">
        <color indexed="64"/>
      </top>
      <bottom/>
      <diagonal/>
    </border>
    <border>
      <left/>
      <right style="hair">
        <color rgb="FF000000"/>
      </right>
      <top style="thin">
        <color indexed="64"/>
      </top>
      <bottom/>
      <diagonal/>
    </border>
    <border>
      <left style="hair">
        <color rgb="FF000000"/>
      </left>
      <right style="hair">
        <color rgb="FF000000"/>
      </right>
      <top style="thin">
        <color indexed="64"/>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style="hair">
        <color rgb="FF000000"/>
      </right>
      <top style="hair">
        <color rgb="FF000000"/>
      </top>
      <bottom/>
      <diagonal/>
    </border>
    <border>
      <left style="thin">
        <color rgb="FF000000"/>
      </left>
      <right/>
      <top/>
      <bottom/>
      <diagonal/>
    </border>
    <border>
      <left/>
      <right style="thin">
        <color indexed="64"/>
      </right>
      <top style="hair">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indexed="64"/>
      </top>
      <bottom/>
      <diagonal/>
    </border>
    <border>
      <left style="hair">
        <color rgb="FF000000"/>
      </left>
      <right/>
      <top style="thin">
        <color rgb="FF000000"/>
      </top>
      <bottom style="thin">
        <color indexed="64"/>
      </bottom>
      <diagonal/>
    </border>
    <border>
      <left/>
      <right/>
      <top style="thin">
        <color rgb="FF000000"/>
      </top>
      <bottom style="thin">
        <color indexed="64"/>
      </bottom>
      <diagonal/>
    </border>
    <border>
      <left/>
      <right style="hair">
        <color rgb="FF000000"/>
      </right>
      <top style="thin">
        <color rgb="FF000000"/>
      </top>
      <bottom style="thin">
        <color indexed="64"/>
      </bottom>
      <diagonal/>
    </border>
    <border>
      <left style="hair">
        <color rgb="FF000000"/>
      </left>
      <right style="hair">
        <color rgb="FF000000"/>
      </right>
      <top style="thin">
        <color rgb="FF000000"/>
      </top>
      <bottom style="thin">
        <color indexed="64"/>
      </bottom>
      <diagonal/>
    </border>
    <border>
      <left style="thin">
        <color indexed="64"/>
      </left>
      <right/>
      <top style="hair">
        <color indexed="64"/>
      </top>
      <bottom/>
      <diagonal/>
    </border>
    <border>
      <left/>
      <right style="thin">
        <color indexed="64"/>
      </right>
      <top style="medium">
        <color indexed="64"/>
      </top>
      <bottom style="medium">
        <color indexed="64"/>
      </bottom>
      <diagonal/>
    </border>
    <border>
      <left style="thin">
        <color indexed="64"/>
      </left>
      <right/>
      <top style="hair">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hair">
        <color rgb="FF000000"/>
      </left>
      <right/>
      <top style="hair">
        <color rgb="FF000000"/>
      </top>
      <bottom style="thin">
        <color indexed="64"/>
      </bottom>
      <diagonal/>
    </border>
    <border>
      <left style="hair">
        <color rgb="FF000000"/>
      </left>
      <right style="hair">
        <color rgb="FF000000"/>
      </right>
      <top style="hair">
        <color rgb="FF000000"/>
      </top>
      <bottom style="thin">
        <color indexed="64"/>
      </bottom>
      <diagonal/>
    </border>
    <border>
      <left/>
      <right style="hair">
        <color rgb="FF000000"/>
      </right>
      <top style="hair">
        <color rgb="FF000000"/>
      </top>
      <bottom style="thin">
        <color indexed="64"/>
      </bottom>
      <diagonal/>
    </border>
    <border>
      <left/>
      <right/>
      <top style="hair">
        <color rgb="FF000000"/>
      </top>
      <bottom style="thin">
        <color indexed="64"/>
      </bottom>
      <diagonal/>
    </border>
    <border>
      <left style="thin">
        <color indexed="64"/>
      </left>
      <right style="medium">
        <color indexed="64"/>
      </right>
      <top/>
      <bottom style="hair">
        <color indexed="64"/>
      </bottom>
      <diagonal/>
    </border>
    <border>
      <left style="thin">
        <color rgb="FF000000"/>
      </left>
      <right/>
      <top style="thin">
        <color rgb="FF000000"/>
      </top>
      <bottom style="thin">
        <color indexed="64"/>
      </bottom>
      <diagonal/>
    </border>
    <border>
      <left/>
      <right/>
      <top style="hair">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hair">
        <color rgb="FF000000"/>
      </right>
      <top style="thin">
        <color rgb="FF000000"/>
      </top>
      <bottom style="thin">
        <color indexed="64"/>
      </bottom>
      <diagonal/>
    </border>
    <border>
      <left/>
      <right style="thin">
        <color indexed="64"/>
      </right>
      <top style="thin">
        <color rgb="FF000000"/>
      </top>
      <bottom style="thin">
        <color indexed="64"/>
      </bottom>
      <diagonal/>
    </border>
    <border>
      <left style="hair">
        <color rgb="FF000000"/>
      </left>
      <right style="thin">
        <color indexed="64"/>
      </right>
      <top/>
      <bottom/>
      <diagonal/>
    </border>
    <border>
      <left style="hair">
        <color rgb="FF000000"/>
      </left>
      <right style="thin">
        <color indexed="64"/>
      </right>
      <top style="thin">
        <color rgb="FF000000"/>
      </top>
      <bottom/>
      <diagonal/>
    </border>
    <border>
      <left style="thin">
        <color indexed="64"/>
      </left>
      <right/>
      <top style="hair">
        <color rgb="FF000000"/>
      </top>
      <bottom/>
      <diagonal/>
    </border>
    <border>
      <left style="hair">
        <color rgb="FF000000"/>
      </left>
      <right style="thin">
        <color indexed="64"/>
      </right>
      <top/>
      <bottom style="thin">
        <color indexed="64"/>
      </bottom>
      <diagonal/>
    </border>
    <border>
      <left style="hair">
        <color rgb="FF000000"/>
      </left>
      <right style="thin">
        <color indexed="64"/>
      </right>
      <top/>
      <bottom style="thin">
        <color rgb="FF000000"/>
      </bottom>
      <diagonal/>
    </border>
    <border>
      <left style="thin">
        <color indexed="64"/>
      </left>
      <right/>
      <top style="hair">
        <color rgb="FF000000"/>
      </top>
      <bottom style="thin">
        <color rgb="FF000000"/>
      </bottom>
      <diagonal/>
    </border>
    <border>
      <left style="thin">
        <color indexed="64"/>
      </left>
      <right/>
      <top style="thin">
        <color rgb="FF000000"/>
      </top>
      <bottom/>
      <diagonal/>
    </border>
    <border>
      <left style="hair">
        <color rgb="FF000000"/>
      </left>
      <right style="thin">
        <color indexed="64"/>
      </right>
      <top style="thin">
        <color indexed="64"/>
      </top>
      <bottom/>
      <diagonal/>
    </border>
    <border>
      <left style="hair">
        <color rgb="FF000000"/>
      </left>
      <right style="thin">
        <color indexed="64"/>
      </right>
      <top style="thin">
        <color indexed="64"/>
      </top>
      <bottom style="thin">
        <color rgb="FF000000"/>
      </bottom>
      <diagonal/>
    </border>
    <border>
      <left style="thin">
        <color indexed="64"/>
      </left>
      <right/>
      <top style="thin">
        <color rgb="FF000000"/>
      </top>
      <bottom style="thin">
        <color indexed="64"/>
      </bottom>
      <diagonal/>
    </border>
    <border>
      <left style="hair">
        <color rgb="FF000000"/>
      </left>
      <right style="thin">
        <color indexed="64"/>
      </right>
      <top style="thin">
        <color rgb="FF000000"/>
      </top>
      <bottom style="thin">
        <color indexed="64"/>
      </bottom>
      <diagonal/>
    </border>
    <border>
      <left style="thin">
        <color indexed="64"/>
      </left>
      <right/>
      <top style="hair">
        <color rgb="FF000000"/>
      </top>
      <bottom style="thin">
        <color indexed="64"/>
      </bottom>
      <diagonal/>
    </border>
    <border>
      <left style="thin">
        <color rgb="FF000000"/>
      </left>
      <right/>
      <top/>
      <bottom style="thin">
        <color indexed="64"/>
      </bottom>
      <diagonal/>
    </border>
    <border>
      <left style="hair">
        <color rgb="FF000000"/>
      </left>
      <right/>
      <top/>
      <bottom style="thin">
        <color indexed="64"/>
      </bottom>
      <diagonal/>
    </border>
    <border>
      <left style="hair">
        <color rgb="FF000000"/>
      </left>
      <right style="hair">
        <color rgb="FF000000"/>
      </right>
      <top/>
      <bottom style="thin">
        <color indexed="64"/>
      </bottom>
      <diagonal/>
    </border>
    <border>
      <left/>
      <right style="hair">
        <color rgb="FF000000"/>
      </right>
      <top/>
      <bottom style="thin">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indexed="64"/>
      </right>
      <top style="medium">
        <color rgb="FF000000"/>
      </top>
      <bottom style="thin">
        <color indexed="64"/>
      </bottom>
      <diagonal/>
    </border>
    <border>
      <left style="thin">
        <color indexed="64"/>
      </left>
      <right style="medium">
        <color indexed="64"/>
      </right>
      <top style="medium">
        <color rgb="FF000000"/>
      </top>
      <bottom style="thin">
        <color indexed="64"/>
      </bottom>
      <diagonal/>
    </border>
    <border>
      <left style="thin">
        <color rgb="FF000000"/>
      </left>
      <right style="medium">
        <color indexed="64"/>
      </right>
      <top/>
      <bottom style="hair">
        <color rgb="FF000000"/>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rgb="FF000000"/>
      </left>
      <right style="medium">
        <color indexed="64"/>
      </right>
      <top/>
      <bottom style="medium">
        <color indexed="64"/>
      </bottom>
      <diagonal/>
    </border>
  </borders>
  <cellStyleXfs count="24">
    <xf numFmtId="0" fontId="0" fillId="0" borderId="0"/>
    <xf numFmtId="164" fontId="5" fillId="0" borderId="0" applyFont="0" applyFill="0" applyBorder="0" applyAlignment="0" applyProtection="0"/>
    <xf numFmtId="9" fontId="5" fillId="0" borderId="0" applyFont="0" applyFill="0" applyBorder="0" applyAlignment="0" applyProtection="0"/>
    <xf numFmtId="0" fontId="7" fillId="0" borderId="0"/>
    <xf numFmtId="0" fontId="7" fillId="0" borderId="0"/>
    <xf numFmtId="9"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xf numFmtId="0" fontId="7" fillId="0" borderId="0"/>
    <xf numFmtId="0" fontId="7" fillId="0" borderId="0"/>
    <xf numFmtId="164" fontId="10" fillId="0" borderId="0" applyFont="0" applyFill="0" applyBorder="0" applyAlignment="0" applyProtection="0"/>
    <xf numFmtId="9" fontId="5" fillId="0" borderId="0" applyFont="0" applyFill="0" applyBorder="0" applyAlignment="0" applyProtection="0"/>
    <xf numFmtId="164" fontId="10" fillId="0" borderId="0" applyFont="0" applyFill="0" applyBorder="0" applyAlignment="0" applyProtection="0"/>
    <xf numFmtId="43" fontId="31" fillId="0" borderId="0" applyFont="0" applyFill="0" applyBorder="0" applyAlignment="0" applyProtection="0"/>
    <xf numFmtId="0" fontId="32" fillId="0" borderId="0"/>
    <xf numFmtId="9" fontId="31" fillId="0" borderId="0"/>
    <xf numFmtId="43" fontId="5" fillId="0" borderId="0" applyFont="0" applyFill="0" applyBorder="0" applyAlignment="0" applyProtection="0"/>
    <xf numFmtId="164" fontId="5"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43" fontId="31" fillId="0" borderId="0" applyFont="0" applyFill="0" applyBorder="0" applyAlignment="0" applyProtection="0"/>
    <xf numFmtId="43" fontId="5" fillId="0" borderId="0" applyFont="0" applyFill="0" applyBorder="0" applyAlignment="0" applyProtection="0"/>
    <xf numFmtId="0" fontId="48" fillId="0" borderId="0" applyNumberFormat="0" applyFill="0" applyBorder="0" applyAlignment="0" applyProtection="0"/>
  </cellStyleXfs>
  <cellXfs count="658">
    <xf numFmtId="0" fontId="0" fillId="0" borderId="0" xfId="0"/>
    <xf numFmtId="0" fontId="9" fillId="3" borderId="36" xfId="3" applyFont="1" applyFill="1" applyBorder="1" applyAlignment="1">
      <alignment horizontal="center" vertical="center" wrapText="1"/>
    </xf>
    <xf numFmtId="4" fontId="9" fillId="3" borderId="37" xfId="3" applyNumberFormat="1" applyFont="1" applyFill="1" applyBorder="1" applyAlignment="1">
      <alignment vertical="center" wrapText="1"/>
    </xf>
    <xf numFmtId="4" fontId="9" fillId="3" borderId="37" xfId="4" applyNumberFormat="1" applyFont="1" applyFill="1" applyBorder="1" applyAlignment="1">
      <alignment horizontal="center" vertical="center" wrapText="1"/>
    </xf>
    <xf numFmtId="10" fontId="9" fillId="3" borderId="38" xfId="5" applyNumberFormat="1" applyFont="1" applyFill="1" applyBorder="1" applyAlignment="1">
      <alignment horizontal="center" vertical="center"/>
    </xf>
    <xf numFmtId="0" fontId="9" fillId="3" borderId="39" xfId="3" applyFont="1" applyFill="1" applyBorder="1" applyAlignment="1">
      <alignment horizontal="center" vertical="center" wrapText="1"/>
    </xf>
    <xf numFmtId="0" fontId="9" fillId="3" borderId="40" xfId="3" applyFont="1" applyFill="1" applyBorder="1" applyAlignment="1">
      <alignment horizontal="center" vertical="center" wrapText="1"/>
    </xf>
    <xf numFmtId="4" fontId="9" fillId="3" borderId="41" xfId="3" applyNumberFormat="1" applyFont="1" applyFill="1" applyBorder="1" applyAlignment="1">
      <alignment vertical="center" wrapText="1"/>
    </xf>
    <xf numFmtId="4" fontId="9" fillId="3" borderId="41" xfId="4" applyNumberFormat="1" applyFont="1" applyFill="1" applyBorder="1" applyAlignment="1">
      <alignment horizontal="center" vertical="center" wrapText="1"/>
    </xf>
    <xf numFmtId="164" fontId="5" fillId="0" borderId="0" xfId="1" applyFont="1"/>
    <xf numFmtId="44" fontId="0" fillId="0" borderId="0" xfId="0" applyNumberFormat="1"/>
    <xf numFmtId="10" fontId="0" fillId="0" borderId="0" xfId="0" applyNumberFormat="1"/>
    <xf numFmtId="0" fontId="8" fillId="6" borderId="33" xfId="3" applyFont="1" applyFill="1" applyBorder="1" applyAlignment="1">
      <alignment horizontal="center" vertical="center" wrapText="1"/>
    </xf>
    <xf numFmtId="0" fontId="8" fillId="6" borderId="34" xfId="3" applyFont="1" applyFill="1" applyBorder="1" applyAlignment="1">
      <alignment horizontal="center" vertical="center" wrapText="1"/>
    </xf>
    <xf numFmtId="0" fontId="8" fillId="6" borderId="34" xfId="0" applyFont="1" applyFill="1" applyBorder="1" applyAlignment="1">
      <alignment horizontal="center" vertical="center"/>
    </xf>
    <xf numFmtId="0" fontId="8" fillId="6" borderId="35" xfId="0" applyFont="1" applyFill="1" applyBorder="1" applyAlignment="1">
      <alignment horizontal="center" vertical="center"/>
    </xf>
    <xf numFmtId="4" fontId="8" fillId="6" borderId="14" xfId="4" applyNumberFormat="1" applyFont="1" applyFill="1" applyBorder="1" applyAlignment="1">
      <alignment horizontal="center" vertical="center" wrapText="1"/>
    </xf>
    <xf numFmtId="10" fontId="8" fillId="6" borderId="15" xfId="0" applyNumberFormat="1" applyFont="1" applyFill="1" applyBorder="1" applyAlignment="1">
      <alignment horizontal="center" vertical="center"/>
    </xf>
    <xf numFmtId="0" fontId="11" fillId="0" borderId="0" xfId="0" applyFont="1"/>
    <xf numFmtId="0" fontId="3" fillId="4" borderId="44" xfId="0" applyFont="1" applyFill="1" applyBorder="1" applyAlignment="1">
      <alignment horizontal="center" vertical="center"/>
    </xf>
    <xf numFmtId="0" fontId="3" fillId="4" borderId="27" xfId="0" applyFont="1" applyFill="1" applyBorder="1" applyAlignment="1">
      <alignment vertical="center"/>
    </xf>
    <xf numFmtId="0" fontId="3" fillId="4" borderId="30" xfId="0" applyFont="1" applyFill="1" applyBorder="1" applyAlignment="1">
      <alignment vertical="center"/>
    </xf>
    <xf numFmtId="0" fontId="3" fillId="0" borderId="34" xfId="3" applyFont="1" applyBorder="1" applyAlignment="1">
      <alignment horizontal="center" vertical="center" wrapText="1"/>
    </xf>
    <xf numFmtId="0" fontId="2" fillId="0" borderId="41" xfId="3" applyFont="1" applyBorder="1" applyAlignment="1">
      <alignment horizontal="center" vertical="center" wrapText="1"/>
    </xf>
    <xf numFmtId="4" fontId="2" fillId="0" borderId="37" xfId="4" applyNumberFormat="1" applyFont="1" applyBorder="1" applyAlignment="1">
      <alignment horizontal="left" vertical="center" wrapText="1"/>
    </xf>
    <xf numFmtId="4" fontId="2" fillId="0" borderId="37" xfId="4" applyNumberFormat="1" applyFont="1" applyBorder="1" applyAlignment="1">
      <alignment horizontal="center" vertical="center" wrapText="1"/>
    </xf>
    <xf numFmtId="4" fontId="2" fillId="0" borderId="41" xfId="3" applyNumberFormat="1" applyFont="1" applyBorder="1" applyAlignment="1">
      <alignment horizontal="center" vertical="center" wrapText="1"/>
    </xf>
    <xf numFmtId="4" fontId="2" fillId="0" borderId="38" xfId="4" applyNumberFormat="1" applyFont="1" applyBorder="1" applyAlignment="1">
      <alignment horizontal="center" vertical="center" wrapText="1"/>
    </xf>
    <xf numFmtId="4" fontId="2" fillId="0" borderId="41" xfId="4" applyNumberFormat="1" applyFont="1" applyBorder="1" applyAlignment="1">
      <alignment horizontal="left" vertical="center" wrapText="1"/>
    </xf>
    <xf numFmtId="4" fontId="2" fillId="0" borderId="41" xfId="4" applyNumberFormat="1" applyFont="1" applyBorder="1" applyAlignment="1">
      <alignment horizontal="center" vertical="center" wrapText="1"/>
    </xf>
    <xf numFmtId="4" fontId="3" fillId="0" borderId="35" xfId="3" applyNumberFormat="1" applyFont="1" applyBorder="1" applyAlignment="1">
      <alignment horizontal="center" vertical="center" wrapText="1"/>
    </xf>
    <xf numFmtId="4" fontId="4" fillId="0" borderId="41" xfId="0" applyNumberFormat="1" applyFont="1" applyBorder="1" applyAlignment="1">
      <alignment horizontal="center" vertical="center"/>
    </xf>
    <xf numFmtId="0" fontId="11" fillId="0" borderId="0" xfId="0" applyFont="1" applyAlignment="1">
      <alignment wrapText="1"/>
    </xf>
    <xf numFmtId="4" fontId="2" fillId="0" borderId="37" xfId="3" applyNumberFormat="1" applyFont="1" applyBorder="1" applyAlignment="1">
      <alignment horizontal="center" vertical="center" wrapText="1"/>
    </xf>
    <xf numFmtId="0" fontId="2" fillId="0" borderId="27" xfId="3" applyFont="1" applyBorder="1" applyAlignment="1">
      <alignment horizontal="center" vertical="center" wrapText="1"/>
    </xf>
    <xf numFmtId="0" fontId="3" fillId="5" borderId="0" xfId="0" applyFont="1" applyFill="1" applyAlignment="1">
      <alignment horizontal="center" vertical="center" wrapText="1"/>
    </xf>
    <xf numFmtId="0" fontId="2" fillId="0" borderId="0" xfId="0" applyFont="1"/>
    <xf numFmtId="0" fontId="13" fillId="4" borderId="0" xfId="0" applyFont="1" applyFill="1"/>
    <xf numFmtId="0" fontId="4" fillId="0" borderId="0" xfId="0" applyFont="1"/>
    <xf numFmtId="4" fontId="4" fillId="0" borderId="55" xfId="0" applyNumberFormat="1" applyFont="1" applyBorder="1" applyAlignment="1">
      <alignment horizontal="center" vertical="center"/>
    </xf>
    <xf numFmtId="4" fontId="4" fillId="0" borderId="0" xfId="0" applyNumberFormat="1" applyFont="1" applyAlignment="1">
      <alignment horizontal="center" vertical="center"/>
    </xf>
    <xf numFmtId="4" fontId="13" fillId="4" borderId="0" xfId="0" applyNumberFormat="1" applyFont="1" applyFill="1"/>
    <xf numFmtId="10" fontId="2" fillId="4" borderId="9" xfId="7" applyNumberFormat="1" applyFont="1" applyFill="1" applyBorder="1" applyAlignment="1">
      <alignment horizontal="center" vertical="center"/>
    </xf>
    <xf numFmtId="10" fontId="2" fillId="2" borderId="0" xfId="7" applyNumberFormat="1" applyFont="1" applyFill="1" applyBorder="1" applyAlignment="1">
      <alignment horizontal="center" vertical="center"/>
    </xf>
    <xf numFmtId="10" fontId="2" fillId="0" borderId="0" xfId="0" applyNumberFormat="1" applyFont="1"/>
    <xf numFmtId="0" fontId="2" fillId="4" borderId="0" xfId="0" applyFont="1" applyFill="1"/>
    <xf numFmtId="0" fontId="3" fillId="5" borderId="0" xfId="0" applyFont="1" applyFill="1" applyAlignment="1">
      <alignment horizontal="center" vertical="center"/>
    </xf>
    <xf numFmtId="10" fontId="4" fillId="0" borderId="41" xfId="0" applyNumberFormat="1" applyFont="1" applyBorder="1" applyAlignment="1">
      <alignment horizontal="center" vertical="center"/>
    </xf>
    <xf numFmtId="10" fontId="4" fillId="0" borderId="0" xfId="0" applyNumberFormat="1" applyFont="1" applyAlignment="1">
      <alignment horizontal="center" vertical="center"/>
    </xf>
    <xf numFmtId="0" fontId="6" fillId="0" borderId="8" xfId="0" applyFont="1" applyBorder="1" applyAlignment="1">
      <alignment vertical="center" wrapText="1"/>
    </xf>
    <xf numFmtId="0" fontId="6" fillId="0" borderId="0" xfId="0" applyFont="1" applyAlignment="1">
      <alignment vertical="center" wrapText="1"/>
    </xf>
    <xf numFmtId="0" fontId="8" fillId="0" borderId="0" xfId="0" applyFont="1" applyAlignment="1">
      <alignment vertical="center"/>
    </xf>
    <xf numFmtId="0" fontId="3" fillId="0" borderId="25" xfId="0" applyFont="1" applyBorder="1" applyAlignment="1">
      <alignment vertical="center" wrapText="1"/>
    </xf>
    <xf numFmtId="0" fontId="3" fillId="0" borderId="44" xfId="0" applyFont="1" applyBorder="1" applyAlignment="1">
      <alignment vertical="center"/>
    </xf>
    <xf numFmtId="0" fontId="3" fillId="4" borderId="35" xfId="8" applyFont="1" applyFill="1" applyBorder="1" applyAlignment="1">
      <alignment horizontal="center" vertical="center" wrapText="1"/>
    </xf>
    <xf numFmtId="0" fontId="4" fillId="4" borderId="41" xfId="0" applyFont="1" applyFill="1" applyBorder="1" applyAlignment="1">
      <alignment horizontal="left" vertical="center" wrapText="1"/>
    </xf>
    <xf numFmtId="0" fontId="4" fillId="4" borderId="41" xfId="0" applyFont="1" applyFill="1" applyBorder="1" applyAlignment="1">
      <alignment horizontal="center" vertical="center"/>
    </xf>
    <xf numFmtId="4" fontId="4" fillId="2" borderId="35" xfId="0" applyNumberFormat="1" applyFont="1" applyFill="1" applyBorder="1" applyAlignment="1">
      <alignment horizontal="center" vertical="center"/>
    </xf>
    <xf numFmtId="0" fontId="1" fillId="4" borderId="60" xfId="0"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10" fontId="4" fillId="4" borderId="41" xfId="2" applyNumberFormat="1" applyFont="1" applyFill="1" applyBorder="1" applyAlignment="1">
      <alignment horizontal="center" vertical="center"/>
    </xf>
    <xf numFmtId="4" fontId="4" fillId="4" borderId="41" xfId="0" applyNumberFormat="1" applyFont="1" applyFill="1" applyBorder="1" applyAlignment="1">
      <alignment horizontal="center" vertical="center"/>
    </xf>
    <xf numFmtId="0" fontId="14" fillId="0" borderId="3" xfId="0" applyFont="1" applyBorder="1" applyAlignment="1">
      <alignment horizontal="center" vertical="center"/>
    </xf>
    <xf numFmtId="4" fontId="4" fillId="4" borderId="61" xfId="0" applyNumberFormat="1" applyFont="1" applyFill="1" applyBorder="1" applyAlignment="1">
      <alignment horizontal="center" vertical="center"/>
    </xf>
    <xf numFmtId="4" fontId="4" fillId="4" borderId="38" xfId="0" applyNumberFormat="1" applyFont="1" applyFill="1" applyBorder="1" applyAlignment="1">
      <alignment horizontal="center" vertical="center"/>
    </xf>
    <xf numFmtId="4" fontId="3" fillId="6" borderId="34" xfId="3" applyNumberFormat="1" applyFont="1" applyFill="1" applyBorder="1" applyAlignment="1">
      <alignment horizontal="center" vertical="center" wrapText="1"/>
    </xf>
    <xf numFmtId="4" fontId="3" fillId="6" borderId="48" xfId="3" applyNumberFormat="1" applyFont="1" applyFill="1" applyBorder="1" applyAlignment="1">
      <alignment vertical="center" wrapText="1"/>
    </xf>
    <xf numFmtId="4" fontId="3" fillId="6" borderId="49" xfId="3" applyNumberFormat="1" applyFont="1" applyFill="1" applyBorder="1" applyAlignment="1">
      <alignment vertical="center" wrapText="1"/>
    </xf>
    <xf numFmtId="4" fontId="3" fillId="6" borderId="50" xfId="3" applyNumberFormat="1" applyFont="1" applyFill="1" applyBorder="1" applyAlignment="1">
      <alignment vertical="center" wrapText="1"/>
    </xf>
    <xf numFmtId="164" fontId="3" fillId="6" borderId="50" xfId="6" applyFont="1" applyFill="1" applyBorder="1" applyAlignment="1">
      <alignment vertical="center" wrapText="1"/>
    </xf>
    <xf numFmtId="4" fontId="3" fillId="0" borderId="15" xfId="3" applyNumberFormat="1" applyFont="1" applyBorder="1" applyAlignment="1">
      <alignment horizontal="center" vertical="center" wrapText="1"/>
    </xf>
    <xf numFmtId="4" fontId="11" fillId="0" borderId="0" xfId="0" applyNumberFormat="1" applyFont="1"/>
    <xf numFmtId="4" fontId="4" fillId="2" borderId="55" xfId="0" applyNumberFormat="1" applyFont="1" applyFill="1" applyBorder="1" applyAlignment="1">
      <alignment horizontal="center" vertical="center"/>
    </xf>
    <xf numFmtId="0" fontId="0" fillId="0" borderId="52" xfId="0" applyBorder="1"/>
    <xf numFmtId="172" fontId="2" fillId="0" borderId="41" xfId="7" applyNumberFormat="1" applyFont="1" applyFill="1" applyBorder="1" applyAlignment="1">
      <alignment horizontal="center" vertical="center" wrapText="1"/>
    </xf>
    <xf numFmtId="10" fontId="3" fillId="4" borderId="25" xfId="5" applyNumberFormat="1" applyFont="1" applyFill="1" applyBorder="1" applyAlignment="1">
      <alignment horizontal="left" vertical="center"/>
    </xf>
    <xf numFmtId="10" fontId="3" fillId="4" borderId="26" xfId="5" applyNumberFormat="1" applyFont="1" applyFill="1" applyBorder="1" applyAlignment="1">
      <alignment horizontal="left" vertical="center"/>
    </xf>
    <xf numFmtId="0" fontId="17" fillId="10" borderId="0" xfId="0" applyFont="1" applyFill="1" applyAlignment="1">
      <alignment vertical="center"/>
    </xf>
    <xf numFmtId="0" fontId="18" fillId="10" borderId="0" xfId="0" applyFont="1" applyFill="1" applyAlignment="1">
      <alignment vertical="center"/>
    </xf>
    <xf numFmtId="174" fontId="14" fillId="10" borderId="0" xfId="0" applyNumberFormat="1" applyFont="1" applyFill="1" applyAlignment="1">
      <alignment vertical="center"/>
    </xf>
    <xf numFmtId="0" fontId="22" fillId="10" borderId="0" xfId="0" applyFont="1" applyFill="1" applyAlignment="1">
      <alignment vertical="center"/>
    </xf>
    <xf numFmtId="4" fontId="18" fillId="10" borderId="73" xfId="0" quotePrefix="1" applyNumberFormat="1" applyFont="1" applyFill="1" applyBorder="1" applyAlignment="1">
      <alignment horizontal="right" vertical="center" wrapText="1"/>
    </xf>
    <xf numFmtId="4" fontId="14" fillId="10" borderId="76" xfId="0" applyNumberFormat="1" applyFont="1" applyFill="1" applyBorder="1" applyAlignment="1">
      <alignment vertical="center" wrapText="1"/>
    </xf>
    <xf numFmtId="4" fontId="18" fillId="10" borderId="73" xfId="0" applyNumberFormat="1" applyFont="1" applyFill="1" applyBorder="1" applyAlignment="1">
      <alignment horizontal="right" vertical="center" wrapText="1"/>
    </xf>
    <xf numFmtId="4" fontId="14" fillId="10" borderId="71" xfId="0" applyNumberFormat="1" applyFont="1" applyFill="1" applyBorder="1" applyAlignment="1">
      <alignment vertical="center" wrapText="1"/>
    </xf>
    <xf numFmtId="0" fontId="25" fillId="0" borderId="73" xfId="0" applyFont="1" applyBorder="1"/>
    <xf numFmtId="9" fontId="23" fillId="10" borderId="75" xfId="2" applyFont="1" applyFill="1" applyBorder="1" applyAlignment="1">
      <alignment horizontal="center" vertical="center" wrapText="1"/>
    </xf>
    <xf numFmtId="0" fontId="3" fillId="6" borderId="82" xfId="3" applyFont="1" applyFill="1" applyBorder="1" applyAlignment="1">
      <alignment horizontal="center" vertical="center" wrapText="1"/>
    </xf>
    <xf numFmtId="0" fontId="1" fillId="4" borderId="10" xfId="0" applyFont="1" applyFill="1" applyBorder="1" applyAlignment="1">
      <alignment horizontal="center" vertical="center"/>
    </xf>
    <xf numFmtId="0" fontId="1" fillId="4" borderId="9" xfId="0" applyFont="1" applyFill="1" applyBorder="1" applyAlignment="1">
      <alignment horizontal="center" vertical="center"/>
    </xf>
    <xf numFmtId="0" fontId="3" fillId="4" borderId="34" xfId="8" applyFont="1" applyFill="1" applyBorder="1" applyAlignment="1">
      <alignment horizontal="center" vertical="center"/>
    </xf>
    <xf numFmtId="0" fontId="1" fillId="4" borderId="34" xfId="0" applyFont="1" applyFill="1" applyBorder="1" applyAlignment="1">
      <alignment horizontal="center" vertical="center"/>
    </xf>
    <xf numFmtId="0" fontId="1" fillId="4" borderId="12" xfId="0" applyFont="1" applyFill="1" applyBorder="1" applyAlignment="1">
      <alignment horizontal="right" vertical="center"/>
    </xf>
    <xf numFmtId="0" fontId="17" fillId="10" borderId="0" xfId="0" applyFont="1" applyFill="1" applyAlignment="1">
      <alignment horizontal="left" vertical="top"/>
    </xf>
    <xf numFmtId="0" fontId="18" fillId="10" borderId="0" xfId="0" applyFont="1" applyFill="1" applyAlignment="1">
      <alignment horizontal="left" vertical="top"/>
    </xf>
    <xf numFmtId="174" fontId="14" fillId="10" borderId="0" xfId="0" applyNumberFormat="1" applyFont="1" applyFill="1" applyAlignment="1">
      <alignment horizontal="left" vertical="top"/>
    </xf>
    <xf numFmtId="173" fontId="0" fillId="0" borderId="0" xfId="0" applyNumberFormat="1" applyAlignment="1">
      <alignment horizontal="left" vertical="top"/>
    </xf>
    <xf numFmtId="0" fontId="0" fillId="0" borderId="0" xfId="0" applyAlignment="1">
      <alignment horizontal="left" vertical="top"/>
    </xf>
    <xf numFmtId="4" fontId="19" fillId="11" borderId="83" xfId="0" applyNumberFormat="1" applyFont="1" applyFill="1" applyBorder="1" applyAlignment="1">
      <alignment horizontal="left" vertical="center"/>
    </xf>
    <xf numFmtId="4" fontId="14" fillId="10" borderId="84" xfId="0" applyNumberFormat="1" applyFont="1" applyFill="1" applyBorder="1" applyAlignment="1">
      <alignment vertical="center" wrapText="1"/>
    </xf>
    <xf numFmtId="173" fontId="0" fillId="0" borderId="52" xfId="0" applyNumberFormat="1" applyBorder="1" applyAlignment="1">
      <alignment horizontal="left" vertical="top"/>
    </xf>
    <xf numFmtId="4" fontId="14" fillId="10" borderId="87" xfId="0" applyNumberFormat="1" applyFont="1" applyFill="1" applyBorder="1" applyAlignment="1">
      <alignment vertical="center" wrapText="1"/>
    </xf>
    <xf numFmtId="4" fontId="19" fillId="11" borderId="91" xfId="0" applyNumberFormat="1" applyFont="1" applyFill="1" applyBorder="1" applyAlignment="1">
      <alignment horizontal="left" vertical="center"/>
    </xf>
    <xf numFmtId="2" fontId="4" fillId="0" borderId="56" xfId="0" applyNumberFormat="1" applyFont="1" applyBorder="1" applyAlignment="1">
      <alignment horizontal="center" vertical="center"/>
    </xf>
    <xf numFmtId="0" fontId="4" fillId="0" borderId="28" xfId="0" applyFont="1" applyBorder="1" applyAlignment="1">
      <alignment horizontal="center" vertical="center"/>
    </xf>
    <xf numFmtId="4" fontId="4" fillId="4" borderId="64" xfId="0" applyNumberFormat="1" applyFont="1" applyFill="1" applyBorder="1" applyAlignment="1">
      <alignment horizontal="center" vertical="center"/>
    </xf>
    <xf numFmtId="4" fontId="4" fillId="4" borderId="35" xfId="0" applyNumberFormat="1" applyFont="1" applyFill="1" applyBorder="1" applyAlignment="1">
      <alignment horizontal="center" vertical="center"/>
    </xf>
    <xf numFmtId="4" fontId="0" fillId="0" borderId="0" xfId="0" applyNumberFormat="1"/>
    <xf numFmtId="2" fontId="4" fillId="0" borderId="57" xfId="0" applyNumberFormat="1" applyFont="1" applyBorder="1" applyAlignment="1">
      <alignment horizontal="center" vertical="center"/>
    </xf>
    <xf numFmtId="0" fontId="3" fillId="0" borderId="33" xfId="3" applyFont="1" applyBorder="1" applyAlignment="1">
      <alignment horizontal="center" vertical="center" wrapText="1"/>
    </xf>
    <xf numFmtId="0" fontId="3" fillId="0" borderId="35" xfId="3" applyFont="1" applyBorder="1" applyAlignment="1">
      <alignment horizontal="center" vertical="center" wrapText="1"/>
    </xf>
    <xf numFmtId="0" fontId="26" fillId="0" borderId="0" xfId="0" applyFont="1" applyProtection="1">
      <protection hidden="1"/>
    </xf>
    <xf numFmtId="0" fontId="27" fillId="0" borderId="0" xfId="0" applyFont="1" applyProtection="1">
      <protection hidden="1"/>
    </xf>
    <xf numFmtId="0" fontId="28" fillId="0" borderId="0" xfId="0" applyFont="1" applyAlignment="1" applyProtection="1">
      <alignment horizontal="center"/>
      <protection hidden="1"/>
    </xf>
    <xf numFmtId="0" fontId="29" fillId="0" borderId="0" xfId="0" applyFont="1" applyProtection="1">
      <protection hidden="1"/>
    </xf>
    <xf numFmtId="0" fontId="30" fillId="0" borderId="0" xfId="0" applyFont="1" applyAlignment="1" applyProtection="1">
      <alignment horizontal="right" vertical="center"/>
      <protection hidden="1"/>
    </xf>
    <xf numFmtId="0" fontId="28" fillId="0" borderId="0" xfId="0" applyFont="1" applyProtection="1">
      <protection hidden="1"/>
    </xf>
    <xf numFmtId="0" fontId="29" fillId="0" borderId="0" xfId="0" applyFont="1" applyAlignment="1" applyProtection="1">
      <alignment horizontal="right" vertical="center"/>
      <protection hidden="1"/>
    </xf>
    <xf numFmtId="10" fontId="28" fillId="0" borderId="0" xfId="0" applyNumberFormat="1" applyFont="1" applyAlignment="1" applyProtection="1">
      <alignment horizontal="left" vertical="center"/>
      <protection hidden="1"/>
    </xf>
    <xf numFmtId="0" fontId="28" fillId="0" borderId="0" xfId="0" applyFont="1" applyAlignment="1" applyProtection="1">
      <alignment wrapText="1"/>
      <protection hidden="1"/>
    </xf>
    <xf numFmtId="0" fontId="33" fillId="0" borderId="0" xfId="14" applyFont="1" applyProtection="1">
      <protection hidden="1"/>
    </xf>
    <xf numFmtId="0" fontId="34" fillId="0" borderId="0" xfId="14" applyFont="1" applyProtection="1">
      <protection hidden="1"/>
    </xf>
    <xf numFmtId="0" fontId="0" fillId="0" borderId="0" xfId="0" applyProtection="1">
      <protection hidden="1"/>
    </xf>
    <xf numFmtId="0" fontId="35" fillId="0" borderId="0" xfId="14" applyFont="1" applyProtection="1">
      <protection hidden="1"/>
    </xf>
    <xf numFmtId="0" fontId="36" fillId="0" borderId="0" xfId="14" applyFont="1" applyProtection="1">
      <protection hidden="1"/>
    </xf>
    <xf numFmtId="0" fontId="33" fillId="0" borderId="0" xfId="14" applyFont="1" applyAlignment="1" applyProtection="1">
      <alignment horizontal="center"/>
      <protection hidden="1"/>
    </xf>
    <xf numFmtId="0" fontId="36" fillId="0" borderId="0" xfId="14" applyFont="1" applyAlignment="1" applyProtection="1">
      <alignment horizontal="center"/>
      <protection hidden="1"/>
    </xf>
    <xf numFmtId="0" fontId="34" fillId="0" borderId="0" xfId="14" applyFont="1" applyAlignment="1" applyProtection="1">
      <alignment horizontal="center"/>
      <protection hidden="1"/>
    </xf>
    <xf numFmtId="0" fontId="37" fillId="9" borderId="0" xfId="14" applyFont="1" applyFill="1" applyAlignment="1" applyProtection="1">
      <alignment horizontal="left"/>
      <protection hidden="1"/>
    </xf>
    <xf numFmtId="0" fontId="34" fillId="9" borderId="0" xfId="14" applyFont="1" applyFill="1" applyProtection="1">
      <protection hidden="1"/>
    </xf>
    <xf numFmtId="0" fontId="35" fillId="9" borderId="0" xfId="14" applyFont="1" applyFill="1" applyProtection="1">
      <protection hidden="1"/>
    </xf>
    <xf numFmtId="0" fontId="33" fillId="0" borderId="0" xfId="14" applyFont="1" applyAlignment="1" applyProtection="1">
      <alignment horizontal="right"/>
      <protection hidden="1"/>
    </xf>
    <xf numFmtId="0" fontId="34" fillId="0" borderId="93" xfId="14" applyFont="1" applyBorder="1" applyAlignment="1" applyProtection="1">
      <alignment horizontal="justify" vertical="top" wrapText="1"/>
      <protection hidden="1"/>
    </xf>
    <xf numFmtId="0" fontId="34" fillId="0" borderId="94" xfId="14" applyFont="1" applyBorder="1" applyAlignment="1" applyProtection="1">
      <alignment horizontal="center" vertical="top" wrapText="1"/>
      <protection hidden="1"/>
    </xf>
    <xf numFmtId="0" fontId="29" fillId="0" borderId="0" xfId="14" applyFont="1" applyAlignment="1" applyProtection="1">
      <alignment horizontal="center" wrapText="1"/>
      <protection hidden="1"/>
    </xf>
    <xf numFmtId="0" fontId="38" fillId="0" borderId="69" xfId="14" applyFont="1" applyBorder="1" applyAlignment="1" applyProtection="1">
      <alignment horizontal="justify" vertical="top" wrapText="1"/>
      <protection hidden="1"/>
    </xf>
    <xf numFmtId="0" fontId="34" fillId="0" borderId="69" xfId="14" applyFont="1" applyBorder="1" applyAlignment="1" applyProtection="1">
      <alignment horizontal="center" vertical="top" wrapText="1"/>
      <protection hidden="1"/>
    </xf>
    <xf numFmtId="0" fontId="33" fillId="0" borderId="93" xfId="14" applyFont="1" applyBorder="1" applyAlignment="1" applyProtection="1">
      <alignment horizontal="justify"/>
      <protection hidden="1"/>
    </xf>
    <xf numFmtId="0" fontId="33" fillId="0" borderId="94" xfId="14" applyFont="1" applyBorder="1" applyAlignment="1" applyProtection="1">
      <alignment horizontal="center" vertical="top" wrapText="1"/>
      <protection hidden="1"/>
    </xf>
    <xf numFmtId="0" fontId="38" fillId="0" borderId="93" xfId="14" applyFont="1" applyBorder="1" applyAlignment="1" applyProtection="1">
      <alignment horizontal="left" vertical="top" wrapText="1" indent="2"/>
      <protection hidden="1"/>
    </xf>
    <xf numFmtId="0" fontId="35" fillId="0" borderId="0" xfId="14" applyFont="1" applyAlignment="1" applyProtection="1">
      <alignment horizontal="center"/>
      <protection hidden="1"/>
    </xf>
    <xf numFmtId="2" fontId="34" fillId="0" borderId="94" xfId="14" applyNumberFormat="1" applyFont="1" applyBorder="1" applyAlignment="1" applyProtection="1">
      <alignment horizontal="center" vertical="top" wrapText="1"/>
      <protection hidden="1"/>
    </xf>
    <xf numFmtId="0" fontId="34" fillId="0" borderId="0" xfId="14" applyFont="1" applyAlignment="1" applyProtection="1">
      <alignment horizontal="right"/>
      <protection hidden="1"/>
    </xf>
    <xf numFmtId="0" fontId="32" fillId="0" borderId="0" xfId="14"/>
    <xf numFmtId="0" fontId="0" fillId="0" borderId="0" xfId="0" applyAlignment="1">
      <alignment wrapText="1"/>
    </xf>
    <xf numFmtId="0" fontId="0" fillId="0" borderId="0" xfId="0" applyAlignment="1">
      <alignment horizontal="left" vertical="center"/>
    </xf>
    <xf numFmtId="0" fontId="7" fillId="4" borderId="0" xfId="0" applyFont="1" applyFill="1"/>
    <xf numFmtId="0" fontId="3" fillId="0" borderId="95" xfId="3" applyFont="1" applyBorder="1" applyAlignment="1">
      <alignment horizontal="center" vertical="center" wrapText="1"/>
    </xf>
    <xf numFmtId="0" fontId="3" fillId="0" borderId="52" xfId="3" applyFont="1" applyBorder="1" applyAlignment="1">
      <alignment horizontal="center" vertical="center" wrapText="1"/>
    </xf>
    <xf numFmtId="0" fontId="3" fillId="0" borderId="53" xfId="3" applyFont="1" applyBorder="1" applyAlignment="1">
      <alignment horizontal="center" vertical="center" wrapText="1"/>
    </xf>
    <xf numFmtId="0" fontId="14" fillId="10" borderId="96" xfId="0" applyFont="1" applyFill="1" applyBorder="1" applyAlignment="1">
      <alignment horizontal="center" vertical="center"/>
    </xf>
    <xf numFmtId="0" fontId="14" fillId="10" borderId="99" xfId="0" applyFont="1" applyFill="1" applyBorder="1" applyAlignment="1">
      <alignment horizontal="center" vertical="center"/>
    </xf>
    <xf numFmtId="0" fontId="20" fillId="11" borderId="71" xfId="0" applyFont="1" applyFill="1" applyBorder="1" applyAlignment="1">
      <alignment horizontal="left" vertical="center"/>
    </xf>
    <xf numFmtId="2" fontId="23" fillId="10" borderId="74" xfId="7" applyNumberFormat="1" applyFont="1" applyFill="1" applyBorder="1" applyAlignment="1">
      <alignment horizontal="center" vertical="center" wrapText="1"/>
    </xf>
    <xf numFmtId="4" fontId="18" fillId="10" borderId="73" xfId="0" applyNumberFormat="1" applyFont="1" applyFill="1" applyBorder="1" applyAlignment="1">
      <alignment horizontal="left" vertical="center"/>
    </xf>
    <xf numFmtId="4" fontId="14" fillId="10" borderId="76" xfId="0" applyNumberFormat="1" applyFont="1" applyFill="1" applyBorder="1" applyAlignment="1">
      <alignment horizontal="left" vertical="center"/>
    </xf>
    <xf numFmtId="4" fontId="14" fillId="10" borderId="84" xfId="0" applyNumberFormat="1" applyFont="1" applyFill="1" applyBorder="1" applyAlignment="1">
      <alignment horizontal="left" vertical="center"/>
    </xf>
    <xf numFmtId="2" fontId="23" fillId="10" borderId="75" xfId="0" applyNumberFormat="1" applyFont="1" applyFill="1" applyBorder="1" applyAlignment="1">
      <alignment horizontal="center" vertical="center" wrapText="1"/>
    </xf>
    <xf numFmtId="2" fontId="23" fillId="10" borderId="74" xfId="0" applyNumberFormat="1" applyFont="1" applyFill="1" applyBorder="1" applyAlignment="1">
      <alignment horizontal="center" vertical="center" wrapText="1"/>
    </xf>
    <xf numFmtId="2" fontId="23" fillId="10" borderId="79" xfId="0" applyNumberFormat="1" applyFont="1" applyFill="1" applyBorder="1" applyAlignment="1">
      <alignment horizontal="center" vertical="center" wrapText="1"/>
    </xf>
    <xf numFmtId="2" fontId="23" fillId="10" borderId="77" xfId="0" applyNumberFormat="1" applyFont="1" applyFill="1" applyBorder="1" applyAlignment="1">
      <alignment horizontal="center" vertical="center" wrapText="1"/>
    </xf>
    <xf numFmtId="2" fontId="23" fillId="10" borderId="78" xfId="0" applyNumberFormat="1" applyFont="1" applyFill="1" applyBorder="1" applyAlignment="1">
      <alignment horizontal="center" vertical="center" wrapText="1"/>
    </xf>
    <xf numFmtId="2" fontId="24" fillId="10" borderId="79" xfId="0" applyNumberFormat="1" applyFont="1" applyFill="1" applyBorder="1" applyAlignment="1">
      <alignment horizontal="center" vertical="center" wrapText="1"/>
    </xf>
    <xf numFmtId="2" fontId="20" fillId="11" borderId="81" xfId="0" applyNumberFormat="1" applyFont="1" applyFill="1" applyBorder="1" applyAlignment="1">
      <alignment horizontal="center" vertical="center" wrapText="1"/>
    </xf>
    <xf numFmtId="2" fontId="20" fillId="11" borderId="72" xfId="0" applyNumberFormat="1" applyFont="1" applyFill="1" applyBorder="1" applyAlignment="1">
      <alignment horizontal="center" vertical="center" wrapText="1"/>
    </xf>
    <xf numFmtId="2" fontId="20" fillId="11" borderId="80" xfId="0" applyNumberFormat="1" applyFont="1" applyFill="1" applyBorder="1" applyAlignment="1">
      <alignment horizontal="center" vertical="center" wrapText="1"/>
    </xf>
    <xf numFmtId="2" fontId="23" fillId="10" borderId="86" xfId="0" applyNumberFormat="1" applyFont="1" applyFill="1" applyBorder="1" applyAlignment="1">
      <alignment horizontal="center" vertical="center" wrapText="1"/>
    </xf>
    <xf numFmtId="2" fontId="23" fillId="10" borderId="52" xfId="0" applyNumberFormat="1" applyFont="1" applyFill="1" applyBorder="1" applyAlignment="1">
      <alignment horizontal="center" vertical="center" wrapText="1"/>
    </xf>
    <xf numFmtId="2" fontId="23" fillId="10" borderId="85" xfId="0" applyNumberFormat="1" applyFont="1" applyFill="1" applyBorder="1" applyAlignment="1">
      <alignment horizontal="center" vertical="center" wrapText="1"/>
    </xf>
    <xf numFmtId="2" fontId="23" fillId="10" borderId="90" xfId="0" applyNumberFormat="1" applyFont="1" applyFill="1" applyBorder="1" applyAlignment="1">
      <alignment horizontal="center" vertical="center" wrapText="1"/>
    </xf>
    <xf numFmtId="2" fontId="23" fillId="10" borderId="88" xfId="0" applyNumberFormat="1" applyFont="1" applyFill="1" applyBorder="1" applyAlignment="1">
      <alignment horizontal="center" vertical="center" wrapText="1"/>
    </xf>
    <xf numFmtId="2" fontId="23" fillId="10" borderId="89" xfId="0" applyNumberFormat="1" applyFont="1" applyFill="1" applyBorder="1" applyAlignment="1">
      <alignment horizontal="center" vertical="center" wrapText="1"/>
    </xf>
    <xf numFmtId="2" fontId="24" fillId="10" borderId="90" xfId="0" applyNumberFormat="1" applyFont="1" applyFill="1" applyBorder="1" applyAlignment="1">
      <alignment horizontal="center" vertical="center" wrapText="1"/>
    </xf>
    <xf numFmtId="4" fontId="14" fillId="10" borderId="87" xfId="0" applyNumberFormat="1" applyFont="1" applyFill="1" applyBorder="1" applyAlignment="1">
      <alignment horizontal="left" vertical="center"/>
    </xf>
    <xf numFmtId="2" fontId="20" fillId="11" borderId="75" xfId="0" applyNumberFormat="1" applyFont="1" applyFill="1" applyBorder="1" applyAlignment="1">
      <alignment horizontal="center" vertical="center" wrapText="1"/>
    </xf>
    <xf numFmtId="2" fontId="20" fillId="11" borderId="74" xfId="0" applyNumberFormat="1" applyFont="1" applyFill="1" applyBorder="1" applyAlignment="1">
      <alignment horizontal="center" vertical="center" wrapText="1"/>
    </xf>
    <xf numFmtId="0" fontId="20" fillId="11" borderId="73" xfId="0" applyFont="1" applyFill="1" applyBorder="1" applyAlignment="1">
      <alignment horizontal="left" vertical="center"/>
    </xf>
    <xf numFmtId="2" fontId="14" fillId="10" borderId="99" xfId="0" applyNumberFormat="1" applyFont="1" applyFill="1" applyBorder="1" applyAlignment="1">
      <alignment horizontal="center" vertical="center" wrapText="1"/>
    </xf>
    <xf numFmtId="2" fontId="20" fillId="11" borderId="73" xfId="0" applyNumberFormat="1" applyFont="1" applyFill="1" applyBorder="1" applyAlignment="1">
      <alignment horizontal="center" vertical="center" wrapText="1"/>
    </xf>
    <xf numFmtId="2" fontId="23" fillId="10" borderId="84" xfId="0" applyNumberFormat="1" applyFont="1" applyFill="1" applyBorder="1" applyAlignment="1">
      <alignment horizontal="center" vertical="center" wrapText="1"/>
    </xf>
    <xf numFmtId="2" fontId="23" fillId="10" borderId="73" xfId="0" applyNumberFormat="1" applyFont="1" applyFill="1" applyBorder="1" applyAlignment="1">
      <alignment horizontal="center" vertical="center" wrapText="1"/>
    </xf>
    <xf numFmtId="2" fontId="23" fillId="10" borderId="87" xfId="0" applyNumberFormat="1" applyFont="1" applyFill="1" applyBorder="1" applyAlignment="1">
      <alignment horizontal="center" vertical="center" wrapText="1"/>
    </xf>
    <xf numFmtId="2" fontId="23" fillId="10" borderId="76" xfId="0" applyNumberFormat="1" applyFont="1" applyFill="1" applyBorder="1" applyAlignment="1">
      <alignment horizontal="center" vertical="center" wrapText="1"/>
    </xf>
    <xf numFmtId="2" fontId="23" fillId="10" borderId="71" xfId="0" applyNumberFormat="1" applyFont="1" applyFill="1" applyBorder="1" applyAlignment="1">
      <alignment horizontal="center" vertical="center" wrapText="1"/>
    </xf>
    <xf numFmtId="2" fontId="23" fillId="10" borderId="80" xfId="0" applyNumberFormat="1" applyFont="1" applyFill="1" applyBorder="1" applyAlignment="1">
      <alignment horizontal="center" vertical="center" wrapText="1"/>
    </xf>
    <xf numFmtId="2" fontId="23" fillId="10" borderId="81" xfId="0" applyNumberFormat="1" applyFont="1" applyFill="1" applyBorder="1" applyAlignment="1">
      <alignment horizontal="center" vertical="center" wrapText="1"/>
    </xf>
    <xf numFmtId="2" fontId="20" fillId="11" borderId="71" xfId="0" applyNumberFormat="1" applyFont="1" applyFill="1" applyBorder="1" applyAlignment="1">
      <alignment horizontal="center" vertical="center" wrapText="1"/>
    </xf>
    <xf numFmtId="2" fontId="0" fillId="0" borderId="0" xfId="0" applyNumberFormat="1" applyAlignment="1">
      <alignment horizontal="center" vertical="center" wrapText="1"/>
    </xf>
    <xf numFmtId="1" fontId="23" fillId="10" borderId="75" xfId="0" applyNumberFormat="1" applyFont="1" applyFill="1" applyBorder="1" applyAlignment="1">
      <alignment horizontal="center" vertical="center" wrapText="1"/>
    </xf>
    <xf numFmtId="1" fontId="23" fillId="10" borderId="87" xfId="0" applyNumberFormat="1" applyFont="1" applyFill="1" applyBorder="1" applyAlignment="1">
      <alignment horizontal="center" vertical="center" wrapText="1"/>
    </xf>
    <xf numFmtId="1" fontId="23" fillId="10" borderId="90" xfId="0" applyNumberFormat="1" applyFont="1" applyFill="1" applyBorder="1" applyAlignment="1">
      <alignment horizontal="center" vertical="center" wrapText="1"/>
    </xf>
    <xf numFmtId="1" fontId="23" fillId="10" borderId="84" xfId="0" applyNumberFormat="1" applyFont="1" applyFill="1" applyBorder="1" applyAlignment="1">
      <alignment horizontal="center" vertical="center" wrapText="1"/>
    </xf>
    <xf numFmtId="1" fontId="23" fillId="10" borderId="86" xfId="0" applyNumberFormat="1" applyFont="1" applyFill="1" applyBorder="1" applyAlignment="1">
      <alignment horizontal="center" vertical="center" wrapText="1"/>
    </xf>
    <xf numFmtId="1" fontId="23" fillId="10" borderId="73" xfId="0" applyNumberFormat="1" applyFont="1" applyFill="1" applyBorder="1" applyAlignment="1">
      <alignment horizontal="center" vertical="center" wrapText="1"/>
    </xf>
    <xf numFmtId="1" fontId="23" fillId="10" borderId="76" xfId="0" applyNumberFormat="1" applyFont="1" applyFill="1" applyBorder="1" applyAlignment="1">
      <alignment horizontal="center" vertical="center" wrapText="1"/>
    </xf>
    <xf numFmtId="1" fontId="23" fillId="10" borderId="79" xfId="0" applyNumberFormat="1" applyFont="1" applyFill="1" applyBorder="1" applyAlignment="1">
      <alignment horizontal="center" vertical="center" wrapText="1"/>
    </xf>
    <xf numFmtId="2" fontId="23" fillId="10" borderId="72" xfId="0" applyNumberFormat="1" applyFont="1" applyFill="1" applyBorder="1" applyAlignment="1">
      <alignment horizontal="center" vertical="center" wrapText="1"/>
    </xf>
    <xf numFmtId="4" fontId="14" fillId="10" borderId="71" xfId="0" applyNumberFormat="1" applyFont="1" applyFill="1" applyBorder="1" applyAlignment="1">
      <alignment horizontal="left" vertical="center"/>
    </xf>
    <xf numFmtId="4" fontId="4" fillId="4" borderId="18" xfId="0" applyNumberFormat="1" applyFont="1" applyFill="1" applyBorder="1" applyAlignment="1">
      <alignment horizontal="center" vertical="center"/>
    </xf>
    <xf numFmtId="9" fontId="0" fillId="0" borderId="0" xfId="2" applyFont="1"/>
    <xf numFmtId="176" fontId="0" fillId="0" borderId="0" xfId="16" applyNumberFormat="1" applyFont="1"/>
    <xf numFmtId="0" fontId="4" fillId="4" borderId="92" xfId="0" applyFont="1" applyFill="1" applyBorder="1" applyAlignment="1">
      <alignment horizontal="center" vertical="center"/>
    </xf>
    <xf numFmtId="0" fontId="4" fillId="4" borderId="70" xfId="0" applyFont="1" applyFill="1" applyBorder="1" applyAlignment="1">
      <alignment horizontal="left" vertical="center" wrapText="1"/>
    </xf>
    <xf numFmtId="0" fontId="4" fillId="4" borderId="70" xfId="0" applyFont="1" applyFill="1" applyBorder="1" applyAlignment="1">
      <alignment horizontal="center" vertical="center"/>
    </xf>
    <xf numFmtId="0" fontId="4" fillId="4" borderId="17" xfId="0" applyFont="1" applyFill="1" applyBorder="1" applyAlignment="1">
      <alignment horizontal="left" vertical="center" wrapText="1"/>
    </xf>
    <xf numFmtId="0" fontId="4" fillId="4" borderId="62" xfId="0" applyFont="1" applyFill="1" applyBorder="1" applyAlignment="1">
      <alignment horizontal="center" vertical="center" wrapText="1"/>
    </xf>
    <xf numFmtId="2" fontId="4" fillId="4" borderId="17" xfId="0" applyNumberFormat="1" applyFont="1" applyFill="1" applyBorder="1" applyAlignment="1">
      <alignment horizontal="center" vertical="center"/>
    </xf>
    <xf numFmtId="4" fontId="4" fillId="4" borderId="21" xfId="0" applyNumberFormat="1" applyFont="1" applyFill="1" applyBorder="1" applyAlignment="1">
      <alignment horizontal="center" vertical="center"/>
    </xf>
    <xf numFmtId="1" fontId="23" fillId="10" borderId="74" xfId="0" applyNumberFormat="1" applyFont="1" applyFill="1" applyBorder="1" applyAlignment="1">
      <alignment horizontal="center" vertical="center" wrapText="1"/>
    </xf>
    <xf numFmtId="4" fontId="14" fillId="10" borderId="81" xfId="0" applyNumberFormat="1" applyFont="1" applyFill="1" applyBorder="1" applyAlignment="1">
      <alignment horizontal="left" vertical="center"/>
    </xf>
    <xf numFmtId="1" fontId="23" fillId="10" borderId="71" xfId="0" applyNumberFormat="1" applyFont="1" applyFill="1" applyBorder="1" applyAlignment="1">
      <alignment horizontal="center" vertical="center" wrapText="1"/>
    </xf>
    <xf numFmtId="0" fontId="49" fillId="0" borderId="0" xfId="0" applyFont="1"/>
    <xf numFmtId="0" fontId="50" fillId="4" borderId="0" xfId="0" applyFont="1" applyFill="1" applyAlignment="1">
      <alignment horizontal="center" vertical="center"/>
    </xf>
    <xf numFmtId="0" fontId="51" fillId="10" borderId="0" xfId="0" applyFont="1" applyFill="1" applyAlignment="1">
      <alignment vertical="center"/>
    </xf>
    <xf numFmtId="0" fontId="52" fillId="0" borderId="0" xfId="0" applyFont="1"/>
    <xf numFmtId="164" fontId="0" fillId="0" borderId="0" xfId="1" applyFont="1"/>
    <xf numFmtId="0" fontId="0" fillId="0" borderId="52" xfId="0" applyBorder="1" applyAlignment="1">
      <alignment horizontal="left" vertical="top"/>
    </xf>
    <xf numFmtId="2" fontId="23" fillId="0" borderId="73" xfId="0" applyNumberFormat="1" applyFont="1" applyBorder="1" applyAlignment="1">
      <alignment horizontal="center" vertical="center" wrapText="1"/>
    </xf>
    <xf numFmtId="2" fontId="23" fillId="0" borderId="75" xfId="0" applyNumberFormat="1" applyFont="1" applyBorder="1" applyAlignment="1">
      <alignment horizontal="center" vertical="center" wrapText="1"/>
    </xf>
    <xf numFmtId="2" fontId="23" fillId="0" borderId="74" xfId="0" applyNumberFormat="1" applyFont="1" applyBorder="1" applyAlignment="1">
      <alignment horizontal="center" vertical="center" wrapText="1"/>
    </xf>
    <xf numFmtId="0" fontId="26" fillId="0" borderId="0" xfId="0" applyFont="1" applyAlignment="1" applyProtection="1">
      <alignment horizontal="center"/>
      <protection hidden="1"/>
    </xf>
    <xf numFmtId="0" fontId="27" fillId="0" borderId="0" xfId="0" applyFont="1" applyAlignment="1" applyProtection="1">
      <alignment horizontal="center"/>
      <protection hidden="1"/>
    </xf>
    <xf numFmtId="0" fontId="35" fillId="9" borderId="0" xfId="14" applyFont="1" applyFill="1" applyAlignment="1" applyProtection="1">
      <alignment horizontal="center"/>
      <protection hidden="1"/>
    </xf>
    <xf numFmtId="0" fontId="34" fillId="9" borderId="0" xfId="14" applyFont="1" applyFill="1" applyAlignment="1" applyProtection="1">
      <alignment horizontal="center"/>
      <protection hidden="1"/>
    </xf>
    <xf numFmtId="10" fontId="37" fillId="0" borderId="0" xfId="5" applyNumberFormat="1" applyFont="1" applyAlignment="1" applyProtection="1">
      <alignment horizontal="center" vertical="center" wrapText="1"/>
      <protection hidden="1"/>
    </xf>
    <xf numFmtId="10" fontId="43" fillId="0" borderId="0" xfId="5" applyNumberFormat="1" applyFont="1" applyAlignment="1" applyProtection="1">
      <alignment horizontal="center"/>
      <protection hidden="1"/>
    </xf>
    <xf numFmtId="10" fontId="37" fillId="0" borderId="0" xfId="5" applyNumberFormat="1" applyFont="1" applyBorder="1" applyAlignment="1" applyProtection="1">
      <alignment horizontal="center" vertical="center" wrapText="1"/>
      <protection hidden="1"/>
    </xf>
    <xf numFmtId="0" fontId="28" fillId="0" borderId="0" xfId="0" applyFont="1" applyAlignment="1" applyProtection="1">
      <alignment horizontal="center" vertical="center"/>
      <protection hidden="1"/>
    </xf>
    <xf numFmtId="0" fontId="28" fillId="0" borderId="0" xfId="0" applyFont="1" applyAlignment="1" applyProtection="1">
      <alignment horizontal="center" vertical="center" wrapText="1"/>
      <protection hidden="1"/>
    </xf>
    <xf numFmtId="0" fontId="33" fillId="0" borderId="0" xfId="14" applyFont="1" applyAlignment="1" applyProtection="1">
      <alignment horizontal="center" vertical="center"/>
      <protection hidden="1"/>
    </xf>
    <xf numFmtId="0" fontId="36" fillId="0" borderId="0" xfId="14" applyFont="1" applyAlignment="1" applyProtection="1">
      <alignment horizontal="center" vertical="center"/>
      <protection hidden="1"/>
    </xf>
    <xf numFmtId="0" fontId="0" fillId="0" borderId="0" xfId="0" applyAlignment="1">
      <alignment vertical="center"/>
    </xf>
    <xf numFmtId="2" fontId="34" fillId="0" borderId="68" xfId="14" applyNumberFormat="1" applyFont="1" applyBorder="1" applyAlignment="1" applyProtection="1">
      <alignment horizontal="center" vertical="center" wrapText="1"/>
      <protection hidden="1"/>
    </xf>
    <xf numFmtId="2" fontId="34" fillId="0" borderId="69" xfId="14" applyNumberFormat="1" applyFont="1" applyBorder="1" applyAlignment="1" applyProtection="1">
      <alignment horizontal="center" vertical="center" wrapText="1"/>
      <protection hidden="1"/>
    </xf>
    <xf numFmtId="0" fontId="34" fillId="0" borderId="0" xfId="14" applyFont="1" applyAlignment="1" applyProtection="1">
      <alignment horizontal="center" vertical="center"/>
      <protection hidden="1"/>
    </xf>
    <xf numFmtId="0" fontId="33" fillId="0" borderId="0" xfId="14" applyFont="1" applyAlignment="1" applyProtection="1">
      <alignment vertical="center"/>
      <protection hidden="1"/>
    </xf>
    <xf numFmtId="2" fontId="33" fillId="0" borderId="68" xfId="14" applyNumberFormat="1" applyFont="1" applyBorder="1" applyAlignment="1" applyProtection="1">
      <alignment horizontal="center" vertical="center"/>
      <protection hidden="1"/>
    </xf>
    <xf numFmtId="0" fontId="35" fillId="0" borderId="0" xfId="14" applyFont="1" applyAlignment="1" applyProtection="1">
      <alignment horizontal="center" vertical="center"/>
      <protection hidden="1"/>
    </xf>
    <xf numFmtId="175" fontId="43" fillId="0" borderId="0" xfId="5" applyNumberFormat="1" applyFont="1" applyAlignment="1" applyProtection="1">
      <alignment horizontal="center" vertical="center"/>
      <protection hidden="1"/>
    </xf>
    <xf numFmtId="0" fontId="34" fillId="0" borderId="0" xfId="14" applyFont="1" applyAlignment="1" applyProtection="1">
      <alignment vertical="center"/>
      <protection hidden="1"/>
    </xf>
    <xf numFmtId="0" fontId="32" fillId="0" borderId="0" xfId="14" applyAlignment="1">
      <alignment vertical="center"/>
    </xf>
    <xf numFmtId="0" fontId="4" fillId="0" borderId="24" xfId="0" applyFont="1" applyBorder="1" applyAlignment="1">
      <alignment horizontal="center" vertical="center"/>
    </xf>
    <xf numFmtId="0" fontId="4" fillId="4" borderId="56" xfId="0" applyFont="1" applyFill="1" applyBorder="1" applyAlignment="1">
      <alignment horizontal="left" vertical="center" wrapText="1"/>
    </xf>
    <xf numFmtId="2" fontId="4" fillId="4" borderId="56" xfId="0" applyNumberFormat="1" applyFont="1" applyFill="1" applyBorder="1" applyAlignment="1">
      <alignment horizontal="center" vertical="center"/>
    </xf>
    <xf numFmtId="4" fontId="4" fillId="0" borderId="56" xfId="0" applyNumberFormat="1" applyFont="1" applyBorder="1" applyAlignment="1">
      <alignment horizontal="center" vertical="center"/>
    </xf>
    <xf numFmtId="4" fontId="2" fillId="4" borderId="61" xfId="8" applyNumberFormat="1" applyFont="1" applyFill="1" applyBorder="1" applyAlignment="1">
      <alignment horizontal="center" vertical="center" wrapText="1"/>
    </xf>
    <xf numFmtId="0" fontId="4" fillId="4" borderId="32" xfId="0" applyFont="1" applyFill="1" applyBorder="1" applyAlignment="1">
      <alignment horizontal="center" vertical="center"/>
    </xf>
    <xf numFmtId="0" fontId="4" fillId="4" borderId="57" xfId="0" applyFont="1" applyFill="1" applyBorder="1" applyAlignment="1">
      <alignment horizontal="left" vertical="center" wrapText="1"/>
    </xf>
    <xf numFmtId="4" fontId="4" fillId="4" borderId="57" xfId="0" applyNumberFormat="1" applyFont="1" applyFill="1" applyBorder="1" applyAlignment="1">
      <alignment horizontal="center" vertical="center"/>
    </xf>
    <xf numFmtId="0" fontId="4" fillId="4" borderId="56" xfId="0" applyFont="1" applyFill="1" applyBorder="1" applyAlignment="1">
      <alignment horizontal="center" vertical="center"/>
    </xf>
    <xf numFmtId="4" fontId="4" fillId="4" borderId="56" xfId="0" applyNumberFormat="1" applyFont="1" applyFill="1" applyBorder="1" applyAlignment="1">
      <alignment horizontal="center" vertical="center"/>
    </xf>
    <xf numFmtId="10" fontId="4" fillId="4" borderId="56" xfId="2" applyNumberFormat="1" applyFont="1" applyFill="1" applyBorder="1" applyAlignment="1">
      <alignment horizontal="center" vertical="center"/>
    </xf>
    <xf numFmtId="2" fontId="4" fillId="0" borderId="41" xfId="0" applyNumberFormat="1" applyFont="1" applyBorder="1" applyAlignment="1">
      <alignment horizontal="center" vertical="center"/>
    </xf>
    <xf numFmtId="0" fontId="4" fillId="4" borderId="57" xfId="0" applyFont="1" applyFill="1" applyBorder="1" applyAlignment="1">
      <alignment horizontal="center" vertical="center"/>
    </xf>
    <xf numFmtId="10" fontId="4" fillId="4" borderId="57" xfId="2" applyNumberFormat="1" applyFont="1" applyFill="1" applyBorder="1" applyAlignment="1">
      <alignment horizontal="center" vertical="center"/>
    </xf>
    <xf numFmtId="0" fontId="4" fillId="0" borderId="56" xfId="0" applyFont="1" applyBorder="1" applyAlignment="1">
      <alignment horizontal="center" vertical="center"/>
    </xf>
    <xf numFmtId="0" fontId="4" fillId="0" borderId="39" xfId="0" applyFont="1" applyBorder="1" applyAlignment="1">
      <alignment horizontal="center" vertical="center" wrapText="1"/>
    </xf>
    <xf numFmtId="0" fontId="14" fillId="4" borderId="1" xfId="0" applyFont="1" applyFill="1" applyBorder="1" applyAlignment="1">
      <alignment horizontal="right" vertical="center" wrapText="1"/>
    </xf>
    <xf numFmtId="0" fontId="1" fillId="4" borderId="63" xfId="0" applyFont="1" applyFill="1" applyBorder="1" applyAlignment="1">
      <alignment horizontal="center" vertical="center" wrapText="1"/>
    </xf>
    <xf numFmtId="0" fontId="4" fillId="0" borderId="104" xfId="0" applyFont="1" applyBorder="1" applyAlignment="1">
      <alignment horizontal="center" vertical="center" wrapText="1"/>
    </xf>
    <xf numFmtId="0" fontId="4" fillId="0" borderId="105" xfId="0" applyFont="1" applyBorder="1" applyAlignment="1">
      <alignment horizontal="center" vertical="center" wrapText="1"/>
    </xf>
    <xf numFmtId="0" fontId="4" fillId="4" borderId="40" xfId="0" applyFont="1" applyFill="1" applyBorder="1" applyAlignment="1">
      <alignment horizontal="center" vertical="center" wrapText="1"/>
    </xf>
    <xf numFmtId="0" fontId="8" fillId="0" borderId="93" xfId="0" applyFont="1" applyBorder="1" applyAlignment="1">
      <alignment horizontal="center" vertical="center" wrapText="1"/>
    </xf>
    <xf numFmtId="0" fontId="55" fillId="0" borderId="93" xfId="0" applyFont="1" applyBorder="1" applyAlignment="1">
      <alignment horizontal="left" vertical="center" wrapText="1"/>
    </xf>
    <xf numFmtId="0" fontId="8" fillId="15" borderId="93" xfId="0" applyFont="1" applyFill="1" applyBorder="1" applyAlignment="1">
      <alignment horizontal="center" vertical="center" wrapText="1"/>
    </xf>
    <xf numFmtId="10" fontId="57" fillId="0" borderId="93" xfId="0" applyNumberFormat="1" applyFont="1" applyBorder="1" applyAlignment="1">
      <alignment horizontal="center" vertical="center" shrinkToFit="1"/>
    </xf>
    <xf numFmtId="10" fontId="58" fillId="14" borderId="93" xfId="0" applyNumberFormat="1" applyFont="1" applyFill="1" applyBorder="1" applyAlignment="1">
      <alignment horizontal="center" vertical="center" shrinkToFit="1"/>
    </xf>
    <xf numFmtId="0" fontId="0" fillId="0" borderId="93" xfId="0" applyBorder="1" applyAlignment="1">
      <alignment horizontal="center" vertical="center" wrapText="1"/>
    </xf>
    <xf numFmtId="0" fontId="0" fillId="0" borderId="0" xfId="0" applyAlignment="1">
      <alignment horizontal="center" vertical="center"/>
    </xf>
    <xf numFmtId="10" fontId="58" fillId="16" borderId="93" xfId="0" applyNumberFormat="1" applyFont="1" applyFill="1" applyBorder="1" applyAlignment="1">
      <alignment horizontal="center" vertical="center" shrinkToFit="1"/>
    </xf>
    <xf numFmtId="166" fontId="3" fillId="0" borderId="32" xfId="0" applyNumberFormat="1" applyFont="1" applyBorder="1" applyAlignment="1">
      <alignment horizontal="left" vertical="center"/>
    </xf>
    <xf numFmtId="0" fontId="8" fillId="6" borderId="48" xfId="0" applyFont="1" applyFill="1" applyBorder="1" applyAlignment="1">
      <alignment horizontal="center" vertical="center"/>
    </xf>
    <xf numFmtId="4" fontId="9" fillId="3" borderId="106" xfId="4" applyNumberFormat="1" applyFont="1" applyFill="1" applyBorder="1" applyAlignment="1">
      <alignment horizontal="center" vertical="center" wrapText="1"/>
    </xf>
    <xf numFmtId="4" fontId="8" fillId="6" borderId="11" xfId="4" applyNumberFormat="1" applyFont="1" applyFill="1" applyBorder="1" applyAlignment="1">
      <alignment horizontal="center" vertical="center" wrapText="1"/>
    </xf>
    <xf numFmtId="0" fontId="3" fillId="0" borderId="58" xfId="0" applyFont="1" applyBorder="1" applyAlignment="1">
      <alignment horizontal="left" vertical="center"/>
    </xf>
    <xf numFmtId="0" fontId="3" fillId="0" borderId="103" xfId="0" applyFont="1" applyBorder="1" applyAlignment="1">
      <alignment horizontal="left" vertical="center" wrapText="1"/>
    </xf>
    <xf numFmtId="0" fontId="3" fillId="0" borderId="59" xfId="0" applyFont="1" applyBorder="1" applyAlignment="1">
      <alignment horizontal="left" vertical="center" wrapText="1"/>
    </xf>
    <xf numFmtId="177" fontId="3" fillId="0" borderId="62" xfId="0" applyNumberFormat="1" applyFont="1" applyBorder="1" applyAlignment="1">
      <alignment horizontal="left" vertical="center"/>
    </xf>
    <xf numFmtId="10" fontId="3" fillId="4" borderId="44" xfId="5" applyNumberFormat="1" applyFont="1" applyFill="1" applyBorder="1" applyAlignment="1">
      <alignment horizontal="center" vertical="center"/>
    </xf>
    <xf numFmtId="0" fontId="3" fillId="4" borderId="107" xfId="0" applyFont="1" applyFill="1" applyBorder="1" applyAlignment="1">
      <alignment vertical="center"/>
    </xf>
    <xf numFmtId="0" fontId="3" fillId="0" borderId="45" xfId="0" applyFont="1" applyBorder="1" applyAlignment="1">
      <alignment horizontal="left" vertical="center" wrapText="1"/>
    </xf>
    <xf numFmtId="0" fontId="3" fillId="0" borderId="108" xfId="0" applyFont="1" applyBorder="1" applyAlignment="1">
      <alignment horizontal="left" vertical="center" wrapText="1"/>
    </xf>
    <xf numFmtId="0" fontId="3" fillId="0" borderId="102" xfId="0" applyFont="1" applyBorder="1" applyAlignment="1">
      <alignment horizontal="left" vertical="center"/>
    </xf>
    <xf numFmtId="0" fontId="3" fillId="0" borderId="30" xfId="0" applyFont="1" applyBorder="1" applyAlignment="1">
      <alignment vertical="center" wrapText="1"/>
    </xf>
    <xf numFmtId="0" fontId="3" fillId="0" borderId="29" xfId="0" applyFont="1" applyBorder="1" applyAlignment="1">
      <alignment vertical="center"/>
    </xf>
    <xf numFmtId="4" fontId="14" fillId="10" borderId="73" xfId="0" applyNumberFormat="1" applyFont="1" applyFill="1" applyBorder="1" applyAlignment="1">
      <alignment horizontal="left" vertical="center"/>
    </xf>
    <xf numFmtId="4" fontId="14" fillId="10" borderId="109" xfId="0" applyNumberFormat="1" applyFont="1" applyFill="1" applyBorder="1" applyAlignment="1">
      <alignment vertical="center" wrapText="1"/>
    </xf>
    <xf numFmtId="2" fontId="23" fillId="10" borderId="109" xfId="0" applyNumberFormat="1" applyFont="1" applyFill="1" applyBorder="1" applyAlignment="1">
      <alignment horizontal="center" vertical="center" wrapText="1"/>
    </xf>
    <xf numFmtId="2" fontId="23" fillId="10" borderId="110" xfId="0" applyNumberFormat="1" applyFont="1" applyFill="1" applyBorder="1" applyAlignment="1">
      <alignment horizontal="center" vertical="center" wrapText="1"/>
    </xf>
    <xf numFmtId="2" fontId="23" fillId="10" borderId="111" xfId="0" applyNumberFormat="1" applyFont="1" applyFill="1" applyBorder="1" applyAlignment="1">
      <alignment horizontal="center" vertical="center" wrapText="1"/>
    </xf>
    <xf numFmtId="2" fontId="23" fillId="10" borderId="112" xfId="0" applyNumberFormat="1" applyFont="1" applyFill="1" applyBorder="1" applyAlignment="1">
      <alignment horizontal="center" vertical="center" wrapText="1"/>
    </xf>
    <xf numFmtId="2" fontId="24" fillId="10" borderId="110" xfId="0" applyNumberFormat="1" applyFont="1" applyFill="1" applyBorder="1" applyAlignment="1">
      <alignment horizontal="center" vertical="center" wrapText="1"/>
    </xf>
    <xf numFmtId="173" fontId="0" fillId="2" borderId="52" xfId="0" applyNumberFormat="1" applyFill="1" applyBorder="1" applyAlignment="1">
      <alignment horizontal="left" vertical="top"/>
    </xf>
    <xf numFmtId="0" fontId="0" fillId="2" borderId="52" xfId="0" applyFill="1" applyBorder="1" applyAlignment="1">
      <alignment horizontal="left" vertical="top"/>
    </xf>
    <xf numFmtId="4" fontId="14" fillId="0" borderId="84" xfId="0" applyNumberFormat="1" applyFont="1" applyBorder="1" applyAlignment="1">
      <alignment vertical="center" wrapText="1"/>
    </xf>
    <xf numFmtId="2" fontId="23" fillId="0" borderId="84" xfId="0" applyNumberFormat="1" applyFont="1" applyBorder="1" applyAlignment="1">
      <alignment horizontal="center" vertical="center" wrapText="1"/>
    </xf>
    <xf numFmtId="2" fontId="23" fillId="0" borderId="86" xfId="0" applyNumberFormat="1" applyFont="1" applyBorder="1" applyAlignment="1">
      <alignment horizontal="center" vertical="center" wrapText="1"/>
    </xf>
    <xf numFmtId="2" fontId="23" fillId="0" borderId="85" xfId="0" applyNumberFormat="1" applyFont="1" applyBorder="1" applyAlignment="1">
      <alignment horizontal="center" vertical="center" wrapText="1"/>
    </xf>
    <xf numFmtId="2" fontId="23" fillId="0" borderId="52" xfId="0" applyNumberFormat="1" applyFont="1" applyBorder="1" applyAlignment="1">
      <alignment horizontal="center" vertical="center" wrapText="1"/>
    </xf>
    <xf numFmtId="4" fontId="14" fillId="0" borderId="84" xfId="0" applyNumberFormat="1" applyFont="1" applyBorder="1" applyAlignment="1">
      <alignment horizontal="left" vertical="center"/>
    </xf>
    <xf numFmtId="4" fontId="18" fillId="0" borderId="73" xfId="0" quotePrefix="1" applyNumberFormat="1" applyFont="1" applyBorder="1" applyAlignment="1">
      <alignment horizontal="right" vertical="center" wrapText="1"/>
    </xf>
    <xf numFmtId="4" fontId="18" fillId="0" borderId="73" xfId="0" applyNumberFormat="1" applyFont="1" applyBorder="1" applyAlignment="1">
      <alignment horizontal="left" vertical="center"/>
    </xf>
    <xf numFmtId="4" fontId="14" fillId="0" borderId="87" xfId="0" applyNumberFormat="1" applyFont="1" applyBorder="1" applyAlignment="1">
      <alignment vertical="center" wrapText="1"/>
    </xf>
    <xf numFmtId="2" fontId="23" fillId="0" borderId="87" xfId="0" applyNumberFormat="1" applyFont="1" applyBorder="1" applyAlignment="1">
      <alignment horizontal="center" vertical="center" wrapText="1"/>
    </xf>
    <xf numFmtId="2" fontId="23" fillId="0" borderId="90" xfId="0" applyNumberFormat="1" applyFont="1" applyBorder="1" applyAlignment="1">
      <alignment horizontal="center" vertical="center" wrapText="1"/>
    </xf>
    <xf numFmtId="2" fontId="23" fillId="0" borderId="89" xfId="0" applyNumberFormat="1" applyFont="1" applyBorder="1" applyAlignment="1">
      <alignment horizontal="center" vertical="center" wrapText="1"/>
    </xf>
    <xf numFmtId="2" fontId="23" fillId="0" borderId="88" xfId="0" applyNumberFormat="1" applyFont="1" applyBorder="1" applyAlignment="1">
      <alignment horizontal="center" vertical="center" wrapText="1"/>
    </xf>
    <xf numFmtId="2" fontId="24" fillId="0" borderId="79" xfId="0" applyNumberFormat="1" applyFont="1" applyBorder="1" applyAlignment="1">
      <alignment horizontal="center" vertical="center" wrapText="1"/>
    </xf>
    <xf numFmtId="4" fontId="14" fillId="0" borderId="76" xfId="0" applyNumberFormat="1" applyFont="1" applyBorder="1" applyAlignment="1">
      <alignment horizontal="left" vertical="center"/>
    </xf>
    <xf numFmtId="4" fontId="14" fillId="0" borderId="76" xfId="0" applyNumberFormat="1" applyFont="1" applyBorder="1" applyAlignment="1">
      <alignment vertical="center" wrapText="1"/>
    </xf>
    <xf numFmtId="2" fontId="23" fillId="0" borderId="76" xfId="0" applyNumberFormat="1" applyFont="1" applyBorder="1" applyAlignment="1">
      <alignment horizontal="center" vertical="center" wrapText="1"/>
    </xf>
    <xf numFmtId="2" fontId="23" fillId="0" borderId="79" xfId="0" applyNumberFormat="1" applyFont="1" applyBorder="1" applyAlignment="1">
      <alignment horizontal="center" vertical="center" wrapText="1"/>
    </xf>
    <xf numFmtId="2" fontId="23" fillId="0" borderId="78" xfId="0" applyNumberFormat="1" applyFont="1" applyBorder="1" applyAlignment="1">
      <alignment horizontal="center" vertical="center" wrapText="1"/>
    </xf>
    <xf numFmtId="2" fontId="23" fillId="0" borderId="77" xfId="0" applyNumberFormat="1" applyFont="1" applyBorder="1" applyAlignment="1">
      <alignment horizontal="center" vertical="center" wrapText="1"/>
    </xf>
    <xf numFmtId="4" fontId="19" fillId="11" borderId="114" xfId="0" applyNumberFormat="1" applyFont="1" applyFill="1" applyBorder="1" applyAlignment="1">
      <alignment horizontal="left" vertical="center"/>
    </xf>
    <xf numFmtId="2" fontId="20" fillId="11" borderId="96" xfId="0" applyNumberFormat="1" applyFont="1" applyFill="1" applyBorder="1" applyAlignment="1">
      <alignment horizontal="center" vertical="center" wrapText="1"/>
    </xf>
    <xf numFmtId="2" fontId="20" fillId="11" borderId="99" xfId="0" applyNumberFormat="1" applyFont="1" applyFill="1" applyBorder="1" applyAlignment="1">
      <alignment horizontal="center" vertical="center" wrapText="1"/>
    </xf>
    <xf numFmtId="2" fontId="20" fillId="11" borderId="97" xfId="0" applyNumberFormat="1" applyFont="1" applyFill="1" applyBorder="1" applyAlignment="1">
      <alignment horizontal="center" vertical="center" wrapText="1"/>
    </xf>
    <xf numFmtId="2" fontId="20" fillId="11" borderId="98" xfId="0" applyNumberFormat="1" applyFont="1" applyFill="1" applyBorder="1" applyAlignment="1">
      <alignment horizontal="center" vertical="center" wrapText="1"/>
    </xf>
    <xf numFmtId="0" fontId="20" fillId="11" borderId="96" xfId="0" applyFont="1" applyFill="1" applyBorder="1" applyAlignment="1">
      <alignment horizontal="left" vertical="center"/>
    </xf>
    <xf numFmtId="2" fontId="21" fillId="11" borderId="73" xfId="0" applyNumberFormat="1" applyFont="1" applyFill="1" applyBorder="1" applyAlignment="1">
      <alignment horizontal="center" vertical="center" wrapText="1"/>
    </xf>
    <xf numFmtId="2" fontId="21" fillId="11" borderId="96" xfId="0" applyNumberFormat="1" applyFont="1" applyFill="1" applyBorder="1" applyAlignment="1">
      <alignment horizontal="center" vertical="center" wrapText="1"/>
    </xf>
    <xf numFmtId="2" fontId="21" fillId="11" borderId="71" xfId="0" applyNumberFormat="1" applyFont="1" applyFill="1" applyBorder="1" applyAlignment="1">
      <alignment horizontal="center" vertical="center" wrapText="1"/>
    </xf>
    <xf numFmtId="2" fontId="25" fillId="0" borderId="0" xfId="0" applyNumberFormat="1" applyFont="1" applyAlignment="1">
      <alignment horizontal="center" vertical="center" wrapText="1"/>
    </xf>
    <xf numFmtId="0" fontId="2" fillId="0" borderId="37" xfId="3" applyFont="1" applyBorder="1" applyAlignment="1">
      <alignment horizontal="center" vertical="center" wrapText="1"/>
    </xf>
    <xf numFmtId="0" fontId="2" fillId="0" borderId="39" xfId="3" applyFont="1" applyBorder="1" applyAlignment="1">
      <alignment horizontal="center" vertical="center" wrapText="1"/>
    </xf>
    <xf numFmtId="10" fontId="1" fillId="0" borderId="47" xfId="0" applyNumberFormat="1" applyFont="1" applyBorder="1" applyAlignment="1">
      <alignment horizontal="center" vertical="center"/>
    </xf>
    <xf numFmtId="0" fontId="4" fillId="0" borderId="13" xfId="0" applyFont="1" applyBorder="1" applyAlignment="1">
      <alignment horizontal="center" vertical="center"/>
    </xf>
    <xf numFmtId="4" fontId="14" fillId="10" borderId="109" xfId="0" applyNumberFormat="1" applyFont="1" applyFill="1" applyBorder="1" applyAlignment="1">
      <alignment horizontal="left" vertical="center"/>
    </xf>
    <xf numFmtId="4" fontId="14" fillId="0" borderId="71" xfId="0" applyNumberFormat="1" applyFont="1" applyBorder="1" applyAlignment="1">
      <alignment vertical="center" wrapText="1"/>
    </xf>
    <xf numFmtId="2" fontId="23" fillId="0" borderId="71" xfId="0" applyNumberFormat="1" applyFont="1" applyBorder="1" applyAlignment="1">
      <alignment horizontal="center" vertical="center" wrapText="1"/>
    </xf>
    <xf numFmtId="2" fontId="23" fillId="0" borderId="81" xfId="0" applyNumberFormat="1" applyFont="1" applyBorder="1" applyAlignment="1">
      <alignment horizontal="center" vertical="center" wrapText="1"/>
    </xf>
    <xf numFmtId="2" fontId="23" fillId="0" borderId="80" xfId="0" applyNumberFormat="1" applyFont="1" applyBorder="1" applyAlignment="1">
      <alignment horizontal="center" vertical="center" wrapText="1"/>
    </xf>
    <xf numFmtId="2" fontId="23" fillId="0" borderId="72" xfId="0" applyNumberFormat="1" applyFont="1" applyBorder="1" applyAlignment="1">
      <alignment horizontal="center" vertical="center" wrapText="1"/>
    </xf>
    <xf numFmtId="4" fontId="14" fillId="0" borderId="71" xfId="0" applyNumberFormat="1" applyFont="1" applyBorder="1" applyAlignment="1">
      <alignment horizontal="left" vertical="center"/>
    </xf>
    <xf numFmtId="4" fontId="4" fillId="0" borderId="34" xfId="0" applyNumberFormat="1" applyFont="1" applyBorder="1" applyAlignment="1">
      <alignment horizontal="center" vertical="center"/>
    </xf>
    <xf numFmtId="0" fontId="4" fillId="7" borderId="34" xfId="0" applyFont="1" applyFill="1" applyBorder="1" applyAlignment="1">
      <alignment horizontal="center" vertical="center"/>
    </xf>
    <xf numFmtId="10" fontId="2" fillId="2" borderId="34" xfId="7" applyNumberFormat="1" applyFont="1" applyFill="1" applyBorder="1" applyAlignment="1">
      <alignment horizontal="center" vertical="center"/>
    </xf>
    <xf numFmtId="0" fontId="3" fillId="6" borderId="103" xfId="0" applyFont="1" applyFill="1" applyBorder="1" applyAlignment="1">
      <alignment vertical="center"/>
    </xf>
    <xf numFmtId="0" fontId="3" fillId="6" borderId="62" xfId="0" applyFont="1" applyFill="1" applyBorder="1" applyAlignment="1">
      <alignment vertical="center"/>
    </xf>
    <xf numFmtId="10" fontId="4" fillId="0" borderId="57" xfId="0" applyNumberFormat="1" applyFont="1" applyBorder="1" applyAlignment="1">
      <alignment horizontal="center" vertical="center"/>
    </xf>
    <xf numFmtId="0" fontId="3" fillId="0" borderId="100" xfId="0" applyFont="1" applyBorder="1" applyAlignment="1">
      <alignment vertical="center"/>
    </xf>
    <xf numFmtId="177" fontId="3" fillId="0" borderId="115" xfId="0" applyNumberFormat="1" applyFont="1" applyBorder="1" applyAlignment="1">
      <alignment horizontal="left" vertical="center" wrapText="1"/>
    </xf>
    <xf numFmtId="0" fontId="3" fillId="0" borderId="115" xfId="0" applyFont="1" applyBorder="1" applyAlignment="1">
      <alignment vertical="center" wrapText="1"/>
    </xf>
    <xf numFmtId="0" fontId="3" fillId="6" borderId="9" xfId="0" applyFont="1" applyFill="1" applyBorder="1" applyAlignment="1">
      <alignment horizontal="center" vertical="center" wrapText="1"/>
    </xf>
    <xf numFmtId="0" fontId="3" fillId="6" borderId="60" xfId="0" applyFont="1" applyFill="1" applyBorder="1" applyAlignment="1">
      <alignment horizontal="center" vertical="center" wrapText="1"/>
    </xf>
    <xf numFmtId="2" fontId="11" fillId="0" borderId="0" xfId="0" applyNumberFormat="1" applyFont="1" applyAlignment="1">
      <alignment horizontal="center" vertical="center"/>
    </xf>
    <xf numFmtId="2" fontId="12" fillId="0" borderId="0" xfId="3" applyNumberFormat="1" applyFont="1" applyAlignment="1">
      <alignment horizontal="center" vertical="center" wrapText="1"/>
    </xf>
    <xf numFmtId="4" fontId="2" fillId="4" borderId="37" xfId="4" applyNumberFormat="1" applyFont="1" applyFill="1" applyBorder="1" applyAlignment="1">
      <alignment horizontal="center" vertical="center" wrapText="1"/>
    </xf>
    <xf numFmtId="4" fontId="2" fillId="4" borderId="41" xfId="4" applyNumberFormat="1" applyFont="1" applyFill="1" applyBorder="1" applyAlignment="1">
      <alignment horizontal="center" vertical="center" wrapText="1"/>
    </xf>
    <xf numFmtId="4" fontId="2" fillId="4" borderId="38" xfId="4" applyNumberFormat="1" applyFont="1" applyFill="1" applyBorder="1" applyAlignment="1">
      <alignment horizontal="center" vertical="center" wrapText="1"/>
    </xf>
    <xf numFmtId="2" fontId="12" fillId="4" borderId="0" xfId="3" applyNumberFormat="1" applyFont="1" applyFill="1" applyAlignment="1">
      <alignment horizontal="center" vertical="center" wrapText="1"/>
    </xf>
    <xf numFmtId="0" fontId="11" fillId="4" borderId="0" xfId="0" applyFont="1" applyFill="1"/>
    <xf numFmtId="4" fontId="11" fillId="4" borderId="0" xfId="0" applyNumberFormat="1" applyFont="1" applyFill="1"/>
    <xf numFmtId="4" fontId="61" fillId="0" borderId="37" xfId="4" applyNumberFormat="1" applyFont="1" applyBorder="1" applyAlignment="1">
      <alignment horizontal="left" vertical="center" wrapText="1"/>
    </xf>
    <xf numFmtId="4" fontId="61" fillId="0" borderId="37" xfId="4" applyNumberFormat="1" applyFont="1" applyBorder="1" applyAlignment="1">
      <alignment horizontal="center" vertical="center" wrapText="1"/>
    </xf>
    <xf numFmtId="4" fontId="61" fillId="0" borderId="37" xfId="3" applyNumberFormat="1" applyFont="1" applyBorder="1" applyAlignment="1">
      <alignment horizontal="center" vertical="center" wrapText="1"/>
    </xf>
    <xf numFmtId="4" fontId="61" fillId="0" borderId="41" xfId="4" applyNumberFormat="1" applyFont="1" applyBorder="1" applyAlignment="1">
      <alignment horizontal="center" vertical="center" wrapText="1"/>
    </xf>
    <xf numFmtId="4" fontId="61" fillId="0" borderId="38" xfId="4" applyNumberFormat="1" applyFont="1" applyBorder="1" applyAlignment="1">
      <alignment horizontal="center" vertical="center" wrapText="1"/>
    </xf>
    <xf numFmtId="4" fontId="2" fillId="4" borderId="37" xfId="4" applyNumberFormat="1" applyFont="1" applyFill="1" applyBorder="1" applyAlignment="1">
      <alignment horizontal="left" vertical="center" wrapText="1"/>
    </xf>
    <xf numFmtId="4" fontId="64" fillId="10" borderId="73" xfId="0" quotePrefix="1" applyNumberFormat="1" applyFont="1" applyFill="1" applyBorder="1" applyAlignment="1">
      <alignment horizontal="right" vertical="center" wrapText="1"/>
    </xf>
    <xf numFmtId="2" fontId="63" fillId="10" borderId="73" xfId="0" applyNumberFormat="1" applyFont="1" applyFill="1" applyBorder="1" applyAlignment="1">
      <alignment horizontal="center" vertical="center" wrapText="1"/>
    </xf>
    <xf numFmtId="2" fontId="63" fillId="10" borderId="75" xfId="0" applyNumberFormat="1" applyFont="1" applyFill="1" applyBorder="1" applyAlignment="1">
      <alignment horizontal="center" vertical="center" wrapText="1"/>
    </xf>
    <xf numFmtId="2" fontId="63" fillId="10" borderId="74" xfId="0" applyNumberFormat="1" applyFont="1" applyFill="1" applyBorder="1" applyAlignment="1">
      <alignment horizontal="center" vertical="center" wrapText="1"/>
    </xf>
    <xf numFmtId="2" fontId="63" fillId="10" borderId="74" xfId="7" applyNumberFormat="1" applyFont="1" applyFill="1" applyBorder="1" applyAlignment="1">
      <alignment horizontal="center" vertical="center" wrapText="1"/>
    </xf>
    <xf numFmtId="4" fontId="64" fillId="10" borderId="73" xfId="0" applyNumberFormat="1" applyFont="1" applyFill="1" applyBorder="1" applyAlignment="1">
      <alignment horizontal="left" vertical="center"/>
    </xf>
    <xf numFmtId="4" fontId="62" fillId="10" borderId="84" xfId="0" applyNumberFormat="1" applyFont="1" applyFill="1" applyBorder="1" applyAlignment="1">
      <alignment vertical="center" wrapText="1"/>
    </xf>
    <xf numFmtId="2" fontId="63" fillId="10" borderId="86" xfId="0" applyNumberFormat="1" applyFont="1" applyFill="1" applyBorder="1" applyAlignment="1">
      <alignment horizontal="center" vertical="center" wrapText="1"/>
    </xf>
    <xf numFmtId="2" fontId="63" fillId="10" borderId="85" xfId="0" applyNumberFormat="1" applyFont="1" applyFill="1" applyBorder="1" applyAlignment="1">
      <alignment horizontal="center" vertical="center" wrapText="1"/>
    </xf>
    <xf numFmtId="2" fontId="63" fillId="10" borderId="52" xfId="0" applyNumberFormat="1" applyFont="1" applyFill="1" applyBorder="1" applyAlignment="1">
      <alignment horizontal="center" vertical="center" wrapText="1"/>
    </xf>
    <xf numFmtId="4" fontId="62" fillId="10" borderId="84" xfId="0" applyNumberFormat="1" applyFont="1" applyFill="1" applyBorder="1" applyAlignment="1">
      <alignment horizontal="left" vertical="center"/>
    </xf>
    <xf numFmtId="2" fontId="11" fillId="0" borderId="0" xfId="0" applyNumberFormat="1" applyFont="1" applyAlignment="1">
      <alignment horizontal="center" vertical="center" wrapText="1"/>
    </xf>
    <xf numFmtId="2" fontId="60" fillId="0" borderId="0" xfId="3" applyNumberFormat="1" applyFont="1" applyAlignment="1">
      <alignment horizontal="center" vertical="center" wrapText="1"/>
    </xf>
    <xf numFmtId="2" fontId="66" fillId="0" borderId="0" xfId="3" applyNumberFormat="1" applyFont="1" applyAlignment="1">
      <alignment horizontal="center" vertical="center" wrapText="1"/>
    </xf>
    <xf numFmtId="2" fontId="11" fillId="0" borderId="0" xfId="0" applyNumberFormat="1" applyFont="1" applyAlignment="1">
      <alignment vertical="center"/>
    </xf>
    <xf numFmtId="10" fontId="9" fillId="3" borderId="113" xfId="5" applyNumberFormat="1" applyFont="1" applyFill="1" applyBorder="1" applyAlignment="1">
      <alignment horizontal="center" vertical="center"/>
    </xf>
    <xf numFmtId="0" fontId="3" fillId="0" borderId="0" xfId="0" applyFont="1" applyAlignment="1">
      <alignment horizontal="left" vertical="center" wrapText="1"/>
    </xf>
    <xf numFmtId="0" fontId="3" fillId="0" borderId="24" xfId="0" applyFont="1" applyBorder="1" applyAlignment="1">
      <alignment vertical="center"/>
    </xf>
    <xf numFmtId="0" fontId="3" fillId="0" borderId="28" xfId="0" applyFont="1" applyBorder="1" applyAlignment="1">
      <alignment vertical="center"/>
    </xf>
    <xf numFmtId="0" fontId="3" fillId="0" borderId="92" xfId="0" applyFont="1" applyBorder="1" applyAlignment="1">
      <alignment vertical="center"/>
    </xf>
    <xf numFmtId="0" fontId="3" fillId="6" borderId="0" xfId="0" applyFont="1" applyFill="1" applyAlignment="1">
      <alignment vertical="center"/>
    </xf>
    <xf numFmtId="4" fontId="14" fillId="10" borderId="73" xfId="0" applyNumberFormat="1" applyFont="1" applyFill="1" applyBorder="1" applyAlignment="1">
      <alignment vertical="center" wrapText="1"/>
    </xf>
    <xf numFmtId="2" fontId="23" fillId="10" borderId="0" xfId="0" applyNumberFormat="1" applyFont="1" applyFill="1" applyAlignment="1">
      <alignment horizontal="center" vertical="center" wrapText="1"/>
    </xf>
    <xf numFmtId="0" fontId="3" fillId="10" borderId="122" xfId="0" applyFont="1" applyFill="1" applyBorder="1" applyAlignment="1">
      <alignment horizontal="center" vertical="center"/>
    </xf>
    <xf numFmtId="0" fontId="14" fillId="10" borderId="123" xfId="0" applyFont="1" applyFill="1" applyBorder="1" applyAlignment="1">
      <alignment horizontal="center" vertical="center"/>
    </xf>
    <xf numFmtId="4" fontId="19" fillId="11" borderId="103" xfId="0" applyNumberFormat="1" applyFont="1" applyFill="1" applyBorder="1" applyAlignment="1">
      <alignment horizontal="center" vertical="center"/>
    </xf>
    <xf numFmtId="2" fontId="20" fillId="11" borderId="0" xfId="0" applyNumberFormat="1" applyFont="1" applyFill="1" applyAlignment="1">
      <alignment horizontal="center" vertical="center" wrapText="1"/>
    </xf>
    <xf numFmtId="173" fontId="21" fillId="11" borderId="124" xfId="0" applyNumberFormat="1" applyFont="1" applyFill="1" applyBorder="1" applyAlignment="1">
      <alignment horizontal="center" vertical="center" wrapText="1"/>
    </xf>
    <xf numFmtId="0" fontId="14" fillId="10" borderId="51" xfId="0" applyFont="1" applyFill="1" applyBorder="1" applyAlignment="1">
      <alignment horizontal="center" vertical="center"/>
    </xf>
    <xf numFmtId="0" fontId="14" fillId="10" borderId="103" xfId="0" applyFont="1" applyFill="1" applyBorder="1" applyAlignment="1">
      <alignment horizontal="center" vertical="center"/>
    </xf>
    <xf numFmtId="0" fontId="14" fillId="10" borderId="126" xfId="0" applyFont="1" applyFill="1" applyBorder="1" applyAlignment="1">
      <alignment horizontal="center" vertical="center"/>
    </xf>
    <xf numFmtId="0" fontId="14" fillId="10" borderId="129" xfId="0" applyFont="1" applyFill="1" applyBorder="1" applyAlignment="1">
      <alignment horizontal="center" vertical="center"/>
    </xf>
    <xf numFmtId="0" fontId="14" fillId="10" borderId="130" xfId="0" applyFont="1" applyFill="1" applyBorder="1" applyAlignment="1">
      <alignment horizontal="center" vertical="center"/>
    </xf>
    <xf numFmtId="4" fontId="19" fillId="11" borderId="130" xfId="0" applyNumberFormat="1" applyFont="1" applyFill="1" applyBorder="1" applyAlignment="1">
      <alignment horizontal="center" vertical="center"/>
    </xf>
    <xf numFmtId="173" fontId="21" fillId="11" borderId="125" xfId="0" applyNumberFormat="1" applyFont="1" applyFill="1" applyBorder="1" applyAlignment="1">
      <alignment horizontal="center" vertical="center" wrapText="1"/>
    </xf>
    <xf numFmtId="173" fontId="23" fillId="10" borderId="131" xfId="0" applyNumberFormat="1" applyFont="1" applyFill="1" applyBorder="1" applyAlignment="1">
      <alignment vertical="center" wrapText="1"/>
    </xf>
    <xf numFmtId="0" fontId="18" fillId="10" borderId="103" xfId="0" applyFont="1" applyFill="1" applyBorder="1" applyAlignment="1">
      <alignment horizontal="center" vertical="center"/>
    </xf>
    <xf numFmtId="173" fontId="23" fillId="10" borderId="124" xfId="0" applyNumberFormat="1" applyFont="1" applyFill="1" applyBorder="1" applyAlignment="1">
      <alignment vertical="center" wrapText="1"/>
    </xf>
    <xf numFmtId="173" fontId="23" fillId="10" borderId="127" xfId="0" applyNumberFormat="1" applyFont="1" applyFill="1" applyBorder="1" applyAlignment="1">
      <alignment vertical="center" wrapText="1"/>
    </xf>
    <xf numFmtId="0" fontId="62" fillId="10" borderId="103" xfId="0" applyFont="1" applyFill="1" applyBorder="1" applyAlignment="1">
      <alignment horizontal="center" vertical="center"/>
    </xf>
    <xf numFmtId="2" fontId="63" fillId="10" borderId="0" xfId="0" applyNumberFormat="1" applyFont="1" applyFill="1" applyAlignment="1">
      <alignment horizontal="center" vertical="center" wrapText="1"/>
    </xf>
    <xf numFmtId="173" fontId="63" fillId="10" borderId="124" xfId="0" applyNumberFormat="1" applyFont="1" applyFill="1" applyBorder="1" applyAlignment="1">
      <alignment vertical="center" wrapText="1"/>
    </xf>
    <xf numFmtId="173" fontId="23" fillId="10" borderId="125" xfId="0" applyNumberFormat="1" applyFont="1" applyFill="1" applyBorder="1" applyAlignment="1">
      <alignment vertical="center" wrapText="1"/>
    </xf>
    <xf numFmtId="2" fontId="23" fillId="0" borderId="0" xfId="0" applyNumberFormat="1" applyFont="1" applyAlignment="1">
      <alignment horizontal="center" vertical="center" wrapText="1"/>
    </xf>
    <xf numFmtId="173" fontId="23" fillId="10" borderId="128" xfId="0" applyNumberFormat="1" applyFont="1" applyFill="1" applyBorder="1" applyAlignment="1">
      <alignment vertical="center" wrapText="1"/>
    </xf>
    <xf numFmtId="173" fontId="21" fillId="11" borderId="132" xfId="0" applyNumberFormat="1" applyFont="1" applyFill="1" applyBorder="1" applyAlignment="1">
      <alignment horizontal="center" vertical="center" wrapText="1"/>
    </xf>
    <xf numFmtId="4" fontId="14" fillId="10" borderId="130" xfId="0" applyNumberFormat="1" applyFont="1" applyFill="1" applyBorder="1" applyAlignment="1">
      <alignment horizontal="center" vertical="center"/>
    </xf>
    <xf numFmtId="4" fontId="14" fillId="0" borderId="130" xfId="0" applyNumberFormat="1" applyFont="1" applyBorder="1" applyAlignment="1">
      <alignment horizontal="center" vertical="center"/>
    </xf>
    <xf numFmtId="173" fontId="23" fillId="0" borderId="125" xfId="0" applyNumberFormat="1" applyFont="1" applyBorder="1" applyAlignment="1">
      <alignment vertical="center" wrapText="1"/>
    </xf>
    <xf numFmtId="0" fontId="14" fillId="0" borderId="51" xfId="0" applyFont="1" applyBorder="1" applyAlignment="1">
      <alignment horizontal="center" vertical="center"/>
    </xf>
    <xf numFmtId="173" fontId="23" fillId="0" borderId="131" xfId="0" applyNumberFormat="1" applyFont="1" applyBorder="1" applyAlignment="1">
      <alignment vertical="center" wrapText="1"/>
    </xf>
    <xf numFmtId="0" fontId="14" fillId="0" borderId="103" xfId="0" applyFont="1" applyBorder="1" applyAlignment="1">
      <alignment horizontal="center" vertical="center"/>
    </xf>
    <xf numFmtId="173" fontId="23" fillId="0" borderId="124" xfId="0" applyNumberFormat="1" applyFont="1" applyBorder="1" applyAlignment="1">
      <alignment vertical="center" wrapText="1"/>
    </xf>
    <xf numFmtId="0" fontId="14" fillId="0" borderId="126" xfId="0" applyFont="1" applyBorder="1" applyAlignment="1">
      <alignment horizontal="center" vertical="center"/>
    </xf>
    <xf numFmtId="4" fontId="19" fillId="11" borderId="133" xfId="0" applyNumberFormat="1" applyFont="1" applyFill="1" applyBorder="1" applyAlignment="1">
      <alignment horizontal="center" vertical="center"/>
    </xf>
    <xf numFmtId="173" fontId="21" fillId="11" borderId="134" xfId="0" applyNumberFormat="1" applyFont="1" applyFill="1" applyBorder="1" applyAlignment="1">
      <alignment horizontal="center" vertical="center" wrapText="1"/>
    </xf>
    <xf numFmtId="0" fontId="14" fillId="0" borderId="129" xfId="0" applyFont="1" applyBorder="1" applyAlignment="1">
      <alignment horizontal="center" vertical="center"/>
    </xf>
    <xf numFmtId="173" fontId="23" fillId="0" borderId="127" xfId="0" applyNumberFormat="1" applyFont="1" applyBorder="1" applyAlignment="1">
      <alignment vertical="center" wrapText="1"/>
    </xf>
    <xf numFmtId="173" fontId="23" fillId="0" borderId="128" xfId="0" applyNumberFormat="1" applyFont="1" applyBorder="1" applyAlignment="1">
      <alignment vertical="center" wrapText="1"/>
    </xf>
    <xf numFmtId="3" fontId="14" fillId="0" borderId="103" xfId="0" applyNumberFormat="1" applyFont="1" applyBorder="1" applyAlignment="1">
      <alignment horizontal="center" vertical="center"/>
    </xf>
    <xf numFmtId="3" fontId="14" fillId="0" borderId="51" xfId="0" applyNumberFormat="1" applyFont="1" applyBorder="1" applyAlignment="1">
      <alignment horizontal="center" vertical="center"/>
    </xf>
    <xf numFmtId="3" fontId="14" fillId="10" borderId="51" xfId="0" applyNumberFormat="1" applyFont="1" applyFill="1" applyBorder="1" applyAlignment="1">
      <alignment horizontal="center" vertical="center"/>
    </xf>
    <xf numFmtId="0" fontId="14" fillId="10" borderId="135" xfId="0" applyFont="1" applyFill="1" applyBorder="1" applyAlignment="1">
      <alignment horizontal="center" vertical="center"/>
    </xf>
    <xf numFmtId="0" fontId="62" fillId="10" borderId="51" xfId="0" applyFont="1" applyFill="1" applyBorder="1" applyAlignment="1">
      <alignment horizontal="center" vertical="center"/>
    </xf>
    <xf numFmtId="0" fontId="62" fillId="10" borderId="135" xfId="0" applyFont="1" applyFill="1" applyBorder="1" applyAlignment="1">
      <alignment horizontal="center" vertical="center"/>
    </xf>
    <xf numFmtId="4" fontId="62" fillId="10" borderId="109" xfId="0" applyNumberFormat="1" applyFont="1" applyFill="1" applyBorder="1" applyAlignment="1">
      <alignment vertical="center" wrapText="1"/>
    </xf>
    <xf numFmtId="2" fontId="63" fillId="10" borderId="109" xfId="0" applyNumberFormat="1" applyFont="1" applyFill="1" applyBorder="1" applyAlignment="1">
      <alignment horizontal="center" vertical="center" wrapText="1"/>
    </xf>
    <xf numFmtId="2" fontId="63" fillId="10" borderId="110" xfId="0" applyNumberFormat="1" applyFont="1" applyFill="1" applyBorder="1" applyAlignment="1">
      <alignment horizontal="center" vertical="center" wrapText="1"/>
    </xf>
    <xf numFmtId="2" fontId="63" fillId="10" borderId="111" xfId="0" applyNumberFormat="1" applyFont="1" applyFill="1" applyBorder="1" applyAlignment="1">
      <alignment horizontal="center" vertical="center" wrapText="1"/>
    </xf>
    <xf numFmtId="2" fontId="63" fillId="10" borderId="112" xfId="0" applyNumberFormat="1" applyFont="1" applyFill="1" applyBorder="1" applyAlignment="1">
      <alignment horizontal="center" vertical="center" wrapText="1"/>
    </xf>
    <xf numFmtId="2" fontId="65" fillId="10" borderId="110" xfId="0" applyNumberFormat="1" applyFont="1" applyFill="1" applyBorder="1" applyAlignment="1">
      <alignment horizontal="center" vertical="center" wrapText="1"/>
    </xf>
    <xf numFmtId="4" fontId="62" fillId="10" borderId="109" xfId="0" applyNumberFormat="1" applyFont="1" applyFill="1" applyBorder="1" applyAlignment="1">
      <alignment horizontal="left" vertical="center"/>
    </xf>
    <xf numFmtId="4" fontId="14" fillId="0" borderId="51" xfId="0" applyNumberFormat="1" applyFont="1" applyBorder="1" applyAlignment="1">
      <alignment horizontal="center" vertical="center"/>
    </xf>
    <xf numFmtId="2" fontId="24" fillId="0" borderId="90" xfId="0" applyNumberFormat="1" applyFont="1" applyBorder="1" applyAlignment="1">
      <alignment horizontal="center" vertical="center" wrapText="1"/>
    </xf>
    <xf numFmtId="4" fontId="14" fillId="0" borderId="87" xfId="0" applyNumberFormat="1" applyFont="1" applyBorder="1" applyAlignment="1">
      <alignment horizontal="left" vertical="center"/>
    </xf>
    <xf numFmtId="0" fontId="14" fillId="0" borderId="135" xfId="0" applyFont="1" applyBorder="1" applyAlignment="1">
      <alignment horizontal="center" vertical="center"/>
    </xf>
    <xf numFmtId="4" fontId="14" fillId="0" borderId="109" xfId="0" applyNumberFormat="1" applyFont="1" applyBorder="1" applyAlignment="1">
      <alignment vertical="center" wrapText="1"/>
    </xf>
    <xf numFmtId="2" fontId="23" fillId="0" borderId="109" xfId="0" applyNumberFormat="1" applyFont="1" applyBorder="1" applyAlignment="1">
      <alignment horizontal="center" vertical="center" wrapText="1"/>
    </xf>
    <xf numFmtId="2" fontId="23" fillId="0" borderId="110" xfId="0" applyNumberFormat="1" applyFont="1" applyBorder="1" applyAlignment="1">
      <alignment horizontal="center" vertical="center" wrapText="1"/>
    </xf>
    <xf numFmtId="2" fontId="23" fillId="0" borderId="111" xfId="0" applyNumberFormat="1" applyFont="1" applyBorder="1" applyAlignment="1">
      <alignment horizontal="center" vertical="center" wrapText="1"/>
    </xf>
    <xf numFmtId="2" fontId="23" fillId="0" borderId="112" xfId="0" applyNumberFormat="1" applyFont="1" applyBorder="1" applyAlignment="1">
      <alignment horizontal="center" vertical="center" wrapText="1"/>
    </xf>
    <xf numFmtId="2" fontId="24" fillId="0" borderId="110" xfId="0" applyNumberFormat="1" applyFont="1" applyBorder="1" applyAlignment="1">
      <alignment horizontal="center" vertical="center" wrapText="1"/>
    </xf>
    <xf numFmtId="4" fontId="14" fillId="0" borderId="109" xfId="0" applyNumberFormat="1" applyFont="1" applyBorder="1" applyAlignment="1">
      <alignment horizontal="left" vertical="center"/>
    </xf>
    <xf numFmtId="4" fontId="14" fillId="0" borderId="73" xfId="0" applyNumberFormat="1" applyFont="1" applyBorder="1" applyAlignment="1">
      <alignment vertical="center" wrapText="1"/>
    </xf>
    <xf numFmtId="4" fontId="14" fillId="0" borderId="73" xfId="0" applyNumberFormat="1" applyFont="1" applyBorder="1" applyAlignment="1">
      <alignment horizontal="left" vertical="center"/>
    </xf>
    <xf numFmtId="4" fontId="1" fillId="0" borderId="34" xfId="0" applyNumberFormat="1" applyFont="1" applyBorder="1" applyAlignment="1">
      <alignment horizontal="center" vertical="center"/>
    </xf>
    <xf numFmtId="4" fontId="1" fillId="0" borderId="0" xfId="0" applyNumberFormat="1" applyFont="1" applyAlignment="1">
      <alignment horizontal="center" vertical="center"/>
    </xf>
    <xf numFmtId="0" fontId="1" fillId="7" borderId="34" xfId="0" applyFont="1" applyFill="1" applyBorder="1" applyAlignment="1">
      <alignment horizontal="center" vertical="center"/>
    </xf>
    <xf numFmtId="0" fontId="1" fillId="8" borderId="0" xfId="0" applyFont="1" applyFill="1" applyAlignment="1">
      <alignment horizontal="center" vertical="center"/>
    </xf>
    <xf numFmtId="10" fontId="3" fillId="4" borderId="9" xfId="7" applyNumberFormat="1" applyFont="1" applyFill="1" applyBorder="1" applyAlignment="1">
      <alignment horizontal="center" vertical="center"/>
    </xf>
    <xf numFmtId="10" fontId="3" fillId="2" borderId="34" xfId="7" applyNumberFormat="1" applyFont="1" applyFill="1" applyBorder="1" applyAlignment="1">
      <alignment horizontal="center" vertical="center"/>
    </xf>
    <xf numFmtId="10" fontId="3" fillId="2" borderId="0" xfId="7" applyNumberFormat="1" applyFont="1" applyFill="1" applyBorder="1" applyAlignment="1">
      <alignment horizontal="center" vertical="center"/>
    </xf>
    <xf numFmtId="4" fontId="1" fillId="0" borderId="6" xfId="0" applyNumberFormat="1" applyFont="1" applyBorder="1" applyAlignment="1">
      <alignment horizontal="center" vertical="center"/>
    </xf>
    <xf numFmtId="0" fontId="1" fillId="0" borderId="17" xfId="0" applyFont="1" applyBorder="1" applyAlignment="1">
      <alignment horizontal="center" vertical="center"/>
    </xf>
    <xf numFmtId="0" fontId="3" fillId="0" borderId="37" xfId="0" applyFont="1" applyBorder="1" applyAlignment="1">
      <alignment horizontal="center" vertical="center"/>
    </xf>
    <xf numFmtId="4" fontId="1" fillId="0" borderId="37" xfId="0" applyNumberFormat="1" applyFont="1" applyBorder="1" applyAlignment="1">
      <alignment horizontal="center" vertical="center"/>
    </xf>
    <xf numFmtId="0" fontId="1" fillId="0" borderId="0" xfId="0" applyFont="1" applyAlignment="1">
      <alignment vertical="center"/>
    </xf>
    <xf numFmtId="0" fontId="3" fillId="0" borderId="0" xfId="0" applyFont="1" applyAlignment="1">
      <alignment vertical="center"/>
    </xf>
    <xf numFmtId="4" fontId="67" fillId="4" borderId="0" xfId="0" applyNumberFormat="1" applyFont="1" applyFill="1" applyAlignment="1">
      <alignment vertical="center"/>
    </xf>
    <xf numFmtId="0" fontId="3" fillId="0" borderId="41" xfId="0" applyFont="1" applyBorder="1" applyAlignment="1">
      <alignment horizontal="center" vertical="center"/>
    </xf>
    <xf numFmtId="0" fontId="67" fillId="4" borderId="0" xfId="0" applyFont="1" applyFill="1" applyAlignment="1">
      <alignment vertical="center"/>
    </xf>
    <xf numFmtId="0" fontId="3" fillId="0" borderId="57" xfId="0" applyFont="1" applyBorder="1" applyAlignment="1">
      <alignment horizontal="center" vertical="center"/>
    </xf>
    <xf numFmtId="10" fontId="3" fillId="0" borderId="0" xfId="0" applyNumberFormat="1" applyFont="1" applyAlignment="1">
      <alignment vertical="center"/>
    </xf>
    <xf numFmtId="0" fontId="3" fillId="4" borderId="0" xfId="0" applyFont="1" applyFill="1" applyAlignment="1">
      <alignment vertical="center"/>
    </xf>
    <xf numFmtId="0" fontId="2" fillId="0" borderId="37" xfId="0" applyFont="1" applyBorder="1" applyAlignment="1">
      <alignment horizontal="center" vertical="center"/>
    </xf>
    <xf numFmtId="4" fontId="4" fillId="0" borderId="37" xfId="0" applyNumberFormat="1" applyFont="1" applyBorder="1" applyAlignment="1">
      <alignment horizontal="center" vertical="center"/>
    </xf>
    <xf numFmtId="0" fontId="2" fillId="0" borderId="41" xfId="0" applyFont="1" applyBorder="1" applyAlignment="1">
      <alignment horizontal="center" vertical="center"/>
    </xf>
    <xf numFmtId="0" fontId="2" fillId="0" borderId="57" xfId="0" applyFont="1" applyBorder="1" applyAlignment="1">
      <alignment horizontal="center" vertical="center"/>
    </xf>
    <xf numFmtId="4" fontId="4" fillId="0" borderId="0" xfId="0" applyNumberFormat="1" applyFont="1"/>
    <xf numFmtId="1" fontId="14" fillId="10" borderId="103" xfId="0" applyNumberFormat="1" applyFont="1" applyFill="1" applyBorder="1" applyAlignment="1">
      <alignment horizontal="center" vertical="center"/>
    </xf>
    <xf numFmtId="1" fontId="23" fillId="10" borderId="109" xfId="0" applyNumberFormat="1" applyFont="1" applyFill="1" applyBorder="1" applyAlignment="1">
      <alignment horizontal="center" vertical="center" wrapText="1"/>
    </xf>
    <xf numFmtId="1" fontId="23" fillId="10" borderId="110" xfId="0" applyNumberFormat="1" applyFont="1" applyFill="1" applyBorder="1" applyAlignment="1">
      <alignment horizontal="center" vertical="center" wrapText="1"/>
    </xf>
    <xf numFmtId="4" fontId="14" fillId="0" borderId="103" xfId="0" applyNumberFormat="1" applyFont="1" applyBorder="1" applyAlignment="1">
      <alignment horizontal="center" vertical="center"/>
    </xf>
    <xf numFmtId="4" fontId="19" fillId="11" borderId="116" xfId="0" applyNumberFormat="1" applyFont="1" applyFill="1" applyBorder="1" applyAlignment="1">
      <alignment horizontal="center" vertical="center"/>
    </xf>
    <xf numFmtId="4" fontId="19" fillId="11" borderId="136" xfId="0" applyNumberFormat="1" applyFont="1" applyFill="1" applyBorder="1" applyAlignment="1">
      <alignment horizontal="left" vertical="center"/>
    </xf>
    <xf numFmtId="2" fontId="21" fillId="11" borderId="137" xfId="0" applyNumberFormat="1" applyFont="1" applyFill="1" applyBorder="1" applyAlignment="1">
      <alignment horizontal="center" vertical="center" wrapText="1"/>
    </xf>
    <xf numFmtId="2" fontId="20" fillId="11" borderId="138" xfId="0" applyNumberFormat="1" applyFont="1" applyFill="1" applyBorder="1" applyAlignment="1">
      <alignment horizontal="center" vertical="center" wrapText="1"/>
    </xf>
    <xf numFmtId="2" fontId="20" fillId="11" borderId="54" xfId="0" applyNumberFormat="1" applyFont="1" applyFill="1" applyBorder="1" applyAlignment="1">
      <alignment horizontal="center" vertical="center" wrapText="1"/>
    </xf>
    <xf numFmtId="2" fontId="20" fillId="11" borderId="137" xfId="0" applyNumberFormat="1" applyFont="1" applyFill="1" applyBorder="1" applyAlignment="1">
      <alignment horizontal="center" vertical="center" wrapText="1"/>
    </xf>
    <xf numFmtId="2" fontId="20" fillId="11" borderId="139" xfId="0" applyNumberFormat="1" applyFont="1" applyFill="1" applyBorder="1" applyAlignment="1">
      <alignment horizontal="center" vertical="center" wrapText="1"/>
    </xf>
    <xf numFmtId="0" fontId="20" fillId="11" borderId="137" xfId="0" applyFont="1" applyFill="1" applyBorder="1" applyAlignment="1">
      <alignment horizontal="left" vertical="center"/>
    </xf>
    <xf numFmtId="173" fontId="21" fillId="11" borderId="127" xfId="0" applyNumberFormat="1" applyFont="1" applyFill="1" applyBorder="1" applyAlignment="1">
      <alignment horizontal="center" vertical="center" wrapText="1"/>
    </xf>
    <xf numFmtId="0" fontId="3" fillId="6" borderId="143" xfId="3" applyFont="1" applyFill="1" applyBorder="1" applyAlignment="1">
      <alignment horizontal="center" vertical="center" wrapText="1"/>
    </xf>
    <xf numFmtId="0" fontId="3" fillId="6" borderId="144" xfId="3" applyFont="1" applyFill="1" applyBorder="1" applyAlignment="1">
      <alignment horizontal="center" vertical="center" wrapText="1"/>
    </xf>
    <xf numFmtId="0" fontId="2" fillId="0" borderId="36" xfId="3" applyFont="1" applyBorder="1" applyAlignment="1">
      <alignment horizontal="center" vertical="center" wrapText="1"/>
    </xf>
    <xf numFmtId="10" fontId="4" fillId="0" borderId="145" xfId="0" applyNumberFormat="1" applyFont="1" applyBorder="1" applyAlignment="1">
      <alignment horizontal="center" vertical="center" wrapText="1"/>
    </xf>
    <xf numFmtId="0" fontId="2" fillId="0" borderId="146" xfId="3" applyFont="1" applyBorder="1" applyAlignment="1">
      <alignment horizontal="center" vertical="center" wrapText="1"/>
    </xf>
    <xf numFmtId="4" fontId="2" fillId="0" borderId="147" xfId="4" applyNumberFormat="1" applyFont="1" applyBorder="1" applyAlignment="1">
      <alignment horizontal="left" vertical="center" wrapText="1"/>
    </xf>
    <xf numFmtId="4" fontId="2" fillId="0" borderId="147" xfId="4" applyNumberFormat="1" applyFont="1" applyBorder="1" applyAlignment="1">
      <alignment horizontal="center" vertical="center" wrapText="1"/>
    </xf>
    <xf numFmtId="4" fontId="2" fillId="0" borderId="147" xfId="3" applyNumberFormat="1" applyFont="1" applyBorder="1" applyAlignment="1">
      <alignment horizontal="center" vertical="center" wrapText="1"/>
    </xf>
    <xf numFmtId="172" fontId="2" fillId="0" borderId="147" xfId="7" applyNumberFormat="1" applyFont="1" applyFill="1" applyBorder="1" applyAlignment="1">
      <alignment horizontal="center" vertical="center" wrapText="1"/>
    </xf>
    <xf numFmtId="10" fontId="4" fillId="0" borderId="148" xfId="0" applyNumberFormat="1" applyFont="1" applyBorder="1" applyAlignment="1">
      <alignment horizontal="center" vertical="center" wrapText="1"/>
    </xf>
    <xf numFmtId="2" fontId="23" fillId="10" borderId="0" xfId="0" applyNumberFormat="1" applyFont="1" applyFill="1" applyBorder="1" applyAlignment="1">
      <alignment horizontal="center" vertical="center" wrapText="1"/>
    </xf>
    <xf numFmtId="0" fontId="8" fillId="6" borderId="42" xfId="3" applyFont="1" applyFill="1" applyBorder="1" applyAlignment="1">
      <alignment horizontal="center" vertical="center" wrapText="1"/>
    </xf>
    <xf numFmtId="0" fontId="8" fillId="6" borderId="13" xfId="3"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xf>
    <xf numFmtId="0" fontId="6" fillId="3" borderId="22" xfId="0" applyFont="1" applyFill="1" applyBorder="1" applyAlignment="1">
      <alignment horizontal="center" vertical="center"/>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3" fillId="0" borderId="26" xfId="0" applyFont="1" applyBorder="1" applyAlignment="1">
      <alignment horizontal="left" vertical="center"/>
    </xf>
    <xf numFmtId="0" fontId="3" fillId="0" borderId="27" xfId="0" applyFont="1" applyBorder="1" applyAlignment="1">
      <alignment horizontal="left" vertical="center"/>
    </xf>
    <xf numFmtId="0" fontId="3" fillId="0" borderId="28" xfId="0" applyFont="1" applyBorder="1" applyAlignment="1">
      <alignment horizontal="left" vertical="center"/>
    </xf>
    <xf numFmtId="0" fontId="3" fillId="0" borderId="29" xfId="0" applyFont="1" applyBorder="1" applyAlignment="1">
      <alignment horizontal="left" vertical="center" wrapText="1"/>
    </xf>
    <xf numFmtId="0" fontId="3" fillId="0" borderId="30" xfId="0" applyFont="1" applyBorder="1" applyAlignment="1">
      <alignment horizontal="left" vertical="center" wrapText="1"/>
    </xf>
    <xf numFmtId="0" fontId="3" fillId="0" borderId="31" xfId="0" applyFont="1" applyBorder="1" applyAlignment="1">
      <alignment horizontal="left" vertical="center" wrapText="1"/>
    </xf>
    <xf numFmtId="3" fontId="3" fillId="6" borderId="46" xfId="4" applyNumberFormat="1" applyFont="1" applyFill="1" applyBorder="1" applyAlignment="1">
      <alignment horizontal="right" vertical="center" wrapText="1"/>
    </xf>
    <xf numFmtId="3" fontId="3" fillId="6" borderId="49" xfId="4" applyNumberFormat="1" applyFont="1" applyFill="1" applyBorder="1" applyAlignment="1">
      <alignment horizontal="right" vertical="center" wrapText="1"/>
    </xf>
    <xf numFmtId="3" fontId="3" fillId="6" borderId="47" xfId="4" applyNumberFormat="1" applyFont="1" applyFill="1" applyBorder="1" applyAlignment="1">
      <alignment horizontal="right" vertical="center" wrapText="1"/>
    </xf>
    <xf numFmtId="0" fontId="2" fillId="6" borderId="46" xfId="3" applyFont="1" applyFill="1" applyBorder="1" applyAlignment="1">
      <alignment horizontal="center" vertical="center" wrapText="1"/>
    </xf>
    <xf numFmtId="0" fontId="2" fillId="6" borderId="47" xfId="3" applyFont="1" applyFill="1" applyBorder="1" applyAlignment="1">
      <alignment horizontal="center" vertical="center" wrapText="1"/>
    </xf>
    <xf numFmtId="1" fontId="6" fillId="0" borderId="1" xfId="0" applyNumberFormat="1" applyFont="1" applyBorder="1" applyAlignment="1">
      <alignment horizontal="center" vertical="center" wrapText="1"/>
    </xf>
    <xf numFmtId="1" fontId="6" fillId="0" borderId="117" xfId="0" applyNumberFormat="1" applyFont="1" applyBorder="1" applyAlignment="1">
      <alignment horizontal="center" vertical="center" wrapText="1"/>
    </xf>
    <xf numFmtId="0" fontId="3" fillId="0" borderId="38" xfId="0" applyFont="1" applyBorder="1" applyAlignment="1">
      <alignment horizontal="left" vertical="center" wrapText="1"/>
    </xf>
    <xf numFmtId="166" fontId="3" fillId="0" borderId="30" xfId="0" applyNumberFormat="1" applyFont="1" applyBorder="1" applyAlignment="1">
      <alignment horizontal="left" vertical="center"/>
    </xf>
    <xf numFmtId="3" fontId="3" fillId="6" borderId="42" xfId="4" applyNumberFormat="1" applyFont="1" applyFill="1" applyBorder="1" applyAlignment="1">
      <alignment horizontal="right" vertical="center" wrapText="1"/>
    </xf>
    <xf numFmtId="3" fontId="3" fillId="6" borderId="12" xfId="4" applyNumberFormat="1" applyFont="1" applyFill="1" applyBorder="1" applyAlignment="1">
      <alignment horizontal="right" vertical="center" wrapText="1"/>
    </xf>
    <xf numFmtId="3" fontId="3" fillId="6" borderId="13" xfId="4" applyNumberFormat="1" applyFont="1" applyFill="1" applyBorder="1" applyAlignment="1">
      <alignment horizontal="right" vertical="center" wrapText="1"/>
    </xf>
    <xf numFmtId="0" fontId="3" fillId="0" borderId="46" xfId="3" applyFont="1" applyBorder="1" applyAlignment="1">
      <alignment horizontal="center" vertical="center" wrapText="1"/>
    </xf>
    <xf numFmtId="0" fontId="3" fillId="0" borderId="118" xfId="3" applyFont="1" applyBorder="1" applyAlignment="1">
      <alignment horizontal="center" vertical="center" wrapText="1"/>
    </xf>
    <xf numFmtId="177" fontId="3" fillId="4" borderId="45" xfId="0" applyNumberFormat="1" applyFont="1" applyFill="1" applyBorder="1" applyAlignment="1">
      <alignment horizontal="left" vertical="center"/>
    </xf>
    <xf numFmtId="0" fontId="3" fillId="12" borderId="46" xfId="3" applyFont="1" applyFill="1" applyBorder="1" applyAlignment="1">
      <alignment horizontal="center" vertical="center" wrapText="1"/>
    </xf>
    <xf numFmtId="0" fontId="3" fillId="12" borderId="49" xfId="3" applyFont="1" applyFill="1" applyBorder="1" applyAlignment="1">
      <alignment horizontal="center" vertical="center" wrapText="1"/>
    </xf>
    <xf numFmtId="0" fontId="3" fillId="12" borderId="50" xfId="3" applyFont="1" applyFill="1" applyBorder="1" applyAlignment="1">
      <alignment horizontal="center" vertical="center" wrapText="1"/>
    </xf>
    <xf numFmtId="0" fontId="2" fillId="0" borderId="34" xfId="0" applyFont="1" applyBorder="1" applyAlignment="1">
      <alignment horizontal="center" vertical="center"/>
    </xf>
    <xf numFmtId="4" fontId="2" fillId="0" borderId="34" xfId="0" applyNumberFormat="1" applyFont="1" applyBorder="1" applyAlignment="1">
      <alignment horizontal="left" vertical="center" wrapText="1"/>
    </xf>
    <xf numFmtId="0" fontId="2" fillId="0" borderId="34" xfId="0" applyFont="1" applyBorder="1" applyAlignment="1">
      <alignment horizontal="left" vertical="center" wrapText="1"/>
    </xf>
    <xf numFmtId="0" fontId="3" fillId="0" borderId="34" xfId="0" applyFont="1" applyBorder="1" applyAlignment="1">
      <alignment horizontal="center" vertical="center"/>
    </xf>
    <xf numFmtId="4" fontId="3" fillId="0" borderId="34" xfId="0" applyNumberFormat="1" applyFont="1" applyBorder="1" applyAlignment="1">
      <alignment horizontal="left" vertical="center" wrapText="1"/>
    </xf>
    <xf numFmtId="0" fontId="3" fillId="0" borderId="34" xfId="0" applyFont="1" applyBorder="1" applyAlignment="1">
      <alignment horizontal="left" vertical="center" wrapText="1"/>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103" xfId="0" applyFont="1" applyBorder="1" applyAlignment="1">
      <alignment horizontal="center" vertical="center" wrapText="1"/>
    </xf>
    <xf numFmtId="0" fontId="6" fillId="0" borderId="0" xfId="0" applyFont="1" applyAlignment="1">
      <alignment horizontal="center" vertical="center" wrapText="1"/>
    </xf>
    <xf numFmtId="0" fontId="6" fillId="0" borderId="62" xfId="0" applyFont="1" applyBorder="1" applyAlignment="1">
      <alignment horizontal="center" vertical="center" wrapText="1"/>
    </xf>
    <xf numFmtId="0" fontId="6" fillId="0" borderId="116" xfId="0" applyFont="1" applyBorder="1" applyAlignment="1">
      <alignment horizontal="center" vertical="center" wrapText="1"/>
    </xf>
    <xf numFmtId="0" fontId="6" fillId="0" borderId="54" xfId="0" applyFont="1" applyBorder="1" applyAlignment="1">
      <alignment horizontal="center" vertical="center" wrapText="1"/>
    </xf>
    <xf numFmtId="0" fontId="6" fillId="0" borderId="60" xfId="0" applyFont="1" applyBorder="1" applyAlignment="1">
      <alignment horizontal="center" vertical="center" wrapText="1"/>
    </xf>
    <xf numFmtId="0" fontId="8" fillId="12" borderId="48" xfId="0" applyFont="1" applyFill="1" applyBorder="1" applyAlignment="1">
      <alignment horizontal="center" vertical="center"/>
    </xf>
    <xf numFmtId="0" fontId="8" fillId="12" borderId="49" xfId="0" applyFont="1" applyFill="1" applyBorder="1" applyAlignment="1">
      <alignment horizontal="center" vertical="center"/>
    </xf>
    <xf numFmtId="0" fontId="8" fillId="12" borderId="47" xfId="0" applyFont="1" applyFill="1" applyBorder="1" applyAlignment="1">
      <alignment horizontal="center" vertical="center"/>
    </xf>
    <xf numFmtId="0" fontId="0" fillId="0" borderId="0" xfId="0" applyAlignment="1">
      <alignment horizontal="center"/>
    </xf>
    <xf numFmtId="0" fontId="3" fillId="0" borderId="57" xfId="0" applyFont="1" applyBorder="1" applyAlignment="1">
      <alignment horizontal="left" vertical="center"/>
    </xf>
    <xf numFmtId="0" fontId="3" fillId="0" borderId="56" xfId="0" applyFont="1" applyBorder="1" applyAlignment="1">
      <alignment horizontal="left" vertical="center"/>
    </xf>
    <xf numFmtId="0" fontId="3" fillId="0" borderId="41" xfId="0" applyFont="1" applyBorder="1" applyAlignment="1">
      <alignment horizontal="left" vertical="center"/>
    </xf>
    <xf numFmtId="0" fontId="2" fillId="0" borderId="6" xfId="0" applyFont="1" applyBorder="1" applyAlignment="1">
      <alignment horizontal="center" vertical="center"/>
    </xf>
    <xf numFmtId="0" fontId="2" fillId="0" borderId="17" xfId="0" applyFont="1" applyBorder="1" applyAlignment="1">
      <alignment horizontal="center" vertical="center"/>
    </xf>
    <xf numFmtId="0" fontId="2" fillId="0" borderId="9" xfId="0" applyFont="1" applyBorder="1" applyAlignment="1">
      <alignment horizontal="center" vertical="center"/>
    </xf>
    <xf numFmtId="4" fontId="2" fillId="0" borderId="6" xfId="0" applyNumberFormat="1" applyFont="1" applyBorder="1" applyAlignment="1">
      <alignment horizontal="left" vertical="center" wrapText="1"/>
    </xf>
    <xf numFmtId="4" fontId="2" fillId="0" borderId="17" xfId="0" applyNumberFormat="1" applyFont="1" applyBorder="1" applyAlignment="1">
      <alignment horizontal="left" vertical="center" wrapText="1"/>
    </xf>
    <xf numFmtId="4" fontId="2" fillId="0" borderId="9" xfId="0" applyNumberFormat="1" applyFont="1" applyBorder="1" applyAlignment="1">
      <alignment horizontal="left" vertical="center" wrapText="1"/>
    </xf>
    <xf numFmtId="1" fontId="15" fillId="0" borderId="140" xfId="0" applyNumberFormat="1" applyFont="1" applyBorder="1" applyAlignment="1">
      <alignment horizontal="center" vertical="center" wrapText="1"/>
    </xf>
    <xf numFmtId="0" fontId="16" fillId="0" borderId="141" xfId="0" applyFont="1" applyBorder="1"/>
    <xf numFmtId="0" fontId="16" fillId="0" borderId="142" xfId="0" applyFont="1" applyBorder="1"/>
    <xf numFmtId="173" fontId="23" fillId="10" borderId="131" xfId="0" applyNumberFormat="1" applyFont="1" applyFill="1" applyBorder="1" applyAlignment="1">
      <alignment horizontal="center" vertical="center" wrapText="1"/>
    </xf>
    <xf numFmtId="173" fontId="23" fillId="10" borderId="124" xfId="0" applyNumberFormat="1" applyFont="1" applyFill="1" applyBorder="1" applyAlignment="1">
      <alignment horizontal="center" vertical="center" wrapText="1"/>
    </xf>
    <xf numFmtId="173" fontId="23" fillId="10" borderId="127" xfId="0" applyNumberFormat="1" applyFont="1" applyFill="1" applyBorder="1" applyAlignment="1">
      <alignment horizontal="center" vertical="center" wrapText="1"/>
    </xf>
    <xf numFmtId="173" fontId="23" fillId="10" borderId="125" xfId="0" applyNumberFormat="1" applyFont="1" applyFill="1" applyBorder="1" applyAlignment="1">
      <alignment horizontal="center" vertical="center" wrapText="1"/>
    </xf>
    <xf numFmtId="173" fontId="23" fillId="10" borderId="128" xfId="0" applyNumberFormat="1" applyFont="1" applyFill="1" applyBorder="1" applyAlignment="1">
      <alignment horizontal="center" vertical="center" wrapText="1"/>
    </xf>
    <xf numFmtId="1" fontId="15" fillId="0" borderId="119" xfId="0" applyNumberFormat="1" applyFont="1" applyBorder="1" applyAlignment="1">
      <alignment horizontal="center" vertical="center" wrapText="1"/>
    </xf>
    <xf numFmtId="1" fontId="15" fillId="0" borderId="120" xfId="0" applyNumberFormat="1" applyFont="1" applyBorder="1" applyAlignment="1">
      <alignment horizontal="center" vertical="center" wrapText="1"/>
    </xf>
    <xf numFmtId="1" fontId="15" fillId="0" borderId="121" xfId="0" applyNumberFormat="1" applyFont="1" applyBorder="1" applyAlignment="1">
      <alignment horizontal="center" vertical="center" wrapText="1"/>
    </xf>
    <xf numFmtId="2" fontId="14" fillId="10" borderId="96" xfId="0" applyNumberFormat="1" applyFont="1" applyFill="1" applyBorder="1" applyAlignment="1">
      <alignment horizontal="center" vertical="center" wrapText="1"/>
    </xf>
    <xf numFmtId="2" fontId="14" fillId="10" borderId="97" xfId="0" applyNumberFormat="1" applyFont="1" applyFill="1" applyBorder="1" applyAlignment="1">
      <alignment horizontal="center" vertical="center" wrapText="1"/>
    </xf>
    <xf numFmtId="2" fontId="14" fillId="10" borderId="98" xfId="0" applyNumberFormat="1" applyFont="1" applyFill="1" applyBorder="1" applyAlignment="1">
      <alignment horizontal="center" vertical="center" wrapText="1"/>
    </xf>
    <xf numFmtId="173" fontId="23" fillId="0" borderId="125" xfId="0" applyNumberFormat="1" applyFont="1" applyBorder="1" applyAlignment="1">
      <alignment horizontal="center" vertical="center" wrapText="1"/>
    </xf>
    <xf numFmtId="173" fontId="23" fillId="0" borderId="124" xfId="0" applyNumberFormat="1" applyFont="1" applyBorder="1" applyAlignment="1">
      <alignment horizontal="center" vertical="center" wrapText="1"/>
    </xf>
    <xf numFmtId="173" fontId="23" fillId="0" borderId="127" xfId="0" applyNumberFormat="1" applyFont="1" applyBorder="1" applyAlignment="1">
      <alignment horizontal="center" vertical="center" wrapText="1"/>
    </xf>
    <xf numFmtId="173" fontId="63" fillId="10" borderId="124" xfId="0" applyNumberFormat="1" applyFont="1" applyFill="1" applyBorder="1" applyAlignment="1">
      <alignment horizontal="center" vertical="center" wrapText="1"/>
    </xf>
    <xf numFmtId="173" fontId="63" fillId="10" borderId="127" xfId="0" applyNumberFormat="1" applyFont="1" applyFill="1" applyBorder="1" applyAlignment="1">
      <alignment horizontal="center" vertical="center" wrapText="1"/>
    </xf>
    <xf numFmtId="0" fontId="1" fillId="4" borderId="10" xfId="0" applyFont="1" applyFill="1" applyBorder="1" applyAlignment="1">
      <alignment horizontal="center" vertical="center"/>
    </xf>
    <xf numFmtId="0" fontId="1" fillId="4" borderId="35" xfId="0" applyFont="1" applyFill="1" applyBorder="1" applyAlignment="1">
      <alignment horizontal="center" vertical="center"/>
    </xf>
    <xf numFmtId="171" fontId="4" fillId="4" borderId="51" xfId="0" applyNumberFormat="1" applyFont="1" applyFill="1" applyBorder="1" applyAlignment="1">
      <alignment horizontal="center" vertical="center"/>
    </xf>
    <xf numFmtId="171" fontId="4" fillId="4" borderId="67" xfId="0" applyNumberFormat="1" applyFont="1" applyFill="1" applyBorder="1" applyAlignment="1">
      <alignment horizontal="center" vertical="center"/>
    </xf>
    <xf numFmtId="165" fontId="4" fillId="4" borderId="17" xfId="0" applyNumberFormat="1" applyFont="1" applyFill="1" applyBorder="1" applyAlignment="1">
      <alignment horizontal="center" vertical="center"/>
    </xf>
    <xf numFmtId="0" fontId="1" fillId="2" borderId="33" xfId="0" applyFont="1" applyFill="1" applyBorder="1" applyAlignment="1">
      <alignment horizontal="right" vertical="center"/>
    </xf>
    <xf numFmtId="0" fontId="1" fillId="2" borderId="47" xfId="0" applyFont="1" applyFill="1" applyBorder="1" applyAlignment="1">
      <alignment horizontal="right" vertical="center"/>
    </xf>
    <xf numFmtId="0" fontId="1" fillId="2" borderId="34" xfId="0" applyFont="1" applyFill="1" applyBorder="1" applyAlignment="1">
      <alignment horizontal="right" vertical="center"/>
    </xf>
    <xf numFmtId="0" fontId="4" fillId="4" borderId="66" xfId="0" applyFont="1" applyFill="1" applyBorder="1" applyAlignment="1">
      <alignment horizontal="left" vertical="center"/>
    </xf>
    <xf numFmtId="0" fontId="4" fillId="4" borderId="101" xfId="0" applyFont="1" applyFill="1" applyBorder="1" applyAlignment="1">
      <alignment horizontal="left" vertical="center"/>
    </xf>
    <xf numFmtId="0" fontId="4" fillId="4" borderId="20" xfId="0" applyFont="1" applyFill="1" applyBorder="1" applyAlignment="1">
      <alignment horizontal="left" vertical="center"/>
    </xf>
    <xf numFmtId="0" fontId="1" fillId="4" borderId="9" xfId="0" applyFont="1" applyFill="1" applyBorder="1" applyAlignment="1">
      <alignment horizontal="center" vertical="center"/>
    </xf>
    <xf numFmtId="169" fontId="4" fillId="4" borderId="51" xfId="0" applyNumberFormat="1" applyFont="1" applyFill="1" applyBorder="1" applyAlignment="1">
      <alignment horizontal="center" vertical="center"/>
    </xf>
    <xf numFmtId="169" fontId="4" fillId="4" borderId="52" xfId="0" applyNumberFormat="1" applyFont="1" applyFill="1" applyBorder="1" applyAlignment="1">
      <alignment horizontal="center" vertical="center"/>
    </xf>
    <xf numFmtId="170" fontId="4" fillId="4" borderId="100" xfId="0" applyNumberFormat="1" applyFont="1" applyFill="1" applyBorder="1" applyAlignment="1">
      <alignment horizontal="center" vertical="center"/>
    </xf>
    <xf numFmtId="170" fontId="4" fillId="4" borderId="92" xfId="0" applyNumberFormat="1" applyFont="1" applyFill="1" applyBorder="1" applyAlignment="1">
      <alignment horizontal="center" vertical="center"/>
    </xf>
    <xf numFmtId="0" fontId="3" fillId="4" borderId="19" xfId="8" applyFont="1" applyFill="1" applyBorder="1" applyAlignment="1">
      <alignment horizontal="center" vertical="center" wrapText="1"/>
    </xf>
    <xf numFmtId="0" fontId="3" fillId="4" borderId="63" xfId="8" applyFont="1" applyFill="1" applyBorder="1" applyAlignment="1">
      <alignment horizontal="center" vertical="center" wrapText="1"/>
    </xf>
    <xf numFmtId="0" fontId="3" fillId="4" borderId="17" xfId="8" applyFont="1" applyFill="1" applyBorder="1" applyAlignment="1">
      <alignment horizontal="center" vertical="center"/>
    </xf>
    <xf numFmtId="0" fontId="3" fillId="4" borderId="9" xfId="8" applyFont="1" applyFill="1" applyBorder="1" applyAlignment="1">
      <alignment horizontal="center" vertical="center"/>
    </xf>
    <xf numFmtId="0" fontId="3" fillId="4" borderId="34" xfId="8" applyFont="1" applyFill="1" applyBorder="1" applyAlignment="1">
      <alignment horizontal="center" vertical="center"/>
    </xf>
    <xf numFmtId="0" fontId="1" fillId="4" borderId="34" xfId="0" applyFont="1" applyFill="1" applyBorder="1" applyAlignment="1">
      <alignment horizontal="center" vertical="center"/>
    </xf>
    <xf numFmtId="169" fontId="4" fillId="0" borderId="56" xfId="0" applyNumberFormat="1" applyFont="1" applyBorder="1" applyAlignment="1">
      <alignment horizontal="center" vertical="center"/>
    </xf>
    <xf numFmtId="4" fontId="4" fillId="4" borderId="44" xfId="0" applyNumberFormat="1" applyFont="1" applyFill="1" applyBorder="1" applyAlignment="1">
      <alignment horizontal="center" vertical="center"/>
    </xf>
    <xf numFmtId="4" fontId="4" fillId="4" borderId="24" xfId="0" applyNumberFormat="1" applyFont="1" applyFill="1" applyBorder="1" applyAlignment="1">
      <alignment horizontal="center" vertical="center"/>
    </xf>
    <xf numFmtId="169" fontId="4" fillId="4" borderId="29" xfId="0" applyNumberFormat="1" applyFont="1" applyFill="1" applyBorder="1" applyAlignment="1">
      <alignment horizontal="center" vertical="center"/>
    </xf>
    <xf numFmtId="169" fontId="4" fillId="4" borderId="30" xfId="0" applyNumberFormat="1" applyFont="1" applyFill="1" applyBorder="1" applyAlignment="1">
      <alignment horizontal="center" vertical="center"/>
    </xf>
    <xf numFmtId="169" fontId="4" fillId="4" borderId="28" xfId="0" applyNumberFormat="1" applyFont="1" applyFill="1" applyBorder="1" applyAlignment="1">
      <alignment horizontal="center" vertical="center"/>
    </xf>
    <xf numFmtId="4" fontId="4" fillId="4" borderId="29" xfId="0" applyNumberFormat="1" applyFont="1" applyFill="1" applyBorder="1" applyAlignment="1">
      <alignment horizontal="center" vertical="center"/>
    </xf>
    <xf numFmtId="4" fontId="4" fillId="4" borderId="28" xfId="0" applyNumberFormat="1" applyFont="1" applyFill="1" applyBorder="1" applyAlignment="1">
      <alignment horizontal="center" vertical="center"/>
    </xf>
    <xf numFmtId="169" fontId="4" fillId="4" borderId="102" xfId="0" applyNumberFormat="1" applyFont="1" applyFill="1" applyBorder="1" applyAlignment="1">
      <alignment horizontal="center" vertical="center"/>
    </xf>
    <xf numFmtId="169" fontId="4" fillId="4" borderId="45" xfId="0" applyNumberFormat="1" applyFont="1" applyFill="1" applyBorder="1" applyAlignment="1">
      <alignment horizontal="center" vertical="center"/>
    </xf>
    <xf numFmtId="169" fontId="4" fillId="4" borderId="32" xfId="0" applyNumberFormat="1" applyFont="1" applyFill="1" applyBorder="1" applyAlignment="1">
      <alignment horizontal="center" vertical="center"/>
    </xf>
    <xf numFmtId="4" fontId="4" fillId="4" borderId="102" xfId="0" applyNumberFormat="1" applyFont="1" applyFill="1" applyBorder="1" applyAlignment="1">
      <alignment horizontal="center" vertical="center"/>
    </xf>
    <xf numFmtId="4" fontId="4" fillId="4" borderId="32" xfId="0" applyNumberFormat="1" applyFont="1" applyFill="1" applyBorder="1" applyAlignment="1">
      <alignment horizontal="center" vertical="center"/>
    </xf>
    <xf numFmtId="169" fontId="4" fillId="0" borderId="44" xfId="0" applyNumberFormat="1" applyFont="1" applyBorder="1" applyAlignment="1">
      <alignment horizontal="center" vertical="center"/>
    </xf>
    <xf numFmtId="169" fontId="4" fillId="0" borderId="25" xfId="0" applyNumberFormat="1" applyFont="1" applyBorder="1" applyAlignment="1">
      <alignment horizontal="center" vertical="center"/>
    </xf>
    <xf numFmtId="169" fontId="4" fillId="0" borderId="24" xfId="0" applyNumberFormat="1" applyFont="1" applyBorder="1" applyAlignment="1">
      <alignment horizontal="center" vertical="center"/>
    </xf>
    <xf numFmtId="0" fontId="1" fillId="2" borderId="46" xfId="0" applyFont="1" applyFill="1" applyBorder="1" applyAlignment="1">
      <alignment horizontal="right" vertical="center"/>
    </xf>
    <xf numFmtId="0" fontId="1" fillId="2" borderId="49" xfId="0" applyFont="1" applyFill="1" applyBorder="1" applyAlignment="1">
      <alignment horizontal="right" vertical="center"/>
    </xf>
    <xf numFmtId="0" fontId="1" fillId="4" borderId="48" xfId="0" applyFont="1" applyFill="1" applyBorder="1" applyAlignment="1">
      <alignment horizontal="center" vertical="center" wrapText="1"/>
    </xf>
    <xf numFmtId="0" fontId="1" fillId="4" borderId="47" xfId="0" applyFont="1" applyFill="1" applyBorder="1" applyAlignment="1">
      <alignment horizontal="center" vertical="center" wrapText="1"/>
    </xf>
    <xf numFmtId="0" fontId="1" fillId="4" borderId="46" xfId="0" applyFont="1" applyFill="1" applyBorder="1" applyAlignment="1">
      <alignment horizontal="right" vertical="center"/>
    </xf>
    <xf numFmtId="0" fontId="1" fillId="4" borderId="49" xfId="0" applyFont="1" applyFill="1" applyBorder="1" applyAlignment="1">
      <alignment horizontal="right" vertical="center"/>
    </xf>
    <xf numFmtId="0" fontId="1" fillId="4" borderId="33" xfId="0" applyFont="1" applyFill="1" applyBorder="1" applyAlignment="1">
      <alignment horizontal="right" vertical="center"/>
    </xf>
    <xf numFmtId="0" fontId="1" fillId="4" borderId="47" xfId="0" applyFont="1" applyFill="1" applyBorder="1" applyAlignment="1">
      <alignment horizontal="right" vertical="center"/>
    </xf>
    <xf numFmtId="0" fontId="1" fillId="4" borderId="34" xfId="0" applyFont="1" applyFill="1" applyBorder="1" applyAlignment="1">
      <alignment horizontal="right" vertical="center"/>
    </xf>
    <xf numFmtId="167" fontId="14" fillId="0" borderId="5" xfId="0" applyNumberFormat="1" applyFont="1" applyBorder="1" applyAlignment="1">
      <alignment horizontal="left" vertical="center" wrapText="1"/>
    </xf>
    <xf numFmtId="167" fontId="14" fillId="0" borderId="2" xfId="0" applyNumberFormat="1" applyFont="1" applyBorder="1" applyAlignment="1">
      <alignment horizontal="left" vertical="center" wrapText="1"/>
    </xf>
    <xf numFmtId="167" fontId="14" fillId="0" borderId="43" xfId="0" applyNumberFormat="1" applyFont="1" applyBorder="1" applyAlignment="1">
      <alignment horizontal="left" vertical="center" wrapText="1"/>
    </xf>
    <xf numFmtId="0" fontId="1" fillId="4" borderId="42" xfId="0" applyFont="1" applyFill="1" applyBorder="1" applyAlignment="1">
      <alignment horizontal="right" vertical="center"/>
    </xf>
    <xf numFmtId="0" fontId="1" fillId="4" borderId="12" xfId="0" applyFont="1" applyFill="1" applyBorder="1" applyAlignment="1">
      <alignment horizontal="right" vertical="center"/>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168" fontId="1" fillId="0" borderId="11" xfId="0" applyNumberFormat="1" applyFont="1" applyBorder="1" applyAlignment="1">
      <alignment horizontal="center" vertical="center" wrapText="1"/>
    </xf>
    <xf numFmtId="168" fontId="1" fillId="0" borderId="65" xfId="0" applyNumberFormat="1" applyFont="1" applyBorder="1" applyAlignment="1">
      <alignment horizontal="center" vertical="center" wrapText="1"/>
    </xf>
    <xf numFmtId="0" fontId="3" fillId="4" borderId="16" xfId="8" applyFont="1" applyFill="1" applyBorder="1" applyAlignment="1">
      <alignment horizontal="center" vertical="center" wrapText="1"/>
    </xf>
    <xf numFmtId="0" fontId="3" fillId="4" borderId="4" xfId="8" applyFont="1" applyFill="1" applyBorder="1" applyAlignment="1">
      <alignment horizontal="center" vertical="center"/>
    </xf>
    <xf numFmtId="0" fontId="3" fillId="4" borderId="4" xfId="8" applyFont="1" applyFill="1" applyBorder="1" applyAlignment="1">
      <alignment horizontal="center" vertical="center" wrapText="1"/>
    </xf>
    <xf numFmtId="0" fontId="3" fillId="4" borderId="9" xfId="8" applyFont="1" applyFill="1" applyBorder="1" applyAlignment="1">
      <alignment horizontal="center" vertical="center" wrapText="1"/>
    </xf>
    <xf numFmtId="0" fontId="1" fillId="4" borderId="5"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3" xfId="0" applyFont="1" applyFill="1" applyBorder="1" applyAlignment="1">
      <alignment horizontal="center" vertical="center"/>
    </xf>
    <xf numFmtId="0" fontId="53" fillId="0" borderId="0" xfId="0" applyFont="1" applyAlignment="1" applyProtection="1">
      <alignment horizontal="left" vertical="center"/>
      <protection hidden="1"/>
    </xf>
    <xf numFmtId="10" fontId="37" fillId="0" borderId="91" xfId="5" applyNumberFormat="1" applyFont="1" applyBorder="1" applyAlignment="1" applyProtection="1">
      <alignment horizontal="center" vertical="center" wrapText="1"/>
      <protection hidden="1"/>
    </xf>
    <xf numFmtId="0" fontId="44" fillId="0" borderId="0" xfId="14" applyFont="1" applyAlignment="1" applyProtection="1">
      <alignment horizontal="left" vertical="top" wrapText="1"/>
      <protection hidden="1"/>
    </xf>
    <xf numFmtId="0" fontId="26" fillId="6" borderId="0" xfId="0" applyFont="1" applyFill="1" applyAlignment="1" applyProtection="1">
      <alignment horizontal="center"/>
      <protection hidden="1"/>
    </xf>
    <xf numFmtId="10" fontId="28" fillId="0" borderId="0" xfId="0" applyNumberFormat="1" applyFont="1" applyAlignment="1" applyProtection="1">
      <alignment vertical="center" wrapText="1"/>
      <protection hidden="1"/>
    </xf>
    <xf numFmtId="0" fontId="33" fillId="0" borderId="0" xfId="14" applyFont="1" applyProtection="1">
      <protection hidden="1"/>
    </xf>
    <xf numFmtId="0" fontId="54" fillId="0" borderId="0" xfId="14" applyFont="1" applyAlignment="1" applyProtection="1">
      <alignment horizontal="center"/>
      <protection hidden="1"/>
    </xf>
    <xf numFmtId="0" fontId="33" fillId="0" borderId="0" xfId="14" applyFont="1" applyAlignment="1" applyProtection="1">
      <alignment horizontal="center"/>
      <protection hidden="1"/>
    </xf>
    <xf numFmtId="0" fontId="37" fillId="9" borderId="0" xfId="14" applyFont="1" applyFill="1" applyAlignment="1" applyProtection="1">
      <alignment horizontal="left"/>
      <protection hidden="1"/>
    </xf>
    <xf numFmtId="10" fontId="42" fillId="13" borderId="93" xfId="15" applyNumberFormat="1" applyFont="1" applyFill="1" applyBorder="1" applyAlignment="1" applyProtection="1">
      <alignment horizontal="center" vertical="center" wrapText="1"/>
      <protection hidden="1"/>
    </xf>
    <xf numFmtId="0" fontId="8" fillId="15" borderId="68" xfId="0" applyFont="1" applyFill="1" applyBorder="1" applyAlignment="1">
      <alignment horizontal="center" vertical="center" wrapText="1"/>
    </xf>
    <xf numFmtId="0" fontId="8" fillId="15" borderId="94" xfId="0" applyFont="1" applyFill="1" applyBorder="1" applyAlignment="1">
      <alignment horizontal="center" vertical="center" wrapText="1"/>
    </xf>
    <xf numFmtId="0" fontId="59" fillId="14" borderId="68" xfId="0" applyFont="1" applyFill="1" applyBorder="1" applyAlignment="1">
      <alignment horizontal="center" vertical="center" wrapText="1"/>
    </xf>
    <xf numFmtId="0" fontId="59" fillId="14" borderId="69" xfId="0" applyFont="1" applyFill="1" applyBorder="1" applyAlignment="1">
      <alignment horizontal="center" vertical="center" wrapText="1"/>
    </xf>
    <xf numFmtId="0" fontId="59" fillId="14" borderId="94" xfId="0" applyFont="1" applyFill="1" applyBorder="1" applyAlignment="1">
      <alignment horizontal="center" vertical="center" wrapText="1"/>
    </xf>
    <xf numFmtId="0" fontId="8" fillId="14" borderId="68" xfId="0" applyFont="1" applyFill="1" applyBorder="1" applyAlignment="1">
      <alignment horizontal="center" vertical="center" wrapText="1"/>
    </xf>
    <xf numFmtId="0" fontId="8" fillId="14" borderId="94" xfId="0" applyFont="1" applyFill="1" applyBorder="1" applyAlignment="1">
      <alignment horizontal="center" vertical="center" wrapText="1"/>
    </xf>
    <xf numFmtId="0" fontId="8" fillId="16" borderId="68" xfId="0" applyFont="1" applyFill="1" applyBorder="1" applyAlignment="1">
      <alignment horizontal="center" vertical="center" wrapText="1"/>
    </xf>
    <xf numFmtId="0" fontId="8" fillId="16" borderId="94" xfId="0" applyFont="1" applyFill="1" applyBorder="1" applyAlignment="1">
      <alignment horizontal="center" vertical="center" wrapText="1"/>
    </xf>
    <xf numFmtId="0" fontId="8" fillId="0" borderId="68" xfId="0" applyFont="1" applyBorder="1" applyAlignment="1">
      <alignment horizontal="center" vertical="center" wrapText="1"/>
    </xf>
    <xf numFmtId="0" fontId="8" fillId="0" borderId="94" xfId="0" applyFont="1" applyBorder="1" applyAlignment="1">
      <alignment horizontal="center" vertical="center" wrapText="1"/>
    </xf>
  </cellXfs>
  <cellStyles count="24">
    <cellStyle name="Excel_BuiltIn_Percent" xfId="15"/>
    <cellStyle name="Hyperlink" xfId="23"/>
    <cellStyle name="Moeda" xfId="1" builtinId="4"/>
    <cellStyle name="Moeda 2" xfId="17"/>
    <cellStyle name="Moeda 3" xfId="6"/>
    <cellStyle name="Moeda 3 2" xfId="12"/>
    <cellStyle name="Moeda 3 2 2" xfId="20"/>
    <cellStyle name="Moeda 3 3" xfId="18"/>
    <cellStyle name="Moeda 3 7" xfId="10"/>
    <cellStyle name="Moeda 3 7 2" xfId="19"/>
    <cellStyle name="Normal" xfId="0" builtinId="0"/>
    <cellStyle name="Normal 2" xfId="14"/>
    <cellStyle name="Normal 2 10" xfId="8"/>
    <cellStyle name="Normal 2 2" xfId="4"/>
    <cellStyle name="Normal 4" xfId="3"/>
    <cellStyle name="Normal 7" xfId="9"/>
    <cellStyle name="Porcentagem" xfId="2" builtinId="5"/>
    <cellStyle name="Porcentagem 13 4" xfId="7"/>
    <cellStyle name="Porcentagem 2" xfId="5"/>
    <cellStyle name="Porcentagem 3" xfId="11"/>
    <cellStyle name="Vírgula" xfId="16" builtinId="3"/>
    <cellStyle name="Vírgula 11" xfId="13"/>
    <cellStyle name="Vírgula 11 2" xfId="21"/>
    <cellStyle name="Vírgula 2" xfId="22"/>
  </cellStyles>
  <dxfs count="128">
    <dxf>
      <font>
        <color rgb="FF0000FF"/>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8000"/>
        <name val="Calibri"/>
        <scheme val="none"/>
      </font>
      <fill>
        <patternFill patternType="solid">
          <fgColor rgb="FFCCFFCC"/>
          <bgColor rgb="FFCCFFCC"/>
        </patternFill>
      </fill>
    </dxf>
    <dxf>
      <font>
        <color rgb="FF800080"/>
        <name val="Calibri"/>
        <scheme val="none"/>
      </font>
      <fill>
        <patternFill patternType="solid">
          <fgColor rgb="FFFF99CC"/>
          <bgColor rgb="FFFF99CC"/>
        </patternFill>
      </fill>
    </dxf>
    <dxf>
      <font>
        <color rgb="FF993300"/>
        <name val="Calibri"/>
        <scheme val="none"/>
      </font>
      <fill>
        <patternFill patternType="solid">
          <fgColor rgb="FFFFFF99"/>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9C0006"/>
      </font>
      <fill>
        <patternFill>
          <bgColor rgb="FFFFC7CE"/>
        </patternFill>
      </fill>
    </dxf>
    <dxf>
      <fill>
        <patternFill>
          <bgColor theme="5" tint="-0.49998474074526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colors>
    <mruColors>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3</xdr:col>
      <xdr:colOff>1417461</xdr:colOff>
      <xdr:row>0</xdr:row>
      <xdr:rowOff>277468</xdr:rowOff>
    </xdr:from>
    <xdr:to>
      <xdr:col>4</xdr:col>
      <xdr:colOff>1448216</xdr:colOff>
      <xdr:row>0</xdr:row>
      <xdr:rowOff>654327</xdr:rowOff>
    </xdr:to>
    <xdr:pic>
      <xdr:nvPicPr>
        <xdr:cNvPr id="4" name="Imagem 2">
          <a:extLst>
            <a:ext uri="{FF2B5EF4-FFF2-40B4-BE49-F238E27FC236}">
              <a16:creationId xmlns:a16="http://schemas.microsoft.com/office/drawing/2014/main" xmlns="" id="{CE1F3302-1550-4C1E-AAB6-2A75D3F3A37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25765" y="277468"/>
          <a:ext cx="1745255" cy="376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16566</xdr:colOff>
          <xdr:row>0</xdr:row>
          <xdr:rowOff>29818</xdr:rowOff>
        </xdr:from>
        <xdr:to>
          <xdr:col>1</xdr:col>
          <xdr:colOff>654327</xdr:colOff>
          <xdr:row>0</xdr:row>
          <xdr:rowOff>949435</xdr:rowOff>
        </xdr:to>
        <xdr:pic>
          <xdr:nvPicPr>
            <xdr:cNvPr id="2" name="Imagem 1">
              <a:extLst>
                <a:ext uri="{FF2B5EF4-FFF2-40B4-BE49-F238E27FC236}">
                  <a16:creationId xmlns:a16="http://schemas.microsoft.com/office/drawing/2014/main" xmlns="" id="{8C5A8774-A8F6-823E-9EE4-6FDB10B5411F}"/>
                </a:ext>
              </a:extLst>
            </xdr:cNvPr>
            <xdr:cNvPicPr>
              <a:picLocks noChangeAspect="1" noChangeArrowheads="1"/>
              <a:extLst>
                <a:ext uri="{84589F7E-364E-4C9E-8A38-B11213B215E9}">
                  <a14:cameraTool cellRange="#REF!" spid="_x0000_s24079"/>
                </a:ext>
              </a:extLst>
            </xdr:cNvPicPr>
          </xdr:nvPicPr>
          <xdr:blipFill>
            <a:blip xmlns:r="http://schemas.openxmlformats.org/officeDocument/2006/relationships" r:embed="rId2"/>
            <a:srcRect/>
            <a:stretch>
              <a:fillRect/>
            </a:stretch>
          </xdr:blipFill>
          <xdr:spPr bwMode="auto">
            <a:xfrm>
              <a:off x="16566" y="29818"/>
              <a:ext cx="1018761" cy="919617"/>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79998168889431442"/>
    <pageSetUpPr fitToPage="1"/>
  </sheetPr>
  <dimension ref="A1:S15"/>
  <sheetViews>
    <sheetView showGridLines="0" view="pageBreakPreview" zoomScaleNormal="100" zoomScaleSheetLayoutView="100" workbookViewId="0">
      <selection activeCell="A7" sqref="A7"/>
    </sheetView>
  </sheetViews>
  <sheetFormatPr defaultRowHeight="18" customHeight="1"/>
  <cols>
    <col min="1" max="1" width="5.7109375" customWidth="1"/>
    <col min="2" max="2" width="72.7109375" customWidth="1"/>
    <col min="3" max="5" width="25.7109375" customWidth="1"/>
    <col min="6" max="6" width="2.85546875" customWidth="1"/>
    <col min="7" max="7" width="5.140625" bestFit="1" customWidth="1"/>
    <col min="8" max="8" width="25" customWidth="1"/>
    <col min="9" max="9" width="22" customWidth="1"/>
    <col min="10" max="10" width="11.7109375" customWidth="1"/>
    <col min="11" max="11" width="27.140625" customWidth="1"/>
    <col min="256" max="256" width="13.28515625" customWidth="1"/>
    <col min="257" max="257" width="50.7109375" customWidth="1"/>
    <col min="258" max="260" width="16.7109375" customWidth="1"/>
    <col min="261" max="261" width="2.85546875" customWidth="1"/>
    <col min="262" max="262" width="5.140625" bestFit="1" customWidth="1"/>
    <col min="263" max="263" width="6.140625" bestFit="1" customWidth="1"/>
    <col min="265" max="265" width="8.85546875" customWidth="1"/>
    <col min="266" max="266" width="15.85546875" bestFit="1" customWidth="1"/>
    <col min="512" max="512" width="13.28515625" customWidth="1"/>
    <col min="513" max="513" width="50.7109375" customWidth="1"/>
    <col min="514" max="516" width="16.7109375" customWidth="1"/>
    <col min="517" max="517" width="2.85546875" customWidth="1"/>
    <col min="518" max="518" width="5.140625" bestFit="1" customWidth="1"/>
    <col min="519" max="519" width="6.140625" bestFit="1" customWidth="1"/>
    <col min="521" max="521" width="8.85546875" customWidth="1"/>
    <col min="522" max="522" width="15.85546875" bestFit="1" customWidth="1"/>
    <col min="768" max="768" width="13.28515625" customWidth="1"/>
    <col min="769" max="769" width="50.7109375" customWidth="1"/>
    <col min="770" max="772" width="16.7109375" customWidth="1"/>
    <col min="773" max="773" width="2.85546875" customWidth="1"/>
    <col min="774" max="774" width="5.140625" bestFit="1" customWidth="1"/>
    <col min="775" max="775" width="6.140625" bestFit="1" customWidth="1"/>
    <col min="777" max="777" width="8.85546875" customWidth="1"/>
    <col min="778" max="778" width="15.85546875" bestFit="1" customWidth="1"/>
    <col min="1024" max="1024" width="13.28515625" customWidth="1"/>
    <col min="1025" max="1025" width="50.7109375" customWidth="1"/>
    <col min="1026" max="1028" width="16.7109375" customWidth="1"/>
    <col min="1029" max="1029" width="2.85546875" customWidth="1"/>
    <col min="1030" max="1030" width="5.140625" bestFit="1" customWidth="1"/>
    <col min="1031" max="1031" width="6.140625" bestFit="1" customWidth="1"/>
    <col min="1033" max="1033" width="8.85546875" customWidth="1"/>
    <col min="1034" max="1034" width="15.85546875" bestFit="1" customWidth="1"/>
    <col min="1280" max="1280" width="13.28515625" customWidth="1"/>
    <col min="1281" max="1281" width="50.7109375" customWidth="1"/>
    <col min="1282" max="1284" width="16.7109375" customWidth="1"/>
    <col min="1285" max="1285" width="2.85546875" customWidth="1"/>
    <col min="1286" max="1286" width="5.140625" bestFit="1" customWidth="1"/>
    <col min="1287" max="1287" width="6.140625" bestFit="1" customWidth="1"/>
    <col min="1289" max="1289" width="8.85546875" customWidth="1"/>
    <col min="1290" max="1290" width="15.85546875" bestFit="1" customWidth="1"/>
    <col min="1536" max="1536" width="13.28515625" customWidth="1"/>
    <col min="1537" max="1537" width="50.7109375" customWidth="1"/>
    <col min="1538" max="1540" width="16.7109375" customWidth="1"/>
    <col min="1541" max="1541" width="2.85546875" customWidth="1"/>
    <col min="1542" max="1542" width="5.140625" bestFit="1" customWidth="1"/>
    <col min="1543" max="1543" width="6.140625" bestFit="1" customWidth="1"/>
    <col min="1545" max="1545" width="8.85546875" customWidth="1"/>
    <col min="1546" max="1546" width="15.85546875" bestFit="1" customWidth="1"/>
    <col min="1792" max="1792" width="13.28515625" customWidth="1"/>
    <col min="1793" max="1793" width="50.7109375" customWidth="1"/>
    <col min="1794" max="1796" width="16.7109375" customWidth="1"/>
    <col min="1797" max="1797" width="2.85546875" customWidth="1"/>
    <col min="1798" max="1798" width="5.140625" bestFit="1" customWidth="1"/>
    <col min="1799" max="1799" width="6.140625" bestFit="1" customWidth="1"/>
    <col min="1801" max="1801" width="8.85546875" customWidth="1"/>
    <col min="1802" max="1802" width="15.85546875" bestFit="1" customWidth="1"/>
    <col min="2048" max="2048" width="13.28515625" customWidth="1"/>
    <col min="2049" max="2049" width="50.7109375" customWidth="1"/>
    <col min="2050" max="2052" width="16.7109375" customWidth="1"/>
    <col min="2053" max="2053" width="2.85546875" customWidth="1"/>
    <col min="2054" max="2054" width="5.140625" bestFit="1" customWidth="1"/>
    <col min="2055" max="2055" width="6.140625" bestFit="1" customWidth="1"/>
    <col min="2057" max="2057" width="8.85546875" customWidth="1"/>
    <col min="2058" max="2058" width="15.85546875" bestFit="1" customWidth="1"/>
    <col min="2304" max="2304" width="13.28515625" customWidth="1"/>
    <col min="2305" max="2305" width="50.7109375" customWidth="1"/>
    <col min="2306" max="2308" width="16.7109375" customWidth="1"/>
    <col min="2309" max="2309" width="2.85546875" customWidth="1"/>
    <col min="2310" max="2310" width="5.140625" bestFit="1" customWidth="1"/>
    <col min="2311" max="2311" width="6.140625" bestFit="1" customWidth="1"/>
    <col min="2313" max="2313" width="8.85546875" customWidth="1"/>
    <col min="2314" max="2314" width="15.85546875" bestFit="1" customWidth="1"/>
    <col min="2560" max="2560" width="13.28515625" customWidth="1"/>
    <col min="2561" max="2561" width="50.7109375" customWidth="1"/>
    <col min="2562" max="2564" width="16.7109375" customWidth="1"/>
    <col min="2565" max="2565" width="2.85546875" customWidth="1"/>
    <col min="2566" max="2566" width="5.140625" bestFit="1" customWidth="1"/>
    <col min="2567" max="2567" width="6.140625" bestFit="1" customWidth="1"/>
    <col min="2569" max="2569" width="8.85546875" customWidth="1"/>
    <col min="2570" max="2570" width="15.85546875" bestFit="1" customWidth="1"/>
    <col min="2816" max="2816" width="13.28515625" customWidth="1"/>
    <col min="2817" max="2817" width="50.7109375" customWidth="1"/>
    <col min="2818" max="2820" width="16.7109375" customWidth="1"/>
    <col min="2821" max="2821" width="2.85546875" customWidth="1"/>
    <col min="2822" max="2822" width="5.140625" bestFit="1" customWidth="1"/>
    <col min="2823" max="2823" width="6.140625" bestFit="1" customWidth="1"/>
    <col min="2825" max="2825" width="8.85546875" customWidth="1"/>
    <col min="2826" max="2826" width="15.85546875" bestFit="1" customWidth="1"/>
    <col min="3072" max="3072" width="13.28515625" customWidth="1"/>
    <col min="3073" max="3073" width="50.7109375" customWidth="1"/>
    <col min="3074" max="3076" width="16.7109375" customWidth="1"/>
    <col min="3077" max="3077" width="2.85546875" customWidth="1"/>
    <col min="3078" max="3078" width="5.140625" bestFit="1" customWidth="1"/>
    <col min="3079" max="3079" width="6.140625" bestFit="1" customWidth="1"/>
    <col min="3081" max="3081" width="8.85546875" customWidth="1"/>
    <col min="3082" max="3082" width="15.85546875" bestFit="1" customWidth="1"/>
    <col min="3328" max="3328" width="13.28515625" customWidth="1"/>
    <col min="3329" max="3329" width="50.7109375" customWidth="1"/>
    <col min="3330" max="3332" width="16.7109375" customWidth="1"/>
    <col min="3333" max="3333" width="2.85546875" customWidth="1"/>
    <col min="3334" max="3334" width="5.140625" bestFit="1" customWidth="1"/>
    <col min="3335" max="3335" width="6.140625" bestFit="1" customWidth="1"/>
    <col min="3337" max="3337" width="8.85546875" customWidth="1"/>
    <col min="3338" max="3338" width="15.85546875" bestFit="1" customWidth="1"/>
    <col min="3584" max="3584" width="13.28515625" customWidth="1"/>
    <col min="3585" max="3585" width="50.7109375" customWidth="1"/>
    <col min="3586" max="3588" width="16.7109375" customWidth="1"/>
    <col min="3589" max="3589" width="2.85546875" customWidth="1"/>
    <col min="3590" max="3590" width="5.140625" bestFit="1" customWidth="1"/>
    <col min="3591" max="3591" width="6.140625" bestFit="1" customWidth="1"/>
    <col min="3593" max="3593" width="8.85546875" customWidth="1"/>
    <col min="3594" max="3594" width="15.85546875" bestFit="1" customWidth="1"/>
    <col min="3840" max="3840" width="13.28515625" customWidth="1"/>
    <col min="3841" max="3841" width="50.7109375" customWidth="1"/>
    <col min="3842" max="3844" width="16.7109375" customWidth="1"/>
    <col min="3845" max="3845" width="2.85546875" customWidth="1"/>
    <col min="3846" max="3846" width="5.140625" bestFit="1" customWidth="1"/>
    <col min="3847" max="3847" width="6.140625" bestFit="1" customWidth="1"/>
    <col min="3849" max="3849" width="8.85546875" customWidth="1"/>
    <col min="3850" max="3850" width="15.85546875" bestFit="1" customWidth="1"/>
    <col min="4096" max="4096" width="13.28515625" customWidth="1"/>
    <col min="4097" max="4097" width="50.7109375" customWidth="1"/>
    <col min="4098" max="4100" width="16.7109375" customWidth="1"/>
    <col min="4101" max="4101" width="2.85546875" customWidth="1"/>
    <col min="4102" max="4102" width="5.140625" bestFit="1" customWidth="1"/>
    <col min="4103" max="4103" width="6.140625" bestFit="1" customWidth="1"/>
    <col min="4105" max="4105" width="8.85546875" customWidth="1"/>
    <col min="4106" max="4106" width="15.85546875" bestFit="1" customWidth="1"/>
    <col min="4352" max="4352" width="13.28515625" customWidth="1"/>
    <col min="4353" max="4353" width="50.7109375" customWidth="1"/>
    <col min="4354" max="4356" width="16.7109375" customWidth="1"/>
    <col min="4357" max="4357" width="2.85546875" customWidth="1"/>
    <col min="4358" max="4358" width="5.140625" bestFit="1" customWidth="1"/>
    <col min="4359" max="4359" width="6.140625" bestFit="1" customWidth="1"/>
    <col min="4361" max="4361" width="8.85546875" customWidth="1"/>
    <col min="4362" max="4362" width="15.85546875" bestFit="1" customWidth="1"/>
    <col min="4608" max="4608" width="13.28515625" customWidth="1"/>
    <col min="4609" max="4609" width="50.7109375" customWidth="1"/>
    <col min="4610" max="4612" width="16.7109375" customWidth="1"/>
    <col min="4613" max="4613" width="2.85546875" customWidth="1"/>
    <col min="4614" max="4614" width="5.140625" bestFit="1" customWidth="1"/>
    <col min="4615" max="4615" width="6.140625" bestFit="1" customWidth="1"/>
    <col min="4617" max="4617" width="8.85546875" customWidth="1"/>
    <col min="4618" max="4618" width="15.85546875" bestFit="1" customWidth="1"/>
    <col min="4864" max="4864" width="13.28515625" customWidth="1"/>
    <col min="4865" max="4865" width="50.7109375" customWidth="1"/>
    <col min="4866" max="4868" width="16.7109375" customWidth="1"/>
    <col min="4869" max="4869" width="2.85546875" customWidth="1"/>
    <col min="4870" max="4870" width="5.140625" bestFit="1" customWidth="1"/>
    <col min="4871" max="4871" width="6.140625" bestFit="1" customWidth="1"/>
    <col min="4873" max="4873" width="8.85546875" customWidth="1"/>
    <col min="4874" max="4874" width="15.85546875" bestFit="1" customWidth="1"/>
    <col min="5120" max="5120" width="13.28515625" customWidth="1"/>
    <col min="5121" max="5121" width="50.7109375" customWidth="1"/>
    <col min="5122" max="5124" width="16.7109375" customWidth="1"/>
    <col min="5125" max="5125" width="2.85546875" customWidth="1"/>
    <col min="5126" max="5126" width="5.140625" bestFit="1" customWidth="1"/>
    <col min="5127" max="5127" width="6.140625" bestFit="1" customWidth="1"/>
    <col min="5129" max="5129" width="8.85546875" customWidth="1"/>
    <col min="5130" max="5130" width="15.85546875" bestFit="1" customWidth="1"/>
    <col min="5376" max="5376" width="13.28515625" customWidth="1"/>
    <col min="5377" max="5377" width="50.7109375" customWidth="1"/>
    <col min="5378" max="5380" width="16.7109375" customWidth="1"/>
    <col min="5381" max="5381" width="2.85546875" customWidth="1"/>
    <col min="5382" max="5382" width="5.140625" bestFit="1" customWidth="1"/>
    <col min="5383" max="5383" width="6.140625" bestFit="1" customWidth="1"/>
    <col min="5385" max="5385" width="8.85546875" customWidth="1"/>
    <col min="5386" max="5386" width="15.85546875" bestFit="1" customWidth="1"/>
    <col min="5632" max="5632" width="13.28515625" customWidth="1"/>
    <col min="5633" max="5633" width="50.7109375" customWidth="1"/>
    <col min="5634" max="5636" width="16.7109375" customWidth="1"/>
    <col min="5637" max="5637" width="2.85546875" customWidth="1"/>
    <col min="5638" max="5638" width="5.140625" bestFit="1" customWidth="1"/>
    <col min="5639" max="5639" width="6.140625" bestFit="1" customWidth="1"/>
    <col min="5641" max="5641" width="8.85546875" customWidth="1"/>
    <col min="5642" max="5642" width="15.85546875" bestFit="1" customWidth="1"/>
    <col min="5888" max="5888" width="13.28515625" customWidth="1"/>
    <col min="5889" max="5889" width="50.7109375" customWidth="1"/>
    <col min="5890" max="5892" width="16.7109375" customWidth="1"/>
    <col min="5893" max="5893" width="2.85546875" customWidth="1"/>
    <col min="5894" max="5894" width="5.140625" bestFit="1" customWidth="1"/>
    <col min="5895" max="5895" width="6.140625" bestFit="1" customWidth="1"/>
    <col min="5897" max="5897" width="8.85546875" customWidth="1"/>
    <col min="5898" max="5898" width="15.85546875" bestFit="1" customWidth="1"/>
    <col min="6144" max="6144" width="13.28515625" customWidth="1"/>
    <col min="6145" max="6145" width="50.7109375" customWidth="1"/>
    <col min="6146" max="6148" width="16.7109375" customWidth="1"/>
    <col min="6149" max="6149" width="2.85546875" customWidth="1"/>
    <col min="6150" max="6150" width="5.140625" bestFit="1" customWidth="1"/>
    <col min="6151" max="6151" width="6.140625" bestFit="1" customWidth="1"/>
    <col min="6153" max="6153" width="8.85546875" customWidth="1"/>
    <col min="6154" max="6154" width="15.85546875" bestFit="1" customWidth="1"/>
    <col min="6400" max="6400" width="13.28515625" customWidth="1"/>
    <col min="6401" max="6401" width="50.7109375" customWidth="1"/>
    <col min="6402" max="6404" width="16.7109375" customWidth="1"/>
    <col min="6405" max="6405" width="2.85546875" customWidth="1"/>
    <col min="6406" max="6406" width="5.140625" bestFit="1" customWidth="1"/>
    <col min="6407" max="6407" width="6.140625" bestFit="1" customWidth="1"/>
    <col min="6409" max="6409" width="8.85546875" customWidth="1"/>
    <col min="6410" max="6410" width="15.85546875" bestFit="1" customWidth="1"/>
    <col min="6656" max="6656" width="13.28515625" customWidth="1"/>
    <col min="6657" max="6657" width="50.7109375" customWidth="1"/>
    <col min="6658" max="6660" width="16.7109375" customWidth="1"/>
    <col min="6661" max="6661" width="2.85546875" customWidth="1"/>
    <col min="6662" max="6662" width="5.140625" bestFit="1" customWidth="1"/>
    <col min="6663" max="6663" width="6.140625" bestFit="1" customWidth="1"/>
    <col min="6665" max="6665" width="8.85546875" customWidth="1"/>
    <col min="6666" max="6666" width="15.85546875" bestFit="1" customWidth="1"/>
    <col min="6912" max="6912" width="13.28515625" customWidth="1"/>
    <col min="6913" max="6913" width="50.7109375" customWidth="1"/>
    <col min="6914" max="6916" width="16.7109375" customWidth="1"/>
    <col min="6917" max="6917" width="2.85546875" customWidth="1"/>
    <col min="6918" max="6918" width="5.140625" bestFit="1" customWidth="1"/>
    <col min="6919" max="6919" width="6.140625" bestFit="1" customWidth="1"/>
    <col min="6921" max="6921" width="8.85546875" customWidth="1"/>
    <col min="6922" max="6922" width="15.85546875" bestFit="1" customWidth="1"/>
    <col min="7168" max="7168" width="13.28515625" customWidth="1"/>
    <col min="7169" max="7169" width="50.7109375" customWidth="1"/>
    <col min="7170" max="7172" width="16.7109375" customWidth="1"/>
    <col min="7173" max="7173" width="2.85546875" customWidth="1"/>
    <col min="7174" max="7174" width="5.140625" bestFit="1" customWidth="1"/>
    <col min="7175" max="7175" width="6.140625" bestFit="1" customWidth="1"/>
    <col min="7177" max="7177" width="8.85546875" customWidth="1"/>
    <col min="7178" max="7178" width="15.85546875" bestFit="1" customWidth="1"/>
    <col min="7424" max="7424" width="13.28515625" customWidth="1"/>
    <col min="7425" max="7425" width="50.7109375" customWidth="1"/>
    <col min="7426" max="7428" width="16.7109375" customWidth="1"/>
    <col min="7429" max="7429" width="2.85546875" customWidth="1"/>
    <col min="7430" max="7430" width="5.140625" bestFit="1" customWidth="1"/>
    <col min="7431" max="7431" width="6.140625" bestFit="1" customWidth="1"/>
    <col min="7433" max="7433" width="8.85546875" customWidth="1"/>
    <col min="7434" max="7434" width="15.85546875" bestFit="1" customWidth="1"/>
    <col min="7680" max="7680" width="13.28515625" customWidth="1"/>
    <col min="7681" max="7681" width="50.7109375" customWidth="1"/>
    <col min="7682" max="7684" width="16.7109375" customWidth="1"/>
    <col min="7685" max="7685" width="2.85546875" customWidth="1"/>
    <col min="7686" max="7686" width="5.140625" bestFit="1" customWidth="1"/>
    <col min="7687" max="7687" width="6.140625" bestFit="1" customWidth="1"/>
    <col min="7689" max="7689" width="8.85546875" customWidth="1"/>
    <col min="7690" max="7690" width="15.85546875" bestFit="1" customWidth="1"/>
    <col min="7936" max="7936" width="13.28515625" customWidth="1"/>
    <col min="7937" max="7937" width="50.7109375" customWidth="1"/>
    <col min="7938" max="7940" width="16.7109375" customWidth="1"/>
    <col min="7941" max="7941" width="2.85546875" customWidth="1"/>
    <col min="7942" max="7942" width="5.140625" bestFit="1" customWidth="1"/>
    <col min="7943" max="7943" width="6.140625" bestFit="1" customWidth="1"/>
    <col min="7945" max="7945" width="8.85546875" customWidth="1"/>
    <col min="7946" max="7946" width="15.85546875" bestFit="1" customWidth="1"/>
    <col min="8192" max="8192" width="13.28515625" customWidth="1"/>
    <col min="8193" max="8193" width="50.7109375" customWidth="1"/>
    <col min="8194" max="8196" width="16.7109375" customWidth="1"/>
    <col min="8197" max="8197" width="2.85546875" customWidth="1"/>
    <col min="8198" max="8198" width="5.140625" bestFit="1" customWidth="1"/>
    <col min="8199" max="8199" width="6.140625" bestFit="1" customWidth="1"/>
    <col min="8201" max="8201" width="8.85546875" customWidth="1"/>
    <col min="8202" max="8202" width="15.85546875" bestFit="1" customWidth="1"/>
    <col min="8448" max="8448" width="13.28515625" customWidth="1"/>
    <col min="8449" max="8449" width="50.7109375" customWidth="1"/>
    <col min="8450" max="8452" width="16.7109375" customWidth="1"/>
    <col min="8453" max="8453" width="2.85546875" customWidth="1"/>
    <col min="8454" max="8454" width="5.140625" bestFit="1" customWidth="1"/>
    <col min="8455" max="8455" width="6.140625" bestFit="1" customWidth="1"/>
    <col min="8457" max="8457" width="8.85546875" customWidth="1"/>
    <col min="8458" max="8458" width="15.85546875" bestFit="1" customWidth="1"/>
    <col min="8704" max="8704" width="13.28515625" customWidth="1"/>
    <col min="8705" max="8705" width="50.7109375" customWidth="1"/>
    <col min="8706" max="8708" width="16.7109375" customWidth="1"/>
    <col min="8709" max="8709" width="2.85546875" customWidth="1"/>
    <col min="8710" max="8710" width="5.140625" bestFit="1" customWidth="1"/>
    <col min="8711" max="8711" width="6.140625" bestFit="1" customWidth="1"/>
    <col min="8713" max="8713" width="8.85546875" customWidth="1"/>
    <col min="8714" max="8714" width="15.85546875" bestFit="1" customWidth="1"/>
    <col min="8960" max="8960" width="13.28515625" customWidth="1"/>
    <col min="8961" max="8961" width="50.7109375" customWidth="1"/>
    <col min="8962" max="8964" width="16.7109375" customWidth="1"/>
    <col min="8965" max="8965" width="2.85546875" customWidth="1"/>
    <col min="8966" max="8966" width="5.140625" bestFit="1" customWidth="1"/>
    <col min="8967" max="8967" width="6.140625" bestFit="1" customWidth="1"/>
    <col min="8969" max="8969" width="8.85546875" customWidth="1"/>
    <col min="8970" max="8970" width="15.85546875" bestFit="1" customWidth="1"/>
    <col min="9216" max="9216" width="13.28515625" customWidth="1"/>
    <col min="9217" max="9217" width="50.7109375" customWidth="1"/>
    <col min="9218" max="9220" width="16.7109375" customWidth="1"/>
    <col min="9221" max="9221" width="2.85546875" customWidth="1"/>
    <col min="9222" max="9222" width="5.140625" bestFit="1" customWidth="1"/>
    <col min="9223" max="9223" width="6.140625" bestFit="1" customWidth="1"/>
    <col min="9225" max="9225" width="8.85546875" customWidth="1"/>
    <col min="9226" max="9226" width="15.85546875" bestFit="1" customWidth="1"/>
    <col min="9472" max="9472" width="13.28515625" customWidth="1"/>
    <col min="9473" max="9473" width="50.7109375" customWidth="1"/>
    <col min="9474" max="9476" width="16.7109375" customWidth="1"/>
    <col min="9477" max="9477" width="2.85546875" customWidth="1"/>
    <col min="9478" max="9478" width="5.140625" bestFit="1" customWidth="1"/>
    <col min="9479" max="9479" width="6.140625" bestFit="1" customWidth="1"/>
    <col min="9481" max="9481" width="8.85546875" customWidth="1"/>
    <col min="9482" max="9482" width="15.85546875" bestFit="1" customWidth="1"/>
    <col min="9728" max="9728" width="13.28515625" customWidth="1"/>
    <col min="9729" max="9729" width="50.7109375" customWidth="1"/>
    <col min="9730" max="9732" width="16.7109375" customWidth="1"/>
    <col min="9733" max="9733" width="2.85546875" customWidth="1"/>
    <col min="9734" max="9734" width="5.140625" bestFit="1" customWidth="1"/>
    <col min="9735" max="9735" width="6.140625" bestFit="1" customWidth="1"/>
    <col min="9737" max="9737" width="8.85546875" customWidth="1"/>
    <col min="9738" max="9738" width="15.85546875" bestFit="1" customWidth="1"/>
    <col min="9984" max="9984" width="13.28515625" customWidth="1"/>
    <col min="9985" max="9985" width="50.7109375" customWidth="1"/>
    <col min="9986" max="9988" width="16.7109375" customWidth="1"/>
    <col min="9989" max="9989" width="2.85546875" customWidth="1"/>
    <col min="9990" max="9990" width="5.140625" bestFit="1" customWidth="1"/>
    <col min="9991" max="9991" width="6.140625" bestFit="1" customWidth="1"/>
    <col min="9993" max="9993" width="8.85546875" customWidth="1"/>
    <col min="9994" max="9994" width="15.85546875" bestFit="1" customWidth="1"/>
    <col min="10240" max="10240" width="13.28515625" customWidth="1"/>
    <col min="10241" max="10241" width="50.7109375" customWidth="1"/>
    <col min="10242" max="10244" width="16.7109375" customWidth="1"/>
    <col min="10245" max="10245" width="2.85546875" customWidth="1"/>
    <col min="10246" max="10246" width="5.140625" bestFit="1" customWidth="1"/>
    <col min="10247" max="10247" width="6.140625" bestFit="1" customWidth="1"/>
    <col min="10249" max="10249" width="8.85546875" customWidth="1"/>
    <col min="10250" max="10250" width="15.85546875" bestFit="1" customWidth="1"/>
    <col min="10496" max="10496" width="13.28515625" customWidth="1"/>
    <col min="10497" max="10497" width="50.7109375" customWidth="1"/>
    <col min="10498" max="10500" width="16.7109375" customWidth="1"/>
    <col min="10501" max="10501" width="2.85546875" customWidth="1"/>
    <col min="10502" max="10502" width="5.140625" bestFit="1" customWidth="1"/>
    <col min="10503" max="10503" width="6.140625" bestFit="1" customWidth="1"/>
    <col min="10505" max="10505" width="8.85546875" customWidth="1"/>
    <col min="10506" max="10506" width="15.85546875" bestFit="1" customWidth="1"/>
    <col min="10752" max="10752" width="13.28515625" customWidth="1"/>
    <col min="10753" max="10753" width="50.7109375" customWidth="1"/>
    <col min="10754" max="10756" width="16.7109375" customWidth="1"/>
    <col min="10757" max="10757" width="2.85546875" customWidth="1"/>
    <col min="10758" max="10758" width="5.140625" bestFit="1" customWidth="1"/>
    <col min="10759" max="10759" width="6.140625" bestFit="1" customWidth="1"/>
    <col min="10761" max="10761" width="8.85546875" customWidth="1"/>
    <col min="10762" max="10762" width="15.85546875" bestFit="1" customWidth="1"/>
    <col min="11008" max="11008" width="13.28515625" customWidth="1"/>
    <col min="11009" max="11009" width="50.7109375" customWidth="1"/>
    <col min="11010" max="11012" width="16.7109375" customWidth="1"/>
    <col min="11013" max="11013" width="2.85546875" customWidth="1"/>
    <col min="11014" max="11014" width="5.140625" bestFit="1" customWidth="1"/>
    <col min="11015" max="11015" width="6.140625" bestFit="1" customWidth="1"/>
    <col min="11017" max="11017" width="8.85546875" customWidth="1"/>
    <col min="11018" max="11018" width="15.85546875" bestFit="1" customWidth="1"/>
    <col min="11264" max="11264" width="13.28515625" customWidth="1"/>
    <col min="11265" max="11265" width="50.7109375" customWidth="1"/>
    <col min="11266" max="11268" width="16.7109375" customWidth="1"/>
    <col min="11269" max="11269" width="2.85546875" customWidth="1"/>
    <col min="11270" max="11270" width="5.140625" bestFit="1" customWidth="1"/>
    <col min="11271" max="11271" width="6.140625" bestFit="1" customWidth="1"/>
    <col min="11273" max="11273" width="8.85546875" customWidth="1"/>
    <col min="11274" max="11274" width="15.85546875" bestFit="1" customWidth="1"/>
    <col min="11520" max="11520" width="13.28515625" customWidth="1"/>
    <col min="11521" max="11521" width="50.7109375" customWidth="1"/>
    <col min="11522" max="11524" width="16.7109375" customWidth="1"/>
    <col min="11525" max="11525" width="2.85546875" customWidth="1"/>
    <col min="11526" max="11526" width="5.140625" bestFit="1" customWidth="1"/>
    <col min="11527" max="11527" width="6.140625" bestFit="1" customWidth="1"/>
    <col min="11529" max="11529" width="8.85546875" customWidth="1"/>
    <col min="11530" max="11530" width="15.85546875" bestFit="1" customWidth="1"/>
    <col min="11776" max="11776" width="13.28515625" customWidth="1"/>
    <col min="11777" max="11777" width="50.7109375" customWidth="1"/>
    <col min="11778" max="11780" width="16.7109375" customWidth="1"/>
    <col min="11781" max="11781" width="2.85546875" customWidth="1"/>
    <col min="11782" max="11782" width="5.140625" bestFit="1" customWidth="1"/>
    <col min="11783" max="11783" width="6.140625" bestFit="1" customWidth="1"/>
    <col min="11785" max="11785" width="8.85546875" customWidth="1"/>
    <col min="11786" max="11786" width="15.85546875" bestFit="1" customWidth="1"/>
    <col min="12032" max="12032" width="13.28515625" customWidth="1"/>
    <col min="12033" max="12033" width="50.7109375" customWidth="1"/>
    <col min="12034" max="12036" width="16.7109375" customWidth="1"/>
    <col min="12037" max="12037" width="2.85546875" customWidth="1"/>
    <col min="12038" max="12038" width="5.140625" bestFit="1" customWidth="1"/>
    <col min="12039" max="12039" width="6.140625" bestFit="1" customWidth="1"/>
    <col min="12041" max="12041" width="8.85546875" customWidth="1"/>
    <col min="12042" max="12042" width="15.85546875" bestFit="1" customWidth="1"/>
    <col min="12288" max="12288" width="13.28515625" customWidth="1"/>
    <col min="12289" max="12289" width="50.7109375" customWidth="1"/>
    <col min="12290" max="12292" width="16.7109375" customWidth="1"/>
    <col min="12293" max="12293" width="2.85546875" customWidth="1"/>
    <col min="12294" max="12294" width="5.140625" bestFit="1" customWidth="1"/>
    <col min="12295" max="12295" width="6.140625" bestFit="1" customWidth="1"/>
    <col min="12297" max="12297" width="8.85546875" customWidth="1"/>
    <col min="12298" max="12298" width="15.85546875" bestFit="1" customWidth="1"/>
    <col min="12544" max="12544" width="13.28515625" customWidth="1"/>
    <col min="12545" max="12545" width="50.7109375" customWidth="1"/>
    <col min="12546" max="12548" width="16.7109375" customWidth="1"/>
    <col min="12549" max="12549" width="2.85546875" customWidth="1"/>
    <col min="12550" max="12550" width="5.140625" bestFit="1" customWidth="1"/>
    <col min="12551" max="12551" width="6.140625" bestFit="1" customWidth="1"/>
    <col min="12553" max="12553" width="8.85546875" customWidth="1"/>
    <col min="12554" max="12554" width="15.85546875" bestFit="1" customWidth="1"/>
    <col min="12800" max="12800" width="13.28515625" customWidth="1"/>
    <col min="12801" max="12801" width="50.7109375" customWidth="1"/>
    <col min="12802" max="12804" width="16.7109375" customWidth="1"/>
    <col min="12805" max="12805" width="2.85546875" customWidth="1"/>
    <col min="12806" max="12806" width="5.140625" bestFit="1" customWidth="1"/>
    <col min="12807" max="12807" width="6.140625" bestFit="1" customWidth="1"/>
    <col min="12809" max="12809" width="8.85546875" customWidth="1"/>
    <col min="12810" max="12810" width="15.85546875" bestFit="1" customWidth="1"/>
    <col min="13056" max="13056" width="13.28515625" customWidth="1"/>
    <col min="13057" max="13057" width="50.7109375" customWidth="1"/>
    <col min="13058" max="13060" width="16.7109375" customWidth="1"/>
    <col min="13061" max="13061" width="2.85546875" customWidth="1"/>
    <col min="13062" max="13062" width="5.140625" bestFit="1" customWidth="1"/>
    <col min="13063" max="13063" width="6.140625" bestFit="1" customWidth="1"/>
    <col min="13065" max="13065" width="8.85546875" customWidth="1"/>
    <col min="13066" max="13066" width="15.85546875" bestFit="1" customWidth="1"/>
    <col min="13312" max="13312" width="13.28515625" customWidth="1"/>
    <col min="13313" max="13313" width="50.7109375" customWidth="1"/>
    <col min="13314" max="13316" width="16.7109375" customWidth="1"/>
    <col min="13317" max="13317" width="2.85546875" customWidth="1"/>
    <col min="13318" max="13318" width="5.140625" bestFit="1" customWidth="1"/>
    <col min="13319" max="13319" width="6.140625" bestFit="1" customWidth="1"/>
    <col min="13321" max="13321" width="8.85546875" customWidth="1"/>
    <col min="13322" max="13322" width="15.85546875" bestFit="1" customWidth="1"/>
    <col min="13568" max="13568" width="13.28515625" customWidth="1"/>
    <col min="13569" max="13569" width="50.7109375" customWidth="1"/>
    <col min="13570" max="13572" width="16.7109375" customWidth="1"/>
    <col min="13573" max="13573" width="2.85546875" customWidth="1"/>
    <col min="13574" max="13574" width="5.140625" bestFit="1" customWidth="1"/>
    <col min="13575" max="13575" width="6.140625" bestFit="1" customWidth="1"/>
    <col min="13577" max="13577" width="8.85546875" customWidth="1"/>
    <col min="13578" max="13578" width="15.85546875" bestFit="1" customWidth="1"/>
    <col min="13824" max="13824" width="13.28515625" customWidth="1"/>
    <col min="13825" max="13825" width="50.7109375" customWidth="1"/>
    <col min="13826" max="13828" width="16.7109375" customWidth="1"/>
    <col min="13829" max="13829" width="2.85546875" customWidth="1"/>
    <col min="13830" max="13830" width="5.140625" bestFit="1" customWidth="1"/>
    <col min="13831" max="13831" width="6.140625" bestFit="1" customWidth="1"/>
    <col min="13833" max="13833" width="8.85546875" customWidth="1"/>
    <col min="13834" max="13834" width="15.85546875" bestFit="1" customWidth="1"/>
    <col min="14080" max="14080" width="13.28515625" customWidth="1"/>
    <col min="14081" max="14081" width="50.7109375" customWidth="1"/>
    <col min="14082" max="14084" width="16.7109375" customWidth="1"/>
    <col min="14085" max="14085" width="2.85546875" customWidth="1"/>
    <col min="14086" max="14086" width="5.140625" bestFit="1" customWidth="1"/>
    <col min="14087" max="14087" width="6.140625" bestFit="1" customWidth="1"/>
    <col min="14089" max="14089" width="8.85546875" customWidth="1"/>
    <col min="14090" max="14090" width="15.85546875" bestFit="1" customWidth="1"/>
    <col min="14336" max="14336" width="13.28515625" customWidth="1"/>
    <col min="14337" max="14337" width="50.7109375" customWidth="1"/>
    <col min="14338" max="14340" width="16.7109375" customWidth="1"/>
    <col min="14341" max="14341" width="2.85546875" customWidth="1"/>
    <col min="14342" max="14342" width="5.140625" bestFit="1" customWidth="1"/>
    <col min="14343" max="14343" width="6.140625" bestFit="1" customWidth="1"/>
    <col min="14345" max="14345" width="8.85546875" customWidth="1"/>
    <col min="14346" max="14346" width="15.85546875" bestFit="1" customWidth="1"/>
    <col min="14592" max="14592" width="13.28515625" customWidth="1"/>
    <col min="14593" max="14593" width="50.7109375" customWidth="1"/>
    <col min="14594" max="14596" width="16.7109375" customWidth="1"/>
    <col min="14597" max="14597" width="2.85546875" customWidth="1"/>
    <col min="14598" max="14598" width="5.140625" bestFit="1" customWidth="1"/>
    <col min="14599" max="14599" width="6.140625" bestFit="1" customWidth="1"/>
    <col min="14601" max="14601" width="8.85546875" customWidth="1"/>
    <col min="14602" max="14602" width="15.85546875" bestFit="1" customWidth="1"/>
    <col min="14848" max="14848" width="13.28515625" customWidth="1"/>
    <col min="14849" max="14849" width="50.7109375" customWidth="1"/>
    <col min="14850" max="14852" width="16.7109375" customWidth="1"/>
    <col min="14853" max="14853" width="2.85546875" customWidth="1"/>
    <col min="14854" max="14854" width="5.140625" bestFit="1" customWidth="1"/>
    <col min="14855" max="14855" width="6.140625" bestFit="1" customWidth="1"/>
    <col min="14857" max="14857" width="8.85546875" customWidth="1"/>
    <col min="14858" max="14858" width="15.85546875" bestFit="1" customWidth="1"/>
    <col min="15104" max="15104" width="13.28515625" customWidth="1"/>
    <col min="15105" max="15105" width="50.7109375" customWidth="1"/>
    <col min="15106" max="15108" width="16.7109375" customWidth="1"/>
    <col min="15109" max="15109" width="2.85546875" customWidth="1"/>
    <col min="15110" max="15110" width="5.140625" bestFit="1" customWidth="1"/>
    <col min="15111" max="15111" width="6.140625" bestFit="1" customWidth="1"/>
    <col min="15113" max="15113" width="8.85546875" customWidth="1"/>
    <col min="15114" max="15114" width="15.85546875" bestFit="1" customWidth="1"/>
    <col min="15360" max="15360" width="13.28515625" customWidth="1"/>
    <col min="15361" max="15361" width="50.7109375" customWidth="1"/>
    <col min="15362" max="15364" width="16.7109375" customWidth="1"/>
    <col min="15365" max="15365" width="2.85546875" customWidth="1"/>
    <col min="15366" max="15366" width="5.140625" bestFit="1" customWidth="1"/>
    <col min="15367" max="15367" width="6.140625" bestFit="1" customWidth="1"/>
    <col min="15369" max="15369" width="8.85546875" customWidth="1"/>
    <col min="15370" max="15370" width="15.85546875" bestFit="1" customWidth="1"/>
    <col min="15616" max="15616" width="13.28515625" customWidth="1"/>
    <col min="15617" max="15617" width="50.7109375" customWidth="1"/>
    <col min="15618" max="15620" width="16.7109375" customWidth="1"/>
    <col min="15621" max="15621" width="2.85546875" customWidth="1"/>
    <col min="15622" max="15622" width="5.140625" bestFit="1" customWidth="1"/>
    <col min="15623" max="15623" width="6.140625" bestFit="1" customWidth="1"/>
    <col min="15625" max="15625" width="8.85546875" customWidth="1"/>
    <col min="15626" max="15626" width="15.85546875" bestFit="1" customWidth="1"/>
    <col min="15872" max="15872" width="13.28515625" customWidth="1"/>
    <col min="15873" max="15873" width="50.7109375" customWidth="1"/>
    <col min="15874" max="15876" width="16.7109375" customWidth="1"/>
    <col min="15877" max="15877" width="2.85546875" customWidth="1"/>
    <col min="15878" max="15878" width="5.140625" bestFit="1" customWidth="1"/>
    <col min="15879" max="15879" width="6.140625" bestFit="1" customWidth="1"/>
    <col min="15881" max="15881" width="8.85546875" customWidth="1"/>
    <col min="15882" max="15882" width="15.85546875" bestFit="1" customWidth="1"/>
    <col min="16128" max="16128" width="13.28515625" customWidth="1"/>
    <col min="16129" max="16129" width="50.7109375" customWidth="1"/>
    <col min="16130" max="16132" width="16.7109375" customWidth="1"/>
    <col min="16133" max="16133" width="2.85546875" customWidth="1"/>
    <col min="16134" max="16134" width="5.140625" bestFit="1" customWidth="1"/>
    <col min="16135" max="16135" width="6.140625" bestFit="1" customWidth="1"/>
    <col min="16137" max="16137" width="8.85546875" customWidth="1"/>
    <col min="16138" max="16138" width="15.85546875" bestFit="1" customWidth="1"/>
  </cols>
  <sheetData>
    <row r="1" spans="1:19" ht="75.75" customHeight="1">
      <c r="A1" s="496" t="s">
        <v>593</v>
      </c>
      <c r="B1" s="497"/>
      <c r="C1" s="497"/>
      <c r="D1" s="497"/>
      <c r="E1" s="498"/>
      <c r="H1" s="212"/>
      <c r="K1" s="145"/>
      <c r="L1" s="145"/>
      <c r="M1" s="145"/>
      <c r="N1" s="145"/>
      <c r="O1" s="145"/>
      <c r="P1" s="145"/>
      <c r="Q1" s="145"/>
      <c r="R1" s="145"/>
      <c r="S1" s="145"/>
    </row>
    <row r="2" spans="1:19" ht="18" customHeight="1">
      <c r="A2" s="499" t="s">
        <v>582</v>
      </c>
      <c r="B2" s="500"/>
      <c r="C2" s="501" t="s">
        <v>594</v>
      </c>
      <c r="D2" s="501"/>
      <c r="E2" s="502"/>
      <c r="H2" s="213"/>
    </row>
    <row r="3" spans="1:19" ht="18" customHeight="1">
      <c r="A3" s="503" t="s">
        <v>583</v>
      </c>
      <c r="B3" s="504"/>
      <c r="C3" s="505" t="s">
        <v>584</v>
      </c>
      <c r="D3" s="506"/>
      <c r="E3" s="507"/>
    </row>
    <row r="4" spans="1:19" ht="18" customHeight="1">
      <c r="A4" s="275" t="s">
        <v>0</v>
      </c>
      <c r="B4" s="278">
        <v>1112.79</v>
      </c>
      <c r="C4" s="276" t="s">
        <v>585</v>
      </c>
      <c r="D4" s="377"/>
      <c r="E4" s="277"/>
    </row>
    <row r="5" spans="1:19" ht="25.5" customHeight="1">
      <c r="A5" s="12" t="s">
        <v>1</v>
      </c>
      <c r="B5" s="13" t="s">
        <v>2</v>
      </c>
      <c r="C5" s="14" t="s">
        <v>3</v>
      </c>
      <c r="D5" s="272" t="s">
        <v>4</v>
      </c>
      <c r="E5" s="15" t="s">
        <v>5</v>
      </c>
    </row>
    <row r="6" spans="1:19" ht="18" customHeight="1">
      <c r="A6" s="1" t="s">
        <v>6</v>
      </c>
      <c r="B6" s="2" t="str">
        <f>VLOOKUP(A6,ORÇ!C:K,2,0)</f>
        <v xml:space="preserve">INSTALAÇÃO MANUT. CANTEIRO MOB., DESMOB. E PLACA DE OBRA </v>
      </c>
      <c r="C6" s="3">
        <f>VLOOKUP(A6,ORÇ!C:Z,8,0)</f>
        <v>0</v>
      </c>
      <c r="D6" s="273">
        <f>C6/$B$4</f>
        <v>0</v>
      </c>
      <c r="E6" s="376" t="e">
        <f t="shared" ref="E6:E14" si="0">C6/$C$15</f>
        <v>#DIV/0!</v>
      </c>
    </row>
    <row r="7" spans="1:19" ht="18" customHeight="1">
      <c r="A7" s="5" t="s">
        <v>7</v>
      </c>
      <c r="B7" s="2" t="str">
        <f>VLOOKUP(A7,ORÇ!C:K,2,0)</f>
        <v>SERVIÇOS PRELIMINARES</v>
      </c>
      <c r="C7" s="3">
        <f>VLOOKUP(A7,ORÇ!C:Z,8,0)</f>
        <v>0</v>
      </c>
      <c r="D7" s="273">
        <f t="shared" ref="D7:D14" si="1">C7/$B$4</f>
        <v>0</v>
      </c>
      <c r="E7" s="4" t="e">
        <f t="shared" si="0"/>
        <v>#DIV/0!</v>
      </c>
    </row>
    <row r="8" spans="1:19" ht="18" customHeight="1">
      <c r="A8" s="6" t="s">
        <v>8</v>
      </c>
      <c r="B8" s="7" t="str">
        <f>VLOOKUP(A8,ORÇ!C:K,2,0)</f>
        <v>ESTRUTURA</v>
      </c>
      <c r="C8" s="8">
        <f>VLOOKUP(A8,ORÇ!C:Z,8,0)</f>
        <v>0</v>
      </c>
      <c r="D8" s="273">
        <f t="shared" si="1"/>
        <v>0</v>
      </c>
      <c r="E8" s="4" t="e">
        <f t="shared" si="0"/>
        <v>#DIV/0!</v>
      </c>
    </row>
    <row r="9" spans="1:19" ht="18" customHeight="1">
      <c r="A9" s="6" t="s">
        <v>9</v>
      </c>
      <c r="B9" s="7" t="str">
        <f>VLOOKUP(A9,ORÇ!C:K,2,0)</f>
        <v>SISTEMA DE VEDAÇÃO VERTICAL E COBERTURA</v>
      </c>
      <c r="C9" s="8">
        <f>VLOOKUP(A9,ORÇ!C:Z,8,0)</f>
        <v>0</v>
      </c>
      <c r="D9" s="273">
        <f t="shared" si="1"/>
        <v>0</v>
      </c>
      <c r="E9" s="4" t="e">
        <f t="shared" si="0"/>
        <v>#DIV/0!</v>
      </c>
    </row>
    <row r="10" spans="1:19" ht="18" customHeight="1">
      <c r="A10" s="6" t="s">
        <v>10</v>
      </c>
      <c r="B10" s="7" t="str">
        <f>VLOOKUP(A10,ORÇ!C:K,2,0)</f>
        <v>INSTALAÇÕES ELÉTRICAS</v>
      </c>
      <c r="C10" s="8">
        <f>VLOOKUP(A10,ORÇ!C:Z,8,0)</f>
        <v>0</v>
      </c>
      <c r="D10" s="273">
        <f t="shared" si="1"/>
        <v>0</v>
      </c>
      <c r="E10" s="4" t="e">
        <f t="shared" si="0"/>
        <v>#DIV/0!</v>
      </c>
      <c r="H10" s="216"/>
      <c r="K10" s="10"/>
    </row>
    <row r="11" spans="1:19" ht="18" customHeight="1">
      <c r="A11" s="6" t="s">
        <v>11</v>
      </c>
      <c r="B11" s="7" t="str">
        <f>VLOOKUP(A11,ORÇ!C:K,2,0)</f>
        <v>CABEAMENTO ESTRUTURADO</v>
      </c>
      <c r="C11" s="8">
        <f>VLOOKUP(A11,ORÇ!C:Z,8,0)</f>
        <v>0</v>
      </c>
      <c r="D11" s="273">
        <f t="shared" ref="D11" si="2">C11/$B$4</f>
        <v>0</v>
      </c>
      <c r="E11" s="4" t="e">
        <f t="shared" si="0"/>
        <v>#DIV/0!</v>
      </c>
      <c r="H11" s="216"/>
      <c r="K11" s="10"/>
    </row>
    <row r="12" spans="1:19" ht="18" customHeight="1">
      <c r="A12" s="6" t="s">
        <v>12</v>
      </c>
      <c r="B12" s="7" t="str">
        <f>VLOOKUP(A12,ORÇ!C:K,2,0)</f>
        <v>ESQUADRIAS</v>
      </c>
      <c r="C12" s="8">
        <f>VLOOKUP(A12,ORÇ!C:Z,8,0)</f>
        <v>0</v>
      </c>
      <c r="D12" s="273">
        <f>C12/$B$4</f>
        <v>0</v>
      </c>
      <c r="E12" s="4" t="e">
        <f t="shared" si="0"/>
        <v>#DIV/0!</v>
      </c>
      <c r="H12" s="9"/>
      <c r="K12" s="10"/>
    </row>
    <row r="13" spans="1:19" ht="18" customHeight="1">
      <c r="A13" s="6" t="s">
        <v>13</v>
      </c>
      <c r="B13" s="7" t="str">
        <f>VLOOKUP(A13,ORÇ!C:K,2,0)</f>
        <v>ACABAMENTOS</v>
      </c>
      <c r="C13" s="8">
        <f>VLOOKUP(A13,ORÇ!C:Z,8,0)</f>
        <v>0</v>
      </c>
      <c r="D13" s="273">
        <f t="shared" ref="D13" si="3">C13/$B$4</f>
        <v>0</v>
      </c>
      <c r="E13" s="4" t="e">
        <f t="shared" si="0"/>
        <v>#DIV/0!</v>
      </c>
      <c r="H13" s="9"/>
      <c r="K13" s="10"/>
    </row>
    <row r="14" spans="1:19" ht="18" customHeight="1">
      <c r="A14" s="6" t="s">
        <v>14</v>
      </c>
      <c r="B14" s="7" t="str">
        <f>VLOOKUP(A14,ORÇ!C:K,2,0)</f>
        <v>SERVIÇOS COMPLEMENTARES E FINAIS</v>
      </c>
      <c r="C14" s="8">
        <f>VLOOKUP(A14,ORÇ!C:Z,8,0)</f>
        <v>0</v>
      </c>
      <c r="D14" s="273">
        <f t="shared" si="1"/>
        <v>0</v>
      </c>
      <c r="E14" s="4" t="e">
        <f t="shared" si="0"/>
        <v>#DIV/0!</v>
      </c>
      <c r="H14" s="9"/>
      <c r="K14" s="10"/>
    </row>
    <row r="15" spans="1:19" ht="20.100000000000001" customHeight="1" thickBot="1">
      <c r="A15" s="494" t="s">
        <v>15</v>
      </c>
      <c r="B15" s="495"/>
      <c r="C15" s="16">
        <f>SUM(C5:C14)</f>
        <v>0</v>
      </c>
      <c r="D15" s="274">
        <f>SUM(D5:D14)</f>
        <v>0</v>
      </c>
      <c r="E15" s="17" t="e">
        <f>SUM(E6:E14)</f>
        <v>#DIV/0!</v>
      </c>
      <c r="H15" s="11"/>
      <c r="K15" s="10"/>
    </row>
  </sheetData>
  <mergeCells count="6">
    <mergeCell ref="A15:B15"/>
    <mergeCell ref="A1:E1"/>
    <mergeCell ref="A2:B2"/>
    <mergeCell ref="C2:E2"/>
    <mergeCell ref="A3:B3"/>
    <mergeCell ref="C3:E3"/>
  </mergeCells>
  <phoneticPr fontId="12" type="noConversion"/>
  <conditionalFormatting sqref="H2">
    <cfRule type="containsText" dxfId="127" priority="1" stopIfTrue="1" operator="containsText" text="ERRO">
      <formula>NOT(ISERROR(SEARCH("ERRO",H2)))</formula>
    </cfRule>
    <cfRule type="containsText" dxfId="126" priority="2" stopIfTrue="1" operator="containsText" text="OK!">
      <formula>NOT(ISERROR(SEARCH("OK!",H2)))</formula>
    </cfRule>
    <cfRule type="iconSet" priority="3">
      <iconSet>
        <cfvo type="percent" val="0"/>
        <cfvo type="percent" val="33"/>
        <cfvo type="percent" val="67"/>
      </iconSet>
    </cfRule>
    <cfRule type="cellIs" dxfId="125" priority="4" stopIfTrue="1" operator="equal">
      <formula>"""OK!"""</formula>
    </cfRule>
    <cfRule type="cellIs" dxfId="124" priority="5" stopIfTrue="1" operator="equal">
      <formula>"""OK!"""</formula>
    </cfRule>
    <cfRule type="colorScale" priority="6">
      <colorScale>
        <cfvo type="min"/>
        <cfvo type="max"/>
        <color rgb="FFFFEF9C"/>
        <color rgb="FF63BE7B"/>
      </colorScale>
    </cfRule>
  </conditionalFormatting>
  <printOptions horizontalCentered="1"/>
  <pageMargins left="1" right="1" top="1" bottom="1" header="0.5" footer="0.5"/>
  <pageSetup paperSize="9" scale="79" firstPageNumber="10" orientation="landscape" useFirstPageNumber="1" r:id="rId1"/>
  <colBreaks count="1" manualBreakCount="1">
    <brk id="6" max="1048575" man="1"/>
  </col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Q198"/>
  <sheetViews>
    <sheetView view="pageBreakPreview" topLeftCell="A145" zoomScaleNormal="100" zoomScaleSheetLayoutView="100" workbookViewId="0">
      <selection activeCell="P11" sqref="P11"/>
    </sheetView>
  </sheetViews>
  <sheetFormatPr defaultColWidth="15.42578125" defaultRowHeight="16.5" customHeight="1"/>
  <cols>
    <col min="1" max="1" width="10.42578125" style="32" customWidth="1"/>
    <col min="2" max="3" width="6.5703125" style="18" bestFit="1" customWidth="1"/>
    <col min="4" max="4" width="72.140625" style="18" customWidth="1"/>
    <col min="5" max="5" width="4.85546875" style="18" bestFit="1" customWidth="1"/>
    <col min="6" max="6" width="10" style="18" bestFit="1" customWidth="1"/>
    <col min="7" max="8" width="12.7109375" style="18" customWidth="1"/>
    <col min="9" max="9" width="13.28515625" style="18" bestFit="1" customWidth="1"/>
    <col min="10" max="10" width="13.140625" style="347" hidden="1" customWidth="1"/>
    <col min="11" max="11" width="11.7109375" style="18" customWidth="1"/>
    <col min="12" max="19" width="5.7109375" style="18" customWidth="1"/>
    <col min="20" max="256" width="15.42578125" style="18"/>
    <col min="257" max="257" width="10.42578125" style="18" customWidth="1"/>
    <col min="258" max="259" width="6.5703125" style="18" bestFit="1" customWidth="1"/>
    <col min="260" max="260" width="72.140625" style="18" customWidth="1"/>
    <col min="261" max="261" width="4.42578125" style="18" bestFit="1" customWidth="1"/>
    <col min="262" max="262" width="10" style="18" bestFit="1" customWidth="1"/>
    <col min="263" max="264" width="12.7109375" style="18" customWidth="1"/>
    <col min="265" max="265" width="13.28515625" style="18" bestFit="1" customWidth="1"/>
    <col min="266" max="266" width="13.140625" style="18" customWidth="1"/>
    <col min="267" max="267" width="7.85546875" style="18" bestFit="1" customWidth="1"/>
    <col min="268" max="268" width="8.28515625" style="18" customWidth="1"/>
    <col min="269" max="269" width="10.5703125" style="18" customWidth="1"/>
    <col min="270" max="512" width="15.42578125" style="18"/>
    <col min="513" max="513" width="10.42578125" style="18" customWidth="1"/>
    <col min="514" max="515" width="6.5703125" style="18" bestFit="1" customWidth="1"/>
    <col min="516" max="516" width="72.140625" style="18" customWidth="1"/>
    <col min="517" max="517" width="4.42578125" style="18" bestFit="1" customWidth="1"/>
    <col min="518" max="518" width="10" style="18" bestFit="1" customWidth="1"/>
    <col min="519" max="520" width="12.7109375" style="18" customWidth="1"/>
    <col min="521" max="521" width="13.28515625" style="18" bestFit="1" customWidth="1"/>
    <col min="522" max="522" width="13.140625" style="18" customWidth="1"/>
    <col min="523" max="523" width="7.85546875" style="18" bestFit="1" customWidth="1"/>
    <col min="524" max="524" width="8.28515625" style="18" customWidth="1"/>
    <col min="525" max="525" width="10.5703125" style="18" customWidth="1"/>
    <col min="526" max="768" width="15.42578125" style="18"/>
    <col min="769" max="769" width="10.42578125" style="18" customWidth="1"/>
    <col min="770" max="771" width="6.5703125" style="18" bestFit="1" customWidth="1"/>
    <col min="772" max="772" width="72.140625" style="18" customWidth="1"/>
    <col min="773" max="773" width="4.42578125" style="18" bestFit="1" customWidth="1"/>
    <col min="774" max="774" width="10" style="18" bestFit="1" customWidth="1"/>
    <col min="775" max="776" width="12.7109375" style="18" customWidth="1"/>
    <col min="777" max="777" width="13.28515625" style="18" bestFit="1" customWidth="1"/>
    <col min="778" max="778" width="13.140625" style="18" customWidth="1"/>
    <col min="779" max="779" width="7.85546875" style="18" bestFit="1" customWidth="1"/>
    <col min="780" max="780" width="8.28515625" style="18" customWidth="1"/>
    <col min="781" max="781" width="10.5703125" style="18" customWidth="1"/>
    <col min="782" max="1024" width="15.42578125" style="18"/>
    <col min="1025" max="1025" width="10.42578125" style="18" customWidth="1"/>
    <col min="1026" max="1027" width="6.5703125" style="18" bestFit="1" customWidth="1"/>
    <col min="1028" max="1028" width="72.140625" style="18" customWidth="1"/>
    <col min="1029" max="1029" width="4.42578125" style="18" bestFit="1" customWidth="1"/>
    <col min="1030" max="1030" width="10" style="18" bestFit="1" customWidth="1"/>
    <col min="1031" max="1032" width="12.7109375" style="18" customWidth="1"/>
    <col min="1033" max="1033" width="13.28515625" style="18" bestFit="1" customWidth="1"/>
    <col min="1034" max="1034" width="13.140625" style="18" customWidth="1"/>
    <col min="1035" max="1035" width="7.85546875" style="18" bestFit="1" customWidth="1"/>
    <col min="1036" max="1036" width="8.28515625" style="18" customWidth="1"/>
    <col min="1037" max="1037" width="10.5703125" style="18" customWidth="1"/>
    <col min="1038" max="1280" width="15.42578125" style="18"/>
    <col min="1281" max="1281" width="10.42578125" style="18" customWidth="1"/>
    <col min="1282" max="1283" width="6.5703125" style="18" bestFit="1" customWidth="1"/>
    <col min="1284" max="1284" width="72.140625" style="18" customWidth="1"/>
    <col min="1285" max="1285" width="4.42578125" style="18" bestFit="1" customWidth="1"/>
    <col min="1286" max="1286" width="10" style="18" bestFit="1" customWidth="1"/>
    <col min="1287" max="1288" width="12.7109375" style="18" customWidth="1"/>
    <col min="1289" max="1289" width="13.28515625" style="18" bestFit="1" customWidth="1"/>
    <col min="1290" max="1290" width="13.140625" style="18" customWidth="1"/>
    <col min="1291" max="1291" width="7.85546875" style="18" bestFit="1" customWidth="1"/>
    <col min="1292" max="1292" width="8.28515625" style="18" customWidth="1"/>
    <col min="1293" max="1293" width="10.5703125" style="18" customWidth="1"/>
    <col min="1294" max="1536" width="15.42578125" style="18"/>
    <col min="1537" max="1537" width="10.42578125" style="18" customWidth="1"/>
    <col min="1538" max="1539" width="6.5703125" style="18" bestFit="1" customWidth="1"/>
    <col min="1540" max="1540" width="72.140625" style="18" customWidth="1"/>
    <col min="1541" max="1541" width="4.42578125" style="18" bestFit="1" customWidth="1"/>
    <col min="1542" max="1542" width="10" style="18" bestFit="1" customWidth="1"/>
    <col min="1543" max="1544" width="12.7109375" style="18" customWidth="1"/>
    <col min="1545" max="1545" width="13.28515625" style="18" bestFit="1" customWidth="1"/>
    <col min="1546" max="1546" width="13.140625" style="18" customWidth="1"/>
    <col min="1547" max="1547" width="7.85546875" style="18" bestFit="1" customWidth="1"/>
    <col min="1548" max="1548" width="8.28515625" style="18" customWidth="1"/>
    <col min="1549" max="1549" width="10.5703125" style="18" customWidth="1"/>
    <col min="1550" max="1792" width="15.42578125" style="18"/>
    <col min="1793" max="1793" width="10.42578125" style="18" customWidth="1"/>
    <col min="1794" max="1795" width="6.5703125" style="18" bestFit="1" customWidth="1"/>
    <col min="1796" max="1796" width="72.140625" style="18" customWidth="1"/>
    <col min="1797" max="1797" width="4.42578125" style="18" bestFit="1" customWidth="1"/>
    <col min="1798" max="1798" width="10" style="18" bestFit="1" customWidth="1"/>
    <col min="1799" max="1800" width="12.7109375" style="18" customWidth="1"/>
    <col min="1801" max="1801" width="13.28515625" style="18" bestFit="1" customWidth="1"/>
    <col min="1802" max="1802" width="13.140625" style="18" customWidth="1"/>
    <col min="1803" max="1803" width="7.85546875" style="18" bestFit="1" customWidth="1"/>
    <col min="1804" max="1804" width="8.28515625" style="18" customWidth="1"/>
    <col min="1805" max="1805" width="10.5703125" style="18" customWidth="1"/>
    <col min="1806" max="2048" width="15.42578125" style="18"/>
    <col min="2049" max="2049" width="10.42578125" style="18" customWidth="1"/>
    <col min="2050" max="2051" width="6.5703125" style="18" bestFit="1" customWidth="1"/>
    <col min="2052" max="2052" width="72.140625" style="18" customWidth="1"/>
    <col min="2053" max="2053" width="4.42578125" style="18" bestFit="1" customWidth="1"/>
    <col min="2054" max="2054" width="10" style="18" bestFit="1" customWidth="1"/>
    <col min="2055" max="2056" width="12.7109375" style="18" customWidth="1"/>
    <col min="2057" max="2057" width="13.28515625" style="18" bestFit="1" customWidth="1"/>
    <col min="2058" max="2058" width="13.140625" style="18" customWidth="1"/>
    <col min="2059" max="2059" width="7.85546875" style="18" bestFit="1" customWidth="1"/>
    <col min="2060" max="2060" width="8.28515625" style="18" customWidth="1"/>
    <col min="2061" max="2061" width="10.5703125" style="18" customWidth="1"/>
    <col min="2062" max="2304" width="15.42578125" style="18"/>
    <col min="2305" max="2305" width="10.42578125" style="18" customWidth="1"/>
    <col min="2306" max="2307" width="6.5703125" style="18" bestFit="1" customWidth="1"/>
    <col min="2308" max="2308" width="72.140625" style="18" customWidth="1"/>
    <col min="2309" max="2309" width="4.42578125" style="18" bestFit="1" customWidth="1"/>
    <col min="2310" max="2310" width="10" style="18" bestFit="1" customWidth="1"/>
    <col min="2311" max="2312" width="12.7109375" style="18" customWidth="1"/>
    <col min="2313" max="2313" width="13.28515625" style="18" bestFit="1" customWidth="1"/>
    <col min="2314" max="2314" width="13.140625" style="18" customWidth="1"/>
    <col min="2315" max="2315" width="7.85546875" style="18" bestFit="1" customWidth="1"/>
    <col min="2316" max="2316" width="8.28515625" style="18" customWidth="1"/>
    <col min="2317" max="2317" width="10.5703125" style="18" customWidth="1"/>
    <col min="2318" max="2560" width="15.42578125" style="18"/>
    <col min="2561" max="2561" width="10.42578125" style="18" customWidth="1"/>
    <col min="2562" max="2563" width="6.5703125" style="18" bestFit="1" customWidth="1"/>
    <col min="2564" max="2564" width="72.140625" style="18" customWidth="1"/>
    <col min="2565" max="2565" width="4.42578125" style="18" bestFit="1" customWidth="1"/>
    <col min="2566" max="2566" width="10" style="18" bestFit="1" customWidth="1"/>
    <col min="2567" max="2568" width="12.7109375" style="18" customWidth="1"/>
    <col min="2569" max="2569" width="13.28515625" style="18" bestFit="1" customWidth="1"/>
    <col min="2570" max="2570" width="13.140625" style="18" customWidth="1"/>
    <col min="2571" max="2571" width="7.85546875" style="18" bestFit="1" customWidth="1"/>
    <col min="2572" max="2572" width="8.28515625" style="18" customWidth="1"/>
    <col min="2573" max="2573" width="10.5703125" style="18" customWidth="1"/>
    <col min="2574" max="2816" width="15.42578125" style="18"/>
    <col min="2817" max="2817" width="10.42578125" style="18" customWidth="1"/>
    <col min="2818" max="2819" width="6.5703125" style="18" bestFit="1" customWidth="1"/>
    <col min="2820" max="2820" width="72.140625" style="18" customWidth="1"/>
    <col min="2821" max="2821" width="4.42578125" style="18" bestFit="1" customWidth="1"/>
    <col min="2822" max="2822" width="10" style="18" bestFit="1" customWidth="1"/>
    <col min="2823" max="2824" width="12.7109375" style="18" customWidth="1"/>
    <col min="2825" max="2825" width="13.28515625" style="18" bestFit="1" customWidth="1"/>
    <col min="2826" max="2826" width="13.140625" style="18" customWidth="1"/>
    <col min="2827" max="2827" width="7.85546875" style="18" bestFit="1" customWidth="1"/>
    <col min="2828" max="2828" width="8.28515625" style="18" customWidth="1"/>
    <col min="2829" max="2829" width="10.5703125" style="18" customWidth="1"/>
    <col min="2830" max="3072" width="15.42578125" style="18"/>
    <col min="3073" max="3073" width="10.42578125" style="18" customWidth="1"/>
    <col min="3074" max="3075" width="6.5703125" style="18" bestFit="1" customWidth="1"/>
    <col min="3076" max="3076" width="72.140625" style="18" customWidth="1"/>
    <col min="3077" max="3077" width="4.42578125" style="18" bestFit="1" customWidth="1"/>
    <col min="3078" max="3078" width="10" style="18" bestFit="1" customWidth="1"/>
    <col min="3079" max="3080" width="12.7109375" style="18" customWidth="1"/>
    <col min="3081" max="3081" width="13.28515625" style="18" bestFit="1" customWidth="1"/>
    <col min="3082" max="3082" width="13.140625" style="18" customWidth="1"/>
    <col min="3083" max="3083" width="7.85546875" style="18" bestFit="1" customWidth="1"/>
    <col min="3084" max="3084" width="8.28515625" style="18" customWidth="1"/>
    <col min="3085" max="3085" width="10.5703125" style="18" customWidth="1"/>
    <col min="3086" max="3328" width="15.42578125" style="18"/>
    <col min="3329" max="3329" width="10.42578125" style="18" customWidth="1"/>
    <col min="3330" max="3331" width="6.5703125" style="18" bestFit="1" customWidth="1"/>
    <col min="3332" max="3332" width="72.140625" style="18" customWidth="1"/>
    <col min="3333" max="3333" width="4.42578125" style="18" bestFit="1" customWidth="1"/>
    <col min="3334" max="3334" width="10" style="18" bestFit="1" customWidth="1"/>
    <col min="3335" max="3336" width="12.7109375" style="18" customWidth="1"/>
    <col min="3337" max="3337" width="13.28515625" style="18" bestFit="1" customWidth="1"/>
    <col min="3338" max="3338" width="13.140625" style="18" customWidth="1"/>
    <col min="3339" max="3339" width="7.85546875" style="18" bestFit="1" customWidth="1"/>
    <col min="3340" max="3340" width="8.28515625" style="18" customWidth="1"/>
    <col min="3341" max="3341" width="10.5703125" style="18" customWidth="1"/>
    <col min="3342" max="3584" width="15.42578125" style="18"/>
    <col min="3585" max="3585" width="10.42578125" style="18" customWidth="1"/>
    <col min="3586" max="3587" width="6.5703125" style="18" bestFit="1" customWidth="1"/>
    <col min="3588" max="3588" width="72.140625" style="18" customWidth="1"/>
    <col min="3589" max="3589" width="4.42578125" style="18" bestFit="1" customWidth="1"/>
    <col min="3590" max="3590" width="10" style="18" bestFit="1" customWidth="1"/>
    <col min="3591" max="3592" width="12.7109375" style="18" customWidth="1"/>
    <col min="3593" max="3593" width="13.28515625" style="18" bestFit="1" customWidth="1"/>
    <col min="3594" max="3594" width="13.140625" style="18" customWidth="1"/>
    <col min="3595" max="3595" width="7.85546875" style="18" bestFit="1" customWidth="1"/>
    <col min="3596" max="3596" width="8.28515625" style="18" customWidth="1"/>
    <col min="3597" max="3597" width="10.5703125" style="18" customWidth="1"/>
    <col min="3598" max="3840" width="15.42578125" style="18"/>
    <col min="3841" max="3841" width="10.42578125" style="18" customWidth="1"/>
    <col min="3842" max="3843" width="6.5703125" style="18" bestFit="1" customWidth="1"/>
    <col min="3844" max="3844" width="72.140625" style="18" customWidth="1"/>
    <col min="3845" max="3845" width="4.42578125" style="18" bestFit="1" customWidth="1"/>
    <col min="3846" max="3846" width="10" style="18" bestFit="1" customWidth="1"/>
    <col min="3847" max="3848" width="12.7109375" style="18" customWidth="1"/>
    <col min="3849" max="3849" width="13.28515625" style="18" bestFit="1" customWidth="1"/>
    <col min="3850" max="3850" width="13.140625" style="18" customWidth="1"/>
    <col min="3851" max="3851" width="7.85546875" style="18" bestFit="1" customWidth="1"/>
    <col min="3852" max="3852" width="8.28515625" style="18" customWidth="1"/>
    <col min="3853" max="3853" width="10.5703125" style="18" customWidth="1"/>
    <col min="3854" max="4096" width="15.42578125" style="18"/>
    <col min="4097" max="4097" width="10.42578125" style="18" customWidth="1"/>
    <col min="4098" max="4099" width="6.5703125" style="18" bestFit="1" customWidth="1"/>
    <col min="4100" max="4100" width="72.140625" style="18" customWidth="1"/>
    <col min="4101" max="4101" width="4.42578125" style="18" bestFit="1" customWidth="1"/>
    <col min="4102" max="4102" width="10" style="18" bestFit="1" customWidth="1"/>
    <col min="4103" max="4104" width="12.7109375" style="18" customWidth="1"/>
    <col min="4105" max="4105" width="13.28515625" style="18" bestFit="1" customWidth="1"/>
    <col min="4106" max="4106" width="13.140625" style="18" customWidth="1"/>
    <col min="4107" max="4107" width="7.85546875" style="18" bestFit="1" customWidth="1"/>
    <col min="4108" max="4108" width="8.28515625" style="18" customWidth="1"/>
    <col min="4109" max="4109" width="10.5703125" style="18" customWidth="1"/>
    <col min="4110" max="4352" width="15.42578125" style="18"/>
    <col min="4353" max="4353" width="10.42578125" style="18" customWidth="1"/>
    <col min="4354" max="4355" width="6.5703125" style="18" bestFit="1" customWidth="1"/>
    <col min="4356" max="4356" width="72.140625" style="18" customWidth="1"/>
    <col min="4357" max="4357" width="4.42578125" style="18" bestFit="1" customWidth="1"/>
    <col min="4358" max="4358" width="10" style="18" bestFit="1" customWidth="1"/>
    <col min="4359" max="4360" width="12.7109375" style="18" customWidth="1"/>
    <col min="4361" max="4361" width="13.28515625" style="18" bestFit="1" customWidth="1"/>
    <col min="4362" max="4362" width="13.140625" style="18" customWidth="1"/>
    <col min="4363" max="4363" width="7.85546875" style="18" bestFit="1" customWidth="1"/>
    <col min="4364" max="4364" width="8.28515625" style="18" customWidth="1"/>
    <col min="4365" max="4365" width="10.5703125" style="18" customWidth="1"/>
    <col min="4366" max="4608" width="15.42578125" style="18"/>
    <col min="4609" max="4609" width="10.42578125" style="18" customWidth="1"/>
    <col min="4610" max="4611" width="6.5703125" style="18" bestFit="1" customWidth="1"/>
    <col min="4612" max="4612" width="72.140625" style="18" customWidth="1"/>
    <col min="4613" max="4613" width="4.42578125" style="18" bestFit="1" customWidth="1"/>
    <col min="4614" max="4614" width="10" style="18" bestFit="1" customWidth="1"/>
    <col min="4615" max="4616" width="12.7109375" style="18" customWidth="1"/>
    <col min="4617" max="4617" width="13.28515625" style="18" bestFit="1" customWidth="1"/>
    <col min="4618" max="4618" width="13.140625" style="18" customWidth="1"/>
    <col min="4619" max="4619" width="7.85546875" style="18" bestFit="1" customWidth="1"/>
    <col min="4620" max="4620" width="8.28515625" style="18" customWidth="1"/>
    <col min="4621" max="4621" width="10.5703125" style="18" customWidth="1"/>
    <col min="4622" max="4864" width="15.42578125" style="18"/>
    <col min="4865" max="4865" width="10.42578125" style="18" customWidth="1"/>
    <col min="4866" max="4867" width="6.5703125" style="18" bestFit="1" customWidth="1"/>
    <col min="4868" max="4868" width="72.140625" style="18" customWidth="1"/>
    <col min="4869" max="4869" width="4.42578125" style="18" bestFit="1" customWidth="1"/>
    <col min="4870" max="4870" width="10" style="18" bestFit="1" customWidth="1"/>
    <col min="4871" max="4872" width="12.7109375" style="18" customWidth="1"/>
    <col min="4873" max="4873" width="13.28515625" style="18" bestFit="1" customWidth="1"/>
    <col min="4874" max="4874" width="13.140625" style="18" customWidth="1"/>
    <col min="4875" max="4875" width="7.85546875" style="18" bestFit="1" customWidth="1"/>
    <col min="4876" max="4876" width="8.28515625" style="18" customWidth="1"/>
    <col min="4877" max="4877" width="10.5703125" style="18" customWidth="1"/>
    <col min="4878" max="5120" width="15.42578125" style="18"/>
    <col min="5121" max="5121" width="10.42578125" style="18" customWidth="1"/>
    <col min="5122" max="5123" width="6.5703125" style="18" bestFit="1" customWidth="1"/>
    <col min="5124" max="5124" width="72.140625" style="18" customWidth="1"/>
    <col min="5125" max="5125" width="4.42578125" style="18" bestFit="1" customWidth="1"/>
    <col min="5126" max="5126" width="10" style="18" bestFit="1" customWidth="1"/>
    <col min="5127" max="5128" width="12.7109375" style="18" customWidth="1"/>
    <col min="5129" max="5129" width="13.28515625" style="18" bestFit="1" customWidth="1"/>
    <col min="5130" max="5130" width="13.140625" style="18" customWidth="1"/>
    <col min="5131" max="5131" width="7.85546875" style="18" bestFit="1" customWidth="1"/>
    <col min="5132" max="5132" width="8.28515625" style="18" customWidth="1"/>
    <col min="5133" max="5133" width="10.5703125" style="18" customWidth="1"/>
    <col min="5134" max="5376" width="15.42578125" style="18"/>
    <col min="5377" max="5377" width="10.42578125" style="18" customWidth="1"/>
    <col min="5378" max="5379" width="6.5703125" style="18" bestFit="1" customWidth="1"/>
    <col min="5380" max="5380" width="72.140625" style="18" customWidth="1"/>
    <col min="5381" max="5381" width="4.42578125" style="18" bestFit="1" customWidth="1"/>
    <col min="5382" max="5382" width="10" style="18" bestFit="1" customWidth="1"/>
    <col min="5383" max="5384" width="12.7109375" style="18" customWidth="1"/>
    <col min="5385" max="5385" width="13.28515625" style="18" bestFit="1" customWidth="1"/>
    <col min="5386" max="5386" width="13.140625" style="18" customWidth="1"/>
    <col min="5387" max="5387" width="7.85546875" style="18" bestFit="1" customWidth="1"/>
    <col min="5388" max="5388" width="8.28515625" style="18" customWidth="1"/>
    <col min="5389" max="5389" width="10.5703125" style="18" customWidth="1"/>
    <col min="5390" max="5632" width="15.42578125" style="18"/>
    <col min="5633" max="5633" width="10.42578125" style="18" customWidth="1"/>
    <col min="5634" max="5635" width="6.5703125" style="18" bestFit="1" customWidth="1"/>
    <col min="5636" max="5636" width="72.140625" style="18" customWidth="1"/>
    <col min="5637" max="5637" width="4.42578125" style="18" bestFit="1" customWidth="1"/>
    <col min="5638" max="5638" width="10" style="18" bestFit="1" customWidth="1"/>
    <col min="5639" max="5640" width="12.7109375" style="18" customWidth="1"/>
    <col min="5641" max="5641" width="13.28515625" style="18" bestFit="1" customWidth="1"/>
    <col min="5642" max="5642" width="13.140625" style="18" customWidth="1"/>
    <col min="5643" max="5643" width="7.85546875" style="18" bestFit="1" customWidth="1"/>
    <col min="5644" max="5644" width="8.28515625" style="18" customWidth="1"/>
    <col min="5645" max="5645" width="10.5703125" style="18" customWidth="1"/>
    <col min="5646" max="5888" width="15.42578125" style="18"/>
    <col min="5889" max="5889" width="10.42578125" style="18" customWidth="1"/>
    <col min="5890" max="5891" width="6.5703125" style="18" bestFit="1" customWidth="1"/>
    <col min="5892" max="5892" width="72.140625" style="18" customWidth="1"/>
    <col min="5893" max="5893" width="4.42578125" style="18" bestFit="1" customWidth="1"/>
    <col min="5894" max="5894" width="10" style="18" bestFit="1" customWidth="1"/>
    <col min="5895" max="5896" width="12.7109375" style="18" customWidth="1"/>
    <col min="5897" max="5897" width="13.28515625" style="18" bestFit="1" customWidth="1"/>
    <col min="5898" max="5898" width="13.140625" style="18" customWidth="1"/>
    <col min="5899" max="5899" width="7.85546875" style="18" bestFit="1" customWidth="1"/>
    <col min="5900" max="5900" width="8.28515625" style="18" customWidth="1"/>
    <col min="5901" max="5901" width="10.5703125" style="18" customWidth="1"/>
    <col min="5902" max="6144" width="15.42578125" style="18"/>
    <col min="6145" max="6145" width="10.42578125" style="18" customWidth="1"/>
    <col min="6146" max="6147" width="6.5703125" style="18" bestFit="1" customWidth="1"/>
    <col min="6148" max="6148" width="72.140625" style="18" customWidth="1"/>
    <col min="6149" max="6149" width="4.42578125" style="18" bestFit="1" customWidth="1"/>
    <col min="6150" max="6150" width="10" style="18" bestFit="1" customWidth="1"/>
    <col min="6151" max="6152" width="12.7109375" style="18" customWidth="1"/>
    <col min="6153" max="6153" width="13.28515625" style="18" bestFit="1" customWidth="1"/>
    <col min="6154" max="6154" width="13.140625" style="18" customWidth="1"/>
    <col min="6155" max="6155" width="7.85546875" style="18" bestFit="1" customWidth="1"/>
    <col min="6156" max="6156" width="8.28515625" style="18" customWidth="1"/>
    <col min="6157" max="6157" width="10.5703125" style="18" customWidth="1"/>
    <col min="6158" max="6400" width="15.42578125" style="18"/>
    <col min="6401" max="6401" width="10.42578125" style="18" customWidth="1"/>
    <col min="6402" max="6403" width="6.5703125" style="18" bestFit="1" customWidth="1"/>
    <col min="6404" max="6404" width="72.140625" style="18" customWidth="1"/>
    <col min="6405" max="6405" width="4.42578125" style="18" bestFit="1" customWidth="1"/>
    <col min="6406" max="6406" width="10" style="18" bestFit="1" customWidth="1"/>
    <col min="6407" max="6408" width="12.7109375" style="18" customWidth="1"/>
    <col min="6409" max="6409" width="13.28515625" style="18" bestFit="1" customWidth="1"/>
    <col min="6410" max="6410" width="13.140625" style="18" customWidth="1"/>
    <col min="6411" max="6411" width="7.85546875" style="18" bestFit="1" customWidth="1"/>
    <col min="6412" max="6412" width="8.28515625" style="18" customWidth="1"/>
    <col min="6413" max="6413" width="10.5703125" style="18" customWidth="1"/>
    <col min="6414" max="6656" width="15.42578125" style="18"/>
    <col min="6657" max="6657" width="10.42578125" style="18" customWidth="1"/>
    <col min="6658" max="6659" width="6.5703125" style="18" bestFit="1" customWidth="1"/>
    <col min="6660" max="6660" width="72.140625" style="18" customWidth="1"/>
    <col min="6661" max="6661" width="4.42578125" style="18" bestFit="1" customWidth="1"/>
    <col min="6662" max="6662" width="10" style="18" bestFit="1" customWidth="1"/>
    <col min="6663" max="6664" width="12.7109375" style="18" customWidth="1"/>
    <col min="6665" max="6665" width="13.28515625" style="18" bestFit="1" customWidth="1"/>
    <col min="6666" max="6666" width="13.140625" style="18" customWidth="1"/>
    <col min="6667" max="6667" width="7.85546875" style="18" bestFit="1" customWidth="1"/>
    <col min="6668" max="6668" width="8.28515625" style="18" customWidth="1"/>
    <col min="6669" max="6669" width="10.5703125" style="18" customWidth="1"/>
    <col min="6670" max="6912" width="15.42578125" style="18"/>
    <col min="6913" max="6913" width="10.42578125" style="18" customWidth="1"/>
    <col min="6914" max="6915" width="6.5703125" style="18" bestFit="1" customWidth="1"/>
    <col min="6916" max="6916" width="72.140625" style="18" customWidth="1"/>
    <col min="6917" max="6917" width="4.42578125" style="18" bestFit="1" customWidth="1"/>
    <col min="6918" max="6918" width="10" style="18" bestFit="1" customWidth="1"/>
    <col min="6919" max="6920" width="12.7109375" style="18" customWidth="1"/>
    <col min="6921" max="6921" width="13.28515625" style="18" bestFit="1" customWidth="1"/>
    <col min="6922" max="6922" width="13.140625" style="18" customWidth="1"/>
    <col min="6923" max="6923" width="7.85546875" style="18" bestFit="1" customWidth="1"/>
    <col min="6924" max="6924" width="8.28515625" style="18" customWidth="1"/>
    <col min="6925" max="6925" width="10.5703125" style="18" customWidth="1"/>
    <col min="6926" max="7168" width="15.42578125" style="18"/>
    <col min="7169" max="7169" width="10.42578125" style="18" customWidth="1"/>
    <col min="7170" max="7171" width="6.5703125" style="18" bestFit="1" customWidth="1"/>
    <col min="7172" max="7172" width="72.140625" style="18" customWidth="1"/>
    <col min="7173" max="7173" width="4.42578125" style="18" bestFit="1" customWidth="1"/>
    <col min="7174" max="7174" width="10" style="18" bestFit="1" customWidth="1"/>
    <col min="7175" max="7176" width="12.7109375" style="18" customWidth="1"/>
    <col min="7177" max="7177" width="13.28515625" style="18" bestFit="1" customWidth="1"/>
    <col min="7178" max="7178" width="13.140625" style="18" customWidth="1"/>
    <col min="7179" max="7179" width="7.85546875" style="18" bestFit="1" customWidth="1"/>
    <col min="7180" max="7180" width="8.28515625" style="18" customWidth="1"/>
    <col min="7181" max="7181" width="10.5703125" style="18" customWidth="1"/>
    <col min="7182" max="7424" width="15.42578125" style="18"/>
    <col min="7425" max="7425" width="10.42578125" style="18" customWidth="1"/>
    <col min="7426" max="7427" width="6.5703125" style="18" bestFit="1" customWidth="1"/>
    <col min="7428" max="7428" width="72.140625" style="18" customWidth="1"/>
    <col min="7429" max="7429" width="4.42578125" style="18" bestFit="1" customWidth="1"/>
    <col min="7430" max="7430" width="10" style="18" bestFit="1" customWidth="1"/>
    <col min="7431" max="7432" width="12.7109375" style="18" customWidth="1"/>
    <col min="7433" max="7433" width="13.28515625" style="18" bestFit="1" customWidth="1"/>
    <col min="7434" max="7434" width="13.140625" style="18" customWidth="1"/>
    <col min="7435" max="7435" width="7.85546875" style="18" bestFit="1" customWidth="1"/>
    <col min="7436" max="7436" width="8.28515625" style="18" customWidth="1"/>
    <col min="7437" max="7437" width="10.5703125" style="18" customWidth="1"/>
    <col min="7438" max="7680" width="15.42578125" style="18"/>
    <col min="7681" max="7681" width="10.42578125" style="18" customWidth="1"/>
    <col min="7682" max="7683" width="6.5703125" style="18" bestFit="1" customWidth="1"/>
    <col min="7684" max="7684" width="72.140625" style="18" customWidth="1"/>
    <col min="7685" max="7685" width="4.42578125" style="18" bestFit="1" customWidth="1"/>
    <col min="7686" max="7686" width="10" style="18" bestFit="1" customWidth="1"/>
    <col min="7687" max="7688" width="12.7109375" style="18" customWidth="1"/>
    <col min="7689" max="7689" width="13.28515625" style="18" bestFit="1" customWidth="1"/>
    <col min="7690" max="7690" width="13.140625" style="18" customWidth="1"/>
    <col min="7691" max="7691" width="7.85546875" style="18" bestFit="1" customWidth="1"/>
    <col min="7692" max="7692" width="8.28515625" style="18" customWidth="1"/>
    <col min="7693" max="7693" width="10.5703125" style="18" customWidth="1"/>
    <col min="7694" max="7936" width="15.42578125" style="18"/>
    <col min="7937" max="7937" width="10.42578125" style="18" customWidth="1"/>
    <col min="7938" max="7939" width="6.5703125" style="18" bestFit="1" customWidth="1"/>
    <col min="7940" max="7940" width="72.140625" style="18" customWidth="1"/>
    <col min="7941" max="7941" width="4.42578125" style="18" bestFit="1" customWidth="1"/>
    <col min="7942" max="7942" width="10" style="18" bestFit="1" customWidth="1"/>
    <col min="7943" max="7944" width="12.7109375" style="18" customWidth="1"/>
    <col min="7945" max="7945" width="13.28515625" style="18" bestFit="1" customWidth="1"/>
    <col min="7946" max="7946" width="13.140625" style="18" customWidth="1"/>
    <col min="7947" max="7947" width="7.85546875" style="18" bestFit="1" customWidth="1"/>
    <col min="7948" max="7948" width="8.28515625" style="18" customWidth="1"/>
    <col min="7949" max="7949" width="10.5703125" style="18" customWidth="1"/>
    <col min="7950" max="8192" width="15.42578125" style="18"/>
    <col min="8193" max="8193" width="10.42578125" style="18" customWidth="1"/>
    <col min="8194" max="8195" width="6.5703125" style="18" bestFit="1" customWidth="1"/>
    <col min="8196" max="8196" width="72.140625" style="18" customWidth="1"/>
    <col min="8197" max="8197" width="4.42578125" style="18" bestFit="1" customWidth="1"/>
    <col min="8198" max="8198" width="10" style="18" bestFit="1" customWidth="1"/>
    <col min="8199" max="8200" width="12.7109375" style="18" customWidth="1"/>
    <col min="8201" max="8201" width="13.28515625" style="18" bestFit="1" customWidth="1"/>
    <col min="8202" max="8202" width="13.140625" style="18" customWidth="1"/>
    <col min="8203" max="8203" width="7.85546875" style="18" bestFit="1" customWidth="1"/>
    <col min="8204" max="8204" width="8.28515625" style="18" customWidth="1"/>
    <col min="8205" max="8205" width="10.5703125" style="18" customWidth="1"/>
    <col min="8206" max="8448" width="15.42578125" style="18"/>
    <col min="8449" max="8449" width="10.42578125" style="18" customWidth="1"/>
    <col min="8450" max="8451" width="6.5703125" style="18" bestFit="1" customWidth="1"/>
    <col min="8452" max="8452" width="72.140625" style="18" customWidth="1"/>
    <col min="8453" max="8453" width="4.42578125" style="18" bestFit="1" customWidth="1"/>
    <col min="8454" max="8454" width="10" style="18" bestFit="1" customWidth="1"/>
    <col min="8455" max="8456" width="12.7109375" style="18" customWidth="1"/>
    <col min="8457" max="8457" width="13.28515625" style="18" bestFit="1" customWidth="1"/>
    <col min="8458" max="8458" width="13.140625" style="18" customWidth="1"/>
    <col min="8459" max="8459" width="7.85546875" style="18" bestFit="1" customWidth="1"/>
    <col min="8460" max="8460" width="8.28515625" style="18" customWidth="1"/>
    <col min="8461" max="8461" width="10.5703125" style="18" customWidth="1"/>
    <col min="8462" max="8704" width="15.42578125" style="18"/>
    <col min="8705" max="8705" width="10.42578125" style="18" customWidth="1"/>
    <col min="8706" max="8707" width="6.5703125" style="18" bestFit="1" customWidth="1"/>
    <col min="8708" max="8708" width="72.140625" style="18" customWidth="1"/>
    <col min="8709" max="8709" width="4.42578125" style="18" bestFit="1" customWidth="1"/>
    <col min="8710" max="8710" width="10" style="18" bestFit="1" customWidth="1"/>
    <col min="8711" max="8712" width="12.7109375" style="18" customWidth="1"/>
    <col min="8713" max="8713" width="13.28515625" style="18" bestFit="1" customWidth="1"/>
    <col min="8714" max="8714" width="13.140625" style="18" customWidth="1"/>
    <col min="8715" max="8715" width="7.85546875" style="18" bestFit="1" customWidth="1"/>
    <col min="8716" max="8716" width="8.28515625" style="18" customWidth="1"/>
    <col min="8717" max="8717" width="10.5703125" style="18" customWidth="1"/>
    <col min="8718" max="8960" width="15.42578125" style="18"/>
    <col min="8961" max="8961" width="10.42578125" style="18" customWidth="1"/>
    <col min="8962" max="8963" width="6.5703125" style="18" bestFit="1" customWidth="1"/>
    <col min="8964" max="8964" width="72.140625" style="18" customWidth="1"/>
    <col min="8965" max="8965" width="4.42578125" style="18" bestFit="1" customWidth="1"/>
    <col min="8966" max="8966" width="10" style="18" bestFit="1" customWidth="1"/>
    <col min="8967" max="8968" width="12.7109375" style="18" customWidth="1"/>
    <col min="8969" max="8969" width="13.28515625" style="18" bestFit="1" customWidth="1"/>
    <col min="8970" max="8970" width="13.140625" style="18" customWidth="1"/>
    <col min="8971" max="8971" width="7.85546875" style="18" bestFit="1" customWidth="1"/>
    <col min="8972" max="8972" width="8.28515625" style="18" customWidth="1"/>
    <col min="8973" max="8973" width="10.5703125" style="18" customWidth="1"/>
    <col min="8974" max="9216" width="15.42578125" style="18"/>
    <col min="9217" max="9217" width="10.42578125" style="18" customWidth="1"/>
    <col min="9218" max="9219" width="6.5703125" style="18" bestFit="1" customWidth="1"/>
    <col min="9220" max="9220" width="72.140625" style="18" customWidth="1"/>
    <col min="9221" max="9221" width="4.42578125" style="18" bestFit="1" customWidth="1"/>
    <col min="9222" max="9222" width="10" style="18" bestFit="1" customWidth="1"/>
    <col min="9223" max="9224" width="12.7109375" style="18" customWidth="1"/>
    <col min="9225" max="9225" width="13.28515625" style="18" bestFit="1" customWidth="1"/>
    <col min="9226" max="9226" width="13.140625" style="18" customWidth="1"/>
    <col min="9227" max="9227" width="7.85546875" style="18" bestFit="1" customWidth="1"/>
    <col min="9228" max="9228" width="8.28515625" style="18" customWidth="1"/>
    <col min="9229" max="9229" width="10.5703125" style="18" customWidth="1"/>
    <col min="9230" max="9472" width="15.42578125" style="18"/>
    <col min="9473" max="9473" width="10.42578125" style="18" customWidth="1"/>
    <col min="9474" max="9475" width="6.5703125" style="18" bestFit="1" customWidth="1"/>
    <col min="9476" max="9476" width="72.140625" style="18" customWidth="1"/>
    <col min="9477" max="9477" width="4.42578125" style="18" bestFit="1" customWidth="1"/>
    <col min="9478" max="9478" width="10" style="18" bestFit="1" customWidth="1"/>
    <col min="9479" max="9480" width="12.7109375" style="18" customWidth="1"/>
    <col min="9481" max="9481" width="13.28515625" style="18" bestFit="1" customWidth="1"/>
    <col min="9482" max="9482" width="13.140625" style="18" customWidth="1"/>
    <col min="9483" max="9483" width="7.85546875" style="18" bestFit="1" customWidth="1"/>
    <col min="9484" max="9484" width="8.28515625" style="18" customWidth="1"/>
    <col min="9485" max="9485" width="10.5703125" style="18" customWidth="1"/>
    <col min="9486" max="9728" width="15.42578125" style="18"/>
    <col min="9729" max="9729" width="10.42578125" style="18" customWidth="1"/>
    <col min="9730" max="9731" width="6.5703125" style="18" bestFit="1" customWidth="1"/>
    <col min="9732" max="9732" width="72.140625" style="18" customWidth="1"/>
    <col min="9733" max="9733" width="4.42578125" style="18" bestFit="1" customWidth="1"/>
    <col min="9734" max="9734" width="10" style="18" bestFit="1" customWidth="1"/>
    <col min="9735" max="9736" width="12.7109375" style="18" customWidth="1"/>
    <col min="9737" max="9737" width="13.28515625" style="18" bestFit="1" customWidth="1"/>
    <col min="9738" max="9738" width="13.140625" style="18" customWidth="1"/>
    <col min="9739" max="9739" width="7.85546875" style="18" bestFit="1" customWidth="1"/>
    <col min="9740" max="9740" width="8.28515625" style="18" customWidth="1"/>
    <col min="9741" max="9741" width="10.5703125" style="18" customWidth="1"/>
    <col min="9742" max="9984" width="15.42578125" style="18"/>
    <col min="9985" max="9985" width="10.42578125" style="18" customWidth="1"/>
    <col min="9986" max="9987" width="6.5703125" style="18" bestFit="1" customWidth="1"/>
    <col min="9988" max="9988" width="72.140625" style="18" customWidth="1"/>
    <col min="9989" max="9989" width="4.42578125" style="18" bestFit="1" customWidth="1"/>
    <col min="9990" max="9990" width="10" style="18" bestFit="1" customWidth="1"/>
    <col min="9991" max="9992" width="12.7109375" style="18" customWidth="1"/>
    <col min="9993" max="9993" width="13.28515625" style="18" bestFit="1" customWidth="1"/>
    <col min="9994" max="9994" width="13.140625" style="18" customWidth="1"/>
    <col min="9995" max="9995" width="7.85546875" style="18" bestFit="1" customWidth="1"/>
    <col min="9996" max="9996" width="8.28515625" style="18" customWidth="1"/>
    <col min="9997" max="9997" width="10.5703125" style="18" customWidth="1"/>
    <col min="9998" max="10240" width="15.42578125" style="18"/>
    <col min="10241" max="10241" width="10.42578125" style="18" customWidth="1"/>
    <col min="10242" max="10243" width="6.5703125" style="18" bestFit="1" customWidth="1"/>
    <col min="10244" max="10244" width="72.140625" style="18" customWidth="1"/>
    <col min="10245" max="10245" width="4.42578125" style="18" bestFit="1" customWidth="1"/>
    <col min="10246" max="10246" width="10" style="18" bestFit="1" customWidth="1"/>
    <col min="10247" max="10248" width="12.7109375" style="18" customWidth="1"/>
    <col min="10249" max="10249" width="13.28515625" style="18" bestFit="1" customWidth="1"/>
    <col min="10250" max="10250" width="13.140625" style="18" customWidth="1"/>
    <col min="10251" max="10251" width="7.85546875" style="18" bestFit="1" customWidth="1"/>
    <col min="10252" max="10252" width="8.28515625" style="18" customWidth="1"/>
    <col min="10253" max="10253" width="10.5703125" style="18" customWidth="1"/>
    <col min="10254" max="10496" width="15.42578125" style="18"/>
    <col min="10497" max="10497" width="10.42578125" style="18" customWidth="1"/>
    <col min="10498" max="10499" width="6.5703125" style="18" bestFit="1" customWidth="1"/>
    <col min="10500" max="10500" width="72.140625" style="18" customWidth="1"/>
    <col min="10501" max="10501" width="4.42578125" style="18" bestFit="1" customWidth="1"/>
    <col min="10502" max="10502" width="10" style="18" bestFit="1" customWidth="1"/>
    <col min="10503" max="10504" width="12.7109375" style="18" customWidth="1"/>
    <col min="10505" max="10505" width="13.28515625" style="18" bestFit="1" customWidth="1"/>
    <col min="10506" max="10506" width="13.140625" style="18" customWidth="1"/>
    <col min="10507" max="10507" width="7.85546875" style="18" bestFit="1" customWidth="1"/>
    <col min="10508" max="10508" width="8.28515625" style="18" customWidth="1"/>
    <col min="10509" max="10509" width="10.5703125" style="18" customWidth="1"/>
    <col min="10510" max="10752" width="15.42578125" style="18"/>
    <col min="10753" max="10753" width="10.42578125" style="18" customWidth="1"/>
    <col min="10754" max="10755" width="6.5703125" style="18" bestFit="1" customWidth="1"/>
    <col min="10756" max="10756" width="72.140625" style="18" customWidth="1"/>
    <col min="10757" max="10757" width="4.42578125" style="18" bestFit="1" customWidth="1"/>
    <col min="10758" max="10758" width="10" style="18" bestFit="1" customWidth="1"/>
    <col min="10759" max="10760" width="12.7109375" style="18" customWidth="1"/>
    <col min="10761" max="10761" width="13.28515625" style="18" bestFit="1" customWidth="1"/>
    <col min="10762" max="10762" width="13.140625" style="18" customWidth="1"/>
    <col min="10763" max="10763" width="7.85546875" style="18" bestFit="1" customWidth="1"/>
    <col min="10764" max="10764" width="8.28515625" style="18" customWidth="1"/>
    <col min="10765" max="10765" width="10.5703125" style="18" customWidth="1"/>
    <col min="10766" max="11008" width="15.42578125" style="18"/>
    <col min="11009" max="11009" width="10.42578125" style="18" customWidth="1"/>
    <col min="11010" max="11011" width="6.5703125" style="18" bestFit="1" customWidth="1"/>
    <col min="11012" max="11012" width="72.140625" style="18" customWidth="1"/>
    <col min="11013" max="11013" width="4.42578125" style="18" bestFit="1" customWidth="1"/>
    <col min="11014" max="11014" width="10" style="18" bestFit="1" customWidth="1"/>
    <col min="11015" max="11016" width="12.7109375" style="18" customWidth="1"/>
    <col min="11017" max="11017" width="13.28515625" style="18" bestFit="1" customWidth="1"/>
    <col min="11018" max="11018" width="13.140625" style="18" customWidth="1"/>
    <col min="11019" max="11019" width="7.85546875" style="18" bestFit="1" customWidth="1"/>
    <col min="11020" max="11020" width="8.28515625" style="18" customWidth="1"/>
    <col min="11021" max="11021" width="10.5703125" style="18" customWidth="1"/>
    <col min="11022" max="11264" width="15.42578125" style="18"/>
    <col min="11265" max="11265" width="10.42578125" style="18" customWidth="1"/>
    <col min="11266" max="11267" width="6.5703125" style="18" bestFit="1" customWidth="1"/>
    <col min="11268" max="11268" width="72.140625" style="18" customWidth="1"/>
    <col min="11269" max="11269" width="4.42578125" style="18" bestFit="1" customWidth="1"/>
    <col min="11270" max="11270" width="10" style="18" bestFit="1" customWidth="1"/>
    <col min="11271" max="11272" width="12.7109375" style="18" customWidth="1"/>
    <col min="11273" max="11273" width="13.28515625" style="18" bestFit="1" customWidth="1"/>
    <col min="11274" max="11274" width="13.140625" style="18" customWidth="1"/>
    <col min="11275" max="11275" width="7.85546875" style="18" bestFit="1" customWidth="1"/>
    <col min="11276" max="11276" width="8.28515625" style="18" customWidth="1"/>
    <col min="11277" max="11277" width="10.5703125" style="18" customWidth="1"/>
    <col min="11278" max="11520" width="15.42578125" style="18"/>
    <col min="11521" max="11521" width="10.42578125" style="18" customWidth="1"/>
    <col min="11522" max="11523" width="6.5703125" style="18" bestFit="1" customWidth="1"/>
    <col min="11524" max="11524" width="72.140625" style="18" customWidth="1"/>
    <col min="11525" max="11525" width="4.42578125" style="18" bestFit="1" customWidth="1"/>
    <col min="11526" max="11526" width="10" style="18" bestFit="1" customWidth="1"/>
    <col min="11527" max="11528" width="12.7109375" style="18" customWidth="1"/>
    <col min="11529" max="11529" width="13.28515625" style="18" bestFit="1" customWidth="1"/>
    <col min="11530" max="11530" width="13.140625" style="18" customWidth="1"/>
    <col min="11531" max="11531" width="7.85546875" style="18" bestFit="1" customWidth="1"/>
    <col min="11532" max="11532" width="8.28515625" style="18" customWidth="1"/>
    <col min="11533" max="11533" width="10.5703125" style="18" customWidth="1"/>
    <col min="11534" max="11776" width="15.42578125" style="18"/>
    <col min="11777" max="11777" width="10.42578125" style="18" customWidth="1"/>
    <col min="11778" max="11779" width="6.5703125" style="18" bestFit="1" customWidth="1"/>
    <col min="11780" max="11780" width="72.140625" style="18" customWidth="1"/>
    <col min="11781" max="11781" width="4.42578125" style="18" bestFit="1" customWidth="1"/>
    <col min="11782" max="11782" width="10" style="18" bestFit="1" customWidth="1"/>
    <col min="11783" max="11784" width="12.7109375" style="18" customWidth="1"/>
    <col min="11785" max="11785" width="13.28515625" style="18" bestFit="1" customWidth="1"/>
    <col min="11786" max="11786" width="13.140625" style="18" customWidth="1"/>
    <col min="11787" max="11787" width="7.85546875" style="18" bestFit="1" customWidth="1"/>
    <col min="11788" max="11788" width="8.28515625" style="18" customWidth="1"/>
    <col min="11789" max="11789" width="10.5703125" style="18" customWidth="1"/>
    <col min="11790" max="12032" width="15.42578125" style="18"/>
    <col min="12033" max="12033" width="10.42578125" style="18" customWidth="1"/>
    <col min="12034" max="12035" width="6.5703125" style="18" bestFit="1" customWidth="1"/>
    <col min="12036" max="12036" width="72.140625" style="18" customWidth="1"/>
    <col min="12037" max="12037" width="4.42578125" style="18" bestFit="1" customWidth="1"/>
    <col min="12038" max="12038" width="10" style="18" bestFit="1" customWidth="1"/>
    <col min="12039" max="12040" width="12.7109375" style="18" customWidth="1"/>
    <col min="12041" max="12041" width="13.28515625" style="18" bestFit="1" customWidth="1"/>
    <col min="12042" max="12042" width="13.140625" style="18" customWidth="1"/>
    <col min="12043" max="12043" width="7.85546875" style="18" bestFit="1" customWidth="1"/>
    <col min="12044" max="12044" width="8.28515625" style="18" customWidth="1"/>
    <col min="12045" max="12045" width="10.5703125" style="18" customWidth="1"/>
    <col min="12046" max="12288" width="15.42578125" style="18"/>
    <col min="12289" max="12289" width="10.42578125" style="18" customWidth="1"/>
    <col min="12290" max="12291" width="6.5703125" style="18" bestFit="1" customWidth="1"/>
    <col min="12292" max="12292" width="72.140625" style="18" customWidth="1"/>
    <col min="12293" max="12293" width="4.42578125" style="18" bestFit="1" customWidth="1"/>
    <col min="12294" max="12294" width="10" style="18" bestFit="1" customWidth="1"/>
    <col min="12295" max="12296" width="12.7109375" style="18" customWidth="1"/>
    <col min="12297" max="12297" width="13.28515625" style="18" bestFit="1" customWidth="1"/>
    <col min="12298" max="12298" width="13.140625" style="18" customWidth="1"/>
    <col min="12299" max="12299" width="7.85546875" style="18" bestFit="1" customWidth="1"/>
    <col min="12300" max="12300" width="8.28515625" style="18" customWidth="1"/>
    <col min="12301" max="12301" width="10.5703125" style="18" customWidth="1"/>
    <col min="12302" max="12544" width="15.42578125" style="18"/>
    <col min="12545" max="12545" width="10.42578125" style="18" customWidth="1"/>
    <col min="12546" max="12547" width="6.5703125" style="18" bestFit="1" customWidth="1"/>
    <col min="12548" max="12548" width="72.140625" style="18" customWidth="1"/>
    <col min="12549" max="12549" width="4.42578125" style="18" bestFit="1" customWidth="1"/>
    <col min="12550" max="12550" width="10" style="18" bestFit="1" customWidth="1"/>
    <col min="12551" max="12552" width="12.7109375" style="18" customWidth="1"/>
    <col min="12553" max="12553" width="13.28515625" style="18" bestFit="1" customWidth="1"/>
    <col min="12554" max="12554" width="13.140625" style="18" customWidth="1"/>
    <col min="12555" max="12555" width="7.85546875" style="18" bestFit="1" customWidth="1"/>
    <col min="12556" max="12556" width="8.28515625" style="18" customWidth="1"/>
    <col min="12557" max="12557" width="10.5703125" style="18" customWidth="1"/>
    <col min="12558" max="12800" width="15.42578125" style="18"/>
    <col min="12801" max="12801" width="10.42578125" style="18" customWidth="1"/>
    <col min="12802" max="12803" width="6.5703125" style="18" bestFit="1" customWidth="1"/>
    <col min="12804" max="12804" width="72.140625" style="18" customWidth="1"/>
    <col min="12805" max="12805" width="4.42578125" style="18" bestFit="1" customWidth="1"/>
    <col min="12806" max="12806" width="10" style="18" bestFit="1" customWidth="1"/>
    <col min="12807" max="12808" width="12.7109375" style="18" customWidth="1"/>
    <col min="12809" max="12809" width="13.28515625" style="18" bestFit="1" customWidth="1"/>
    <col min="12810" max="12810" width="13.140625" style="18" customWidth="1"/>
    <col min="12811" max="12811" width="7.85546875" style="18" bestFit="1" customWidth="1"/>
    <col min="12812" max="12812" width="8.28515625" style="18" customWidth="1"/>
    <col min="12813" max="12813" width="10.5703125" style="18" customWidth="1"/>
    <col min="12814" max="13056" width="15.42578125" style="18"/>
    <col min="13057" max="13057" width="10.42578125" style="18" customWidth="1"/>
    <col min="13058" max="13059" width="6.5703125" style="18" bestFit="1" customWidth="1"/>
    <col min="13060" max="13060" width="72.140625" style="18" customWidth="1"/>
    <col min="13061" max="13061" width="4.42578125" style="18" bestFit="1" customWidth="1"/>
    <col min="13062" max="13062" width="10" style="18" bestFit="1" customWidth="1"/>
    <col min="13063" max="13064" width="12.7109375" style="18" customWidth="1"/>
    <col min="13065" max="13065" width="13.28515625" style="18" bestFit="1" customWidth="1"/>
    <col min="13066" max="13066" width="13.140625" style="18" customWidth="1"/>
    <col min="13067" max="13067" width="7.85546875" style="18" bestFit="1" customWidth="1"/>
    <col min="13068" max="13068" width="8.28515625" style="18" customWidth="1"/>
    <col min="13069" max="13069" width="10.5703125" style="18" customWidth="1"/>
    <col min="13070" max="13312" width="15.42578125" style="18"/>
    <col min="13313" max="13313" width="10.42578125" style="18" customWidth="1"/>
    <col min="13314" max="13315" width="6.5703125" style="18" bestFit="1" customWidth="1"/>
    <col min="13316" max="13316" width="72.140625" style="18" customWidth="1"/>
    <col min="13317" max="13317" width="4.42578125" style="18" bestFit="1" customWidth="1"/>
    <col min="13318" max="13318" width="10" style="18" bestFit="1" customWidth="1"/>
    <col min="13319" max="13320" width="12.7109375" style="18" customWidth="1"/>
    <col min="13321" max="13321" width="13.28515625" style="18" bestFit="1" customWidth="1"/>
    <col min="13322" max="13322" width="13.140625" style="18" customWidth="1"/>
    <col min="13323" max="13323" width="7.85546875" style="18" bestFit="1" customWidth="1"/>
    <col min="13324" max="13324" width="8.28515625" style="18" customWidth="1"/>
    <col min="13325" max="13325" width="10.5703125" style="18" customWidth="1"/>
    <col min="13326" max="13568" width="15.42578125" style="18"/>
    <col min="13569" max="13569" width="10.42578125" style="18" customWidth="1"/>
    <col min="13570" max="13571" width="6.5703125" style="18" bestFit="1" customWidth="1"/>
    <col min="13572" max="13572" width="72.140625" style="18" customWidth="1"/>
    <col min="13573" max="13573" width="4.42578125" style="18" bestFit="1" customWidth="1"/>
    <col min="13574" max="13574" width="10" style="18" bestFit="1" customWidth="1"/>
    <col min="13575" max="13576" width="12.7109375" style="18" customWidth="1"/>
    <col min="13577" max="13577" width="13.28515625" style="18" bestFit="1" customWidth="1"/>
    <col min="13578" max="13578" width="13.140625" style="18" customWidth="1"/>
    <col min="13579" max="13579" width="7.85546875" style="18" bestFit="1" customWidth="1"/>
    <col min="13580" max="13580" width="8.28515625" style="18" customWidth="1"/>
    <col min="13581" max="13581" width="10.5703125" style="18" customWidth="1"/>
    <col min="13582" max="13824" width="15.42578125" style="18"/>
    <col min="13825" max="13825" width="10.42578125" style="18" customWidth="1"/>
    <col min="13826" max="13827" width="6.5703125" style="18" bestFit="1" customWidth="1"/>
    <col min="13828" max="13828" width="72.140625" style="18" customWidth="1"/>
    <col min="13829" max="13829" width="4.42578125" style="18" bestFit="1" customWidth="1"/>
    <col min="13830" max="13830" width="10" style="18" bestFit="1" customWidth="1"/>
    <col min="13831" max="13832" width="12.7109375" style="18" customWidth="1"/>
    <col min="13833" max="13833" width="13.28515625" style="18" bestFit="1" customWidth="1"/>
    <col min="13834" max="13834" width="13.140625" style="18" customWidth="1"/>
    <col min="13835" max="13835" width="7.85546875" style="18" bestFit="1" customWidth="1"/>
    <col min="13836" max="13836" width="8.28515625" style="18" customWidth="1"/>
    <col min="13837" max="13837" width="10.5703125" style="18" customWidth="1"/>
    <col min="13838" max="14080" width="15.42578125" style="18"/>
    <col min="14081" max="14081" width="10.42578125" style="18" customWidth="1"/>
    <col min="14082" max="14083" width="6.5703125" style="18" bestFit="1" customWidth="1"/>
    <col min="14084" max="14084" width="72.140625" style="18" customWidth="1"/>
    <col min="14085" max="14085" width="4.42578125" style="18" bestFit="1" customWidth="1"/>
    <col min="14086" max="14086" width="10" style="18" bestFit="1" customWidth="1"/>
    <col min="14087" max="14088" width="12.7109375" style="18" customWidth="1"/>
    <col min="14089" max="14089" width="13.28515625" style="18" bestFit="1" customWidth="1"/>
    <col min="14090" max="14090" width="13.140625" style="18" customWidth="1"/>
    <col min="14091" max="14091" width="7.85546875" style="18" bestFit="1" customWidth="1"/>
    <col min="14092" max="14092" width="8.28515625" style="18" customWidth="1"/>
    <col min="14093" max="14093" width="10.5703125" style="18" customWidth="1"/>
    <col min="14094" max="14336" width="15.42578125" style="18"/>
    <col min="14337" max="14337" width="10.42578125" style="18" customWidth="1"/>
    <col min="14338" max="14339" width="6.5703125" style="18" bestFit="1" customWidth="1"/>
    <col min="14340" max="14340" width="72.140625" style="18" customWidth="1"/>
    <col min="14341" max="14341" width="4.42578125" style="18" bestFit="1" customWidth="1"/>
    <col min="14342" max="14342" width="10" style="18" bestFit="1" customWidth="1"/>
    <col min="14343" max="14344" width="12.7109375" style="18" customWidth="1"/>
    <col min="14345" max="14345" width="13.28515625" style="18" bestFit="1" customWidth="1"/>
    <col min="14346" max="14346" width="13.140625" style="18" customWidth="1"/>
    <col min="14347" max="14347" width="7.85546875" style="18" bestFit="1" customWidth="1"/>
    <col min="14348" max="14348" width="8.28515625" style="18" customWidth="1"/>
    <col min="14349" max="14349" width="10.5703125" style="18" customWidth="1"/>
    <col min="14350" max="14592" width="15.42578125" style="18"/>
    <col min="14593" max="14593" width="10.42578125" style="18" customWidth="1"/>
    <col min="14594" max="14595" width="6.5703125" style="18" bestFit="1" customWidth="1"/>
    <col min="14596" max="14596" width="72.140625" style="18" customWidth="1"/>
    <col min="14597" max="14597" width="4.42578125" style="18" bestFit="1" customWidth="1"/>
    <col min="14598" max="14598" width="10" style="18" bestFit="1" customWidth="1"/>
    <col min="14599" max="14600" width="12.7109375" style="18" customWidth="1"/>
    <col min="14601" max="14601" width="13.28515625" style="18" bestFit="1" customWidth="1"/>
    <col min="14602" max="14602" width="13.140625" style="18" customWidth="1"/>
    <col min="14603" max="14603" width="7.85546875" style="18" bestFit="1" customWidth="1"/>
    <col min="14604" max="14604" width="8.28515625" style="18" customWidth="1"/>
    <col min="14605" max="14605" width="10.5703125" style="18" customWidth="1"/>
    <col min="14606" max="14848" width="15.42578125" style="18"/>
    <col min="14849" max="14849" width="10.42578125" style="18" customWidth="1"/>
    <col min="14850" max="14851" width="6.5703125" style="18" bestFit="1" customWidth="1"/>
    <col min="14852" max="14852" width="72.140625" style="18" customWidth="1"/>
    <col min="14853" max="14853" width="4.42578125" style="18" bestFit="1" customWidth="1"/>
    <col min="14854" max="14854" width="10" style="18" bestFit="1" customWidth="1"/>
    <col min="14855" max="14856" width="12.7109375" style="18" customWidth="1"/>
    <col min="14857" max="14857" width="13.28515625" style="18" bestFit="1" customWidth="1"/>
    <col min="14858" max="14858" width="13.140625" style="18" customWidth="1"/>
    <col min="14859" max="14859" width="7.85546875" style="18" bestFit="1" customWidth="1"/>
    <col min="14860" max="14860" width="8.28515625" style="18" customWidth="1"/>
    <col min="14861" max="14861" width="10.5703125" style="18" customWidth="1"/>
    <col min="14862" max="15104" width="15.42578125" style="18"/>
    <col min="15105" max="15105" width="10.42578125" style="18" customWidth="1"/>
    <col min="15106" max="15107" width="6.5703125" style="18" bestFit="1" customWidth="1"/>
    <col min="15108" max="15108" width="72.140625" style="18" customWidth="1"/>
    <col min="15109" max="15109" width="4.42578125" style="18" bestFit="1" customWidth="1"/>
    <col min="15110" max="15110" width="10" style="18" bestFit="1" customWidth="1"/>
    <col min="15111" max="15112" width="12.7109375" style="18" customWidth="1"/>
    <col min="15113" max="15113" width="13.28515625" style="18" bestFit="1" customWidth="1"/>
    <col min="15114" max="15114" width="13.140625" style="18" customWidth="1"/>
    <col min="15115" max="15115" width="7.85546875" style="18" bestFit="1" customWidth="1"/>
    <col min="15116" max="15116" width="8.28515625" style="18" customWidth="1"/>
    <col min="15117" max="15117" width="10.5703125" style="18" customWidth="1"/>
    <col min="15118" max="15360" width="15.42578125" style="18"/>
    <col min="15361" max="15361" width="10.42578125" style="18" customWidth="1"/>
    <col min="15362" max="15363" width="6.5703125" style="18" bestFit="1" customWidth="1"/>
    <col min="15364" max="15364" width="72.140625" style="18" customWidth="1"/>
    <col min="15365" max="15365" width="4.42578125" style="18" bestFit="1" customWidth="1"/>
    <col min="15366" max="15366" width="10" style="18" bestFit="1" customWidth="1"/>
    <col min="15367" max="15368" width="12.7109375" style="18" customWidth="1"/>
    <col min="15369" max="15369" width="13.28515625" style="18" bestFit="1" customWidth="1"/>
    <col min="15370" max="15370" width="13.140625" style="18" customWidth="1"/>
    <col min="15371" max="15371" width="7.85546875" style="18" bestFit="1" customWidth="1"/>
    <col min="15372" max="15372" width="8.28515625" style="18" customWidth="1"/>
    <col min="15373" max="15373" width="10.5703125" style="18" customWidth="1"/>
    <col min="15374" max="15616" width="15.42578125" style="18"/>
    <col min="15617" max="15617" width="10.42578125" style="18" customWidth="1"/>
    <col min="15618" max="15619" width="6.5703125" style="18" bestFit="1" customWidth="1"/>
    <col min="15620" max="15620" width="72.140625" style="18" customWidth="1"/>
    <col min="15621" max="15621" width="4.42578125" style="18" bestFit="1" customWidth="1"/>
    <col min="15622" max="15622" width="10" style="18" bestFit="1" customWidth="1"/>
    <col min="15623" max="15624" width="12.7109375" style="18" customWidth="1"/>
    <col min="15625" max="15625" width="13.28515625" style="18" bestFit="1" customWidth="1"/>
    <col min="15626" max="15626" width="13.140625" style="18" customWidth="1"/>
    <col min="15627" max="15627" width="7.85546875" style="18" bestFit="1" customWidth="1"/>
    <col min="15628" max="15628" width="8.28515625" style="18" customWidth="1"/>
    <col min="15629" max="15629" width="10.5703125" style="18" customWidth="1"/>
    <col min="15630" max="15872" width="15.42578125" style="18"/>
    <col min="15873" max="15873" width="10.42578125" style="18" customWidth="1"/>
    <col min="15874" max="15875" width="6.5703125" style="18" bestFit="1" customWidth="1"/>
    <col min="15876" max="15876" width="72.140625" style="18" customWidth="1"/>
    <col min="15877" max="15877" width="4.42578125" style="18" bestFit="1" customWidth="1"/>
    <col min="15878" max="15878" width="10" style="18" bestFit="1" customWidth="1"/>
    <col min="15879" max="15880" width="12.7109375" style="18" customWidth="1"/>
    <col min="15881" max="15881" width="13.28515625" style="18" bestFit="1" customWidth="1"/>
    <col min="15882" max="15882" width="13.140625" style="18" customWidth="1"/>
    <col min="15883" max="15883" width="7.85546875" style="18" bestFit="1" customWidth="1"/>
    <col min="15884" max="15884" width="8.28515625" style="18" customWidth="1"/>
    <col min="15885" max="15885" width="10.5703125" style="18" customWidth="1"/>
    <col min="15886" max="16128" width="15.42578125" style="18"/>
    <col min="16129" max="16129" width="10.42578125" style="18" customWidth="1"/>
    <col min="16130" max="16131" width="6.5703125" style="18" bestFit="1" customWidth="1"/>
    <col min="16132" max="16132" width="72.140625" style="18" customWidth="1"/>
    <col min="16133" max="16133" width="4.42578125" style="18" bestFit="1" customWidth="1"/>
    <col min="16134" max="16134" width="10" style="18" bestFit="1" customWidth="1"/>
    <col min="16135" max="16136" width="12.7109375" style="18" customWidth="1"/>
    <col min="16137" max="16137" width="13.28515625" style="18" bestFit="1" customWidth="1"/>
    <col min="16138" max="16138" width="13.140625" style="18" customWidth="1"/>
    <col min="16139" max="16139" width="7.85546875" style="18" bestFit="1" customWidth="1"/>
    <col min="16140" max="16140" width="8.28515625" style="18" customWidth="1"/>
    <col min="16141" max="16141" width="10.5703125" style="18" customWidth="1"/>
    <col min="16142" max="16384" width="15.42578125" style="18"/>
  </cols>
  <sheetData>
    <row r="1" spans="1:17" ht="65.099999999999994" customHeight="1">
      <c r="A1" s="513"/>
      <c r="B1" s="513"/>
      <c r="C1" s="513"/>
      <c r="D1" s="513"/>
      <c r="E1" s="513"/>
      <c r="F1" s="513"/>
      <c r="G1" s="513"/>
      <c r="H1" s="513"/>
      <c r="I1" s="514"/>
      <c r="J1" s="372" t="s">
        <v>16</v>
      </c>
      <c r="K1" s="212"/>
    </row>
    <row r="2" spans="1:17" ht="15" customHeight="1">
      <c r="A2" s="499" t="s">
        <v>582</v>
      </c>
      <c r="B2" s="499"/>
      <c r="C2" s="499"/>
      <c r="D2" s="499"/>
      <c r="E2" s="19" t="s">
        <v>17</v>
      </c>
      <c r="F2" s="76">
        <v>0.34710000000000002</v>
      </c>
      <c r="G2" s="279" t="s">
        <v>267</v>
      </c>
      <c r="H2" s="76">
        <v>0.15570000000000001</v>
      </c>
      <c r="I2" s="77"/>
    </row>
    <row r="3" spans="1:17" ht="24.95" customHeight="1">
      <c r="A3" s="503" t="s">
        <v>583</v>
      </c>
      <c r="B3" s="503"/>
      <c r="C3" s="503"/>
      <c r="D3" s="503"/>
      <c r="E3" s="505" t="s">
        <v>584</v>
      </c>
      <c r="F3" s="505"/>
      <c r="G3" s="505"/>
      <c r="H3" s="505"/>
      <c r="I3" s="515"/>
    </row>
    <row r="4" spans="1:17" ht="15" customHeight="1">
      <c r="A4" s="20" t="s">
        <v>18</v>
      </c>
      <c r="B4" s="21"/>
      <c r="C4" s="516">
        <v>5</v>
      </c>
      <c r="D4" s="516"/>
      <c r="E4" s="505" t="s">
        <v>19</v>
      </c>
      <c r="F4" s="505"/>
      <c r="G4" s="505"/>
      <c r="H4" s="505"/>
      <c r="I4" s="515"/>
    </row>
    <row r="5" spans="1:17" ht="15" customHeight="1">
      <c r="A5" s="280" t="s">
        <v>0</v>
      </c>
      <c r="B5" s="522">
        <v>1112.79</v>
      </c>
      <c r="C5" s="522"/>
      <c r="D5" s="271"/>
      <c r="E5" s="283" t="s">
        <v>585</v>
      </c>
      <c r="F5" s="281"/>
      <c r="G5" s="281"/>
      <c r="H5" s="281"/>
      <c r="I5" s="282"/>
    </row>
    <row r="6" spans="1:17" ht="33.75">
      <c r="A6" s="110" t="s">
        <v>20</v>
      </c>
      <c r="B6" s="22" t="s">
        <v>21</v>
      </c>
      <c r="C6" s="22" t="s">
        <v>1</v>
      </c>
      <c r="D6" s="22" t="s">
        <v>22</v>
      </c>
      <c r="E6" s="22" t="s">
        <v>23</v>
      </c>
      <c r="F6" s="22" t="s">
        <v>24</v>
      </c>
      <c r="G6" s="22" t="s">
        <v>25</v>
      </c>
      <c r="H6" s="22" t="s">
        <v>26</v>
      </c>
      <c r="I6" s="111" t="s">
        <v>27</v>
      </c>
    </row>
    <row r="7" spans="1:17" ht="15" customHeight="1">
      <c r="A7" s="523" t="s">
        <v>268</v>
      </c>
      <c r="B7" s="524"/>
      <c r="C7" s="524"/>
      <c r="D7" s="524"/>
      <c r="E7" s="524"/>
      <c r="F7" s="524"/>
      <c r="G7" s="524"/>
      <c r="H7" s="524"/>
      <c r="I7" s="525"/>
      <c r="J7" s="348"/>
    </row>
    <row r="8" spans="1:17" ht="15" customHeight="1">
      <c r="A8" s="511"/>
      <c r="B8" s="511"/>
      <c r="C8" s="66" t="s">
        <v>6</v>
      </c>
      <c r="D8" s="67" t="s">
        <v>28</v>
      </c>
      <c r="E8" s="68"/>
      <c r="F8" s="68"/>
      <c r="G8" s="68"/>
      <c r="H8" s="68"/>
      <c r="I8" s="70"/>
      <c r="J8" s="348">
        <f>I13</f>
        <v>0</v>
      </c>
    </row>
    <row r="9" spans="1:17" ht="22.5">
      <c r="A9" s="34">
        <v>20305</v>
      </c>
      <c r="B9" s="23" t="s">
        <v>29</v>
      </c>
      <c r="C9" s="23" t="s">
        <v>30</v>
      </c>
      <c r="D9" s="24" t="s">
        <v>444</v>
      </c>
      <c r="E9" s="25" t="s">
        <v>445</v>
      </c>
      <c r="F9" s="33">
        <f>VLOOKUP(C9,MEMÓRIA!$1:$1048576,16,0)</f>
        <v>8</v>
      </c>
      <c r="G9" s="29"/>
      <c r="H9" s="29"/>
      <c r="I9" s="27"/>
      <c r="J9" s="348"/>
      <c r="P9" s="72"/>
      <c r="Q9" s="72"/>
    </row>
    <row r="10" spans="1:17" ht="33.75">
      <c r="A10" s="34">
        <v>20350</v>
      </c>
      <c r="B10" s="23" t="s">
        <v>29</v>
      </c>
      <c r="C10" s="23" t="s">
        <v>31</v>
      </c>
      <c r="D10" s="24" t="s">
        <v>446</v>
      </c>
      <c r="E10" s="25" t="s">
        <v>447</v>
      </c>
      <c r="F10" s="33">
        <f>VLOOKUP(C10,MEMÓRIA!$1:$1048576,16,0)</f>
        <v>50</v>
      </c>
      <c r="G10" s="29"/>
      <c r="H10" s="29"/>
      <c r="I10" s="27"/>
      <c r="J10" s="348"/>
      <c r="P10" s="72"/>
      <c r="Q10" s="72"/>
    </row>
    <row r="11" spans="1:17" ht="33.75">
      <c r="A11" s="34">
        <v>20352</v>
      </c>
      <c r="B11" s="23" t="s">
        <v>29</v>
      </c>
      <c r="C11" s="23" t="s">
        <v>32</v>
      </c>
      <c r="D11" s="24" t="s">
        <v>448</v>
      </c>
      <c r="E11" s="25" t="s">
        <v>449</v>
      </c>
      <c r="F11" s="33">
        <f>VLOOKUP(C11,MEMÓRIA!$1:$1048576,16,0)</f>
        <v>5</v>
      </c>
      <c r="G11" s="29"/>
      <c r="H11" s="29"/>
      <c r="I11" s="27"/>
      <c r="J11" s="348"/>
      <c r="P11" s="72"/>
      <c r="Q11" s="72"/>
    </row>
    <row r="12" spans="1:17" ht="22.5">
      <c r="A12" s="34">
        <v>20344</v>
      </c>
      <c r="B12" s="23" t="s">
        <v>29</v>
      </c>
      <c r="C12" s="23" t="s">
        <v>33</v>
      </c>
      <c r="D12" s="24" t="s">
        <v>450</v>
      </c>
      <c r="E12" s="25" t="s">
        <v>451</v>
      </c>
      <c r="F12" s="33">
        <f>VLOOKUP(C12,MEMÓRIA!$1:$1048576,16,0)</f>
        <v>1</v>
      </c>
      <c r="G12" s="29"/>
      <c r="H12" s="29"/>
      <c r="I12" s="27"/>
      <c r="J12" s="348"/>
      <c r="P12" s="72"/>
      <c r="Q12" s="72"/>
    </row>
    <row r="13" spans="1:17" ht="15" customHeight="1">
      <c r="A13" s="508" t="str">
        <f>_xlfn.CONCAT("SUB - TOTAL ",D8)</f>
        <v xml:space="preserve">SUB - TOTAL INSTALAÇÃO MANUT. CANTEIRO MOB., DESMOB. E PLACA DE OBRA </v>
      </c>
      <c r="B13" s="508"/>
      <c r="C13" s="508"/>
      <c r="D13" s="508"/>
      <c r="E13" s="508"/>
      <c r="F13" s="508"/>
      <c r="G13" s="508"/>
      <c r="H13" s="508"/>
      <c r="I13" s="30">
        <f>SUM(I9:I12)</f>
        <v>0</v>
      </c>
      <c r="J13" s="348"/>
      <c r="P13" s="72"/>
      <c r="Q13" s="72"/>
    </row>
    <row r="14" spans="1:17" ht="5.0999999999999996" customHeight="1">
      <c r="A14" s="520"/>
      <c r="B14" s="520"/>
      <c r="C14" s="520"/>
      <c r="D14" s="520"/>
      <c r="E14" s="520"/>
      <c r="F14" s="520"/>
      <c r="G14" s="520"/>
      <c r="H14" s="520"/>
      <c r="I14" s="521"/>
      <c r="J14" s="348"/>
      <c r="P14" s="72"/>
      <c r="Q14" s="72"/>
    </row>
    <row r="15" spans="1:17" ht="15" customHeight="1">
      <c r="A15" s="511"/>
      <c r="B15" s="511"/>
      <c r="C15" s="66" t="s">
        <v>7</v>
      </c>
      <c r="D15" s="67" t="s">
        <v>331</v>
      </c>
      <c r="E15" s="68"/>
      <c r="F15" s="68"/>
      <c r="G15" s="68"/>
      <c r="H15" s="68"/>
      <c r="I15" s="69"/>
      <c r="J15" s="347">
        <f>I26</f>
        <v>0</v>
      </c>
      <c r="P15" s="72"/>
      <c r="Q15" s="72"/>
    </row>
    <row r="16" spans="1:17" ht="22.5">
      <c r="A16" s="34">
        <v>10203</v>
      </c>
      <c r="B16" s="23" t="s">
        <v>29</v>
      </c>
      <c r="C16" s="325" t="s">
        <v>34</v>
      </c>
      <c r="D16" s="24" t="s">
        <v>452</v>
      </c>
      <c r="E16" s="25" t="s">
        <v>445</v>
      </c>
      <c r="F16" s="33">
        <f>VLOOKUP(C16,MEMÓRIA!$1:$1048576,16,0)</f>
        <v>79.731999999999999</v>
      </c>
      <c r="G16" s="29"/>
      <c r="H16" s="29"/>
      <c r="I16" s="27"/>
      <c r="J16" s="373"/>
      <c r="P16" s="72"/>
      <c r="Q16" s="72"/>
    </row>
    <row r="17" spans="1:17" ht="22.5">
      <c r="A17" s="34">
        <v>10325</v>
      </c>
      <c r="B17" s="23" t="s">
        <v>29</v>
      </c>
      <c r="C17" s="325" t="s">
        <v>35</v>
      </c>
      <c r="D17" s="355" t="s">
        <v>453</v>
      </c>
      <c r="E17" s="356" t="s">
        <v>445</v>
      </c>
      <c r="F17" s="357">
        <f>VLOOKUP(C17,MEMÓRIA!$1:$1048576,16,0)</f>
        <v>79.731999999999999</v>
      </c>
      <c r="G17" s="358"/>
      <c r="H17" s="358"/>
      <c r="I17" s="359"/>
      <c r="J17" s="373"/>
      <c r="P17" s="72"/>
      <c r="Q17" s="72"/>
    </row>
    <row r="18" spans="1:17" s="353" customFormat="1" ht="22.5">
      <c r="A18" s="34">
        <v>97622</v>
      </c>
      <c r="B18" s="23" t="s">
        <v>38</v>
      </c>
      <c r="C18" s="325" t="s">
        <v>269</v>
      </c>
      <c r="D18" s="24" t="s">
        <v>454</v>
      </c>
      <c r="E18" s="349" t="s">
        <v>455</v>
      </c>
      <c r="F18" s="357">
        <f>VLOOKUP(C18,MEMÓRIA!$1:$1048576,16,0)</f>
        <v>16.946999999999999</v>
      </c>
      <c r="G18" s="350"/>
      <c r="H18" s="350"/>
      <c r="I18" s="351"/>
      <c r="J18" s="352"/>
      <c r="K18" s="18"/>
      <c r="P18" s="354"/>
      <c r="Q18" s="354"/>
    </row>
    <row r="19" spans="1:17" ht="22.5">
      <c r="A19" s="34">
        <v>97627</v>
      </c>
      <c r="B19" s="23" t="s">
        <v>38</v>
      </c>
      <c r="C19" s="325" t="s">
        <v>270</v>
      </c>
      <c r="D19" s="24" t="s">
        <v>456</v>
      </c>
      <c r="E19" s="25" t="s">
        <v>455</v>
      </c>
      <c r="F19" s="33">
        <f>VLOOKUP(C19,MEMÓRIA!$1:$1048576,16,0)</f>
        <v>36.707999999999998</v>
      </c>
      <c r="G19" s="29"/>
      <c r="H19" s="29"/>
      <c r="I19" s="27"/>
      <c r="J19" s="348"/>
      <c r="P19" s="72"/>
      <c r="Q19" s="72"/>
    </row>
    <row r="20" spans="1:17" ht="22.5">
      <c r="A20" s="34">
        <v>97629</v>
      </c>
      <c r="B20" s="23" t="s">
        <v>38</v>
      </c>
      <c r="C20" s="325" t="s">
        <v>271</v>
      </c>
      <c r="D20" s="24" t="s">
        <v>457</v>
      </c>
      <c r="E20" s="25" t="s">
        <v>455</v>
      </c>
      <c r="F20" s="33">
        <f>VLOOKUP(C20,MEMÓRIA!$1:$1048576,16,0)</f>
        <v>7.9732000000000003</v>
      </c>
      <c r="G20" s="29"/>
      <c r="H20" s="29"/>
      <c r="I20" s="27"/>
      <c r="J20" s="348"/>
      <c r="P20" s="72"/>
      <c r="Q20" s="72"/>
    </row>
    <row r="21" spans="1:17" ht="15" customHeight="1">
      <c r="A21" s="34">
        <v>9</v>
      </c>
      <c r="B21" s="23" t="s">
        <v>37</v>
      </c>
      <c r="C21" s="325" t="s">
        <v>272</v>
      </c>
      <c r="D21" s="24" t="s">
        <v>458</v>
      </c>
      <c r="E21" s="25" t="s">
        <v>445</v>
      </c>
      <c r="F21" s="357">
        <f>VLOOKUP(C21,MEMÓRIA!$1:$1048576,16,0)</f>
        <v>79.731999999999999</v>
      </c>
      <c r="G21" s="29"/>
      <c r="H21" s="29"/>
      <c r="I21" s="27"/>
      <c r="J21" s="348"/>
      <c r="P21" s="72"/>
      <c r="Q21" s="72"/>
    </row>
    <row r="22" spans="1:17" ht="22.5">
      <c r="A22" s="34">
        <v>10216</v>
      </c>
      <c r="B22" s="23" t="s">
        <v>29</v>
      </c>
      <c r="C22" s="325" t="s">
        <v>273</v>
      </c>
      <c r="D22" s="24" t="s">
        <v>459</v>
      </c>
      <c r="E22" s="25" t="s">
        <v>447</v>
      </c>
      <c r="F22" s="33">
        <f>VLOOKUP(C22,MEMÓRIA!$1:$1048576,16,0)</f>
        <v>69.009999999999991</v>
      </c>
      <c r="G22" s="29"/>
      <c r="H22" s="29"/>
      <c r="I22" s="27"/>
      <c r="J22" s="348"/>
      <c r="P22" s="72"/>
      <c r="Q22" s="72"/>
    </row>
    <row r="23" spans="1:17" ht="22.5">
      <c r="A23" s="34">
        <v>10210</v>
      </c>
      <c r="B23" s="23" t="s">
        <v>29</v>
      </c>
      <c r="C23" s="325" t="s">
        <v>274</v>
      </c>
      <c r="D23" s="24" t="s">
        <v>460</v>
      </c>
      <c r="E23" s="25" t="s">
        <v>461</v>
      </c>
      <c r="F23" s="33">
        <f>VLOOKUP(C23,MEMÓRIA!$1:$1048576,16,0)</f>
        <v>1.7655000000000003</v>
      </c>
      <c r="G23" s="29"/>
      <c r="H23" s="29"/>
      <c r="I23" s="27"/>
      <c r="J23" s="348"/>
      <c r="P23" s="72"/>
      <c r="Q23" s="72"/>
    </row>
    <row r="24" spans="1:17" ht="22.5">
      <c r="A24" s="34">
        <v>12362</v>
      </c>
      <c r="B24" s="23" t="s">
        <v>37</v>
      </c>
      <c r="C24" s="325" t="s">
        <v>424</v>
      </c>
      <c r="D24" s="24" t="s">
        <v>462</v>
      </c>
      <c r="E24" s="25" t="s">
        <v>445</v>
      </c>
      <c r="F24" s="33">
        <f>VLOOKUP(C24,MEMÓRIA!$1:$1048576,16,0)</f>
        <v>95.1</v>
      </c>
      <c r="G24" s="29"/>
      <c r="H24" s="29"/>
      <c r="I24" s="27"/>
      <c r="J24" s="348"/>
      <c r="P24" s="72"/>
      <c r="Q24" s="72"/>
    </row>
    <row r="25" spans="1:17" ht="33.75">
      <c r="A25" s="34">
        <v>30304</v>
      </c>
      <c r="B25" s="23" t="s">
        <v>29</v>
      </c>
      <c r="C25" s="325" t="s">
        <v>430</v>
      </c>
      <c r="D25" s="24" t="s">
        <v>463</v>
      </c>
      <c r="E25" s="25" t="s">
        <v>461</v>
      </c>
      <c r="F25" s="33">
        <f>VLOOKUP(C25,MEMÓRIA!$1:$1048576,16,0)</f>
        <v>425.29314999999997</v>
      </c>
      <c r="G25" s="29"/>
      <c r="H25" s="29"/>
      <c r="I25" s="27"/>
      <c r="J25" s="348"/>
      <c r="P25" s="72"/>
      <c r="Q25" s="72"/>
    </row>
    <row r="26" spans="1:17" ht="15" customHeight="1">
      <c r="A26" s="508" t="str">
        <f>_xlfn.CONCAT("SUB - TOTAL ",D15)</f>
        <v>SUB - TOTAL SERVIÇOS PRELIMINARES</v>
      </c>
      <c r="B26" s="508"/>
      <c r="C26" s="508"/>
      <c r="D26" s="508"/>
      <c r="E26" s="508"/>
      <c r="F26" s="508"/>
      <c r="G26" s="508"/>
      <c r="H26" s="508"/>
      <c r="I26" s="30">
        <f>SUM(I16:I25)</f>
        <v>0</v>
      </c>
      <c r="J26" s="348"/>
      <c r="P26" s="72"/>
      <c r="Q26" s="72"/>
    </row>
    <row r="27" spans="1:17" ht="5.0999999999999996" customHeight="1">
      <c r="A27" s="520"/>
      <c r="B27" s="520"/>
      <c r="C27" s="520"/>
      <c r="D27" s="520"/>
      <c r="E27" s="520"/>
      <c r="F27" s="520"/>
      <c r="G27" s="520"/>
      <c r="H27" s="520"/>
      <c r="I27" s="521"/>
      <c r="J27" s="348"/>
      <c r="P27" s="72"/>
      <c r="Q27" s="72"/>
    </row>
    <row r="28" spans="1:17" ht="15" customHeight="1">
      <c r="A28" s="511"/>
      <c r="B28" s="511"/>
      <c r="C28" s="66" t="s">
        <v>8</v>
      </c>
      <c r="D28" s="67" t="s">
        <v>36</v>
      </c>
      <c r="E28" s="68"/>
      <c r="F28" s="68"/>
      <c r="G28" s="68"/>
      <c r="H28" s="68"/>
      <c r="I28" s="69"/>
      <c r="J28" s="347">
        <f>I43</f>
        <v>0</v>
      </c>
      <c r="P28" s="72"/>
      <c r="Q28" s="72"/>
    </row>
    <row r="29" spans="1:17" ht="22.5">
      <c r="A29" s="34">
        <v>10501</v>
      </c>
      <c r="B29" s="23" t="s">
        <v>29</v>
      </c>
      <c r="C29" s="325" t="s">
        <v>313</v>
      </c>
      <c r="D29" s="24" t="s">
        <v>464</v>
      </c>
      <c r="E29" s="25" t="s">
        <v>445</v>
      </c>
      <c r="F29" s="33">
        <f>VLOOKUP(C29,MEMÓRIA!$1:$1048576,16,0)</f>
        <v>105</v>
      </c>
      <c r="G29" s="29"/>
      <c r="H29" s="29"/>
      <c r="I29" s="27"/>
      <c r="J29" s="373"/>
      <c r="P29" s="72"/>
      <c r="Q29" s="72"/>
    </row>
    <row r="30" spans="1:17" ht="22.5">
      <c r="A30" s="34">
        <v>30101</v>
      </c>
      <c r="B30" s="23" t="s">
        <v>29</v>
      </c>
      <c r="C30" s="325" t="s">
        <v>314</v>
      </c>
      <c r="D30" s="355" t="s">
        <v>465</v>
      </c>
      <c r="E30" s="356" t="s">
        <v>461</v>
      </c>
      <c r="F30" s="357">
        <f>VLOOKUP(C30,MEMÓRIA!$1:$1048576,16,0)</f>
        <v>67.463475000000003</v>
      </c>
      <c r="G30" s="358"/>
      <c r="H30" s="358"/>
      <c r="I30" s="359"/>
      <c r="J30" s="373"/>
      <c r="P30" s="72"/>
      <c r="Q30" s="72"/>
    </row>
    <row r="31" spans="1:17" s="353" customFormat="1" ht="22.5">
      <c r="A31" s="326">
        <v>30119</v>
      </c>
      <c r="B31" s="23" t="s">
        <v>29</v>
      </c>
      <c r="C31" s="325" t="s">
        <v>315</v>
      </c>
      <c r="D31" s="24" t="s">
        <v>466</v>
      </c>
      <c r="E31" s="349" t="s">
        <v>445</v>
      </c>
      <c r="F31" s="357">
        <f>VLOOKUP(C31,MEMÓRIA!$1:$1048576,16,0)</f>
        <v>20.181100000000008</v>
      </c>
      <c r="G31" s="350"/>
      <c r="H31" s="350"/>
      <c r="I31" s="351"/>
      <c r="J31" s="352"/>
      <c r="K31" s="18"/>
      <c r="P31" s="354"/>
      <c r="Q31" s="354"/>
    </row>
    <row r="32" spans="1:17" ht="15" customHeight="1">
      <c r="A32" s="34">
        <v>9962</v>
      </c>
      <c r="B32" s="23" t="s">
        <v>37</v>
      </c>
      <c r="C32" s="325" t="s">
        <v>316</v>
      </c>
      <c r="D32" s="24" t="s">
        <v>467</v>
      </c>
      <c r="E32" s="25" t="s">
        <v>445</v>
      </c>
      <c r="F32" s="33">
        <f>VLOOKUP(C32,MEMÓRIA!$1:$1048576,16,0)</f>
        <v>154.84</v>
      </c>
      <c r="G32" s="29"/>
      <c r="H32" s="29"/>
      <c r="I32" s="27"/>
      <c r="J32" s="348"/>
      <c r="P32" s="72"/>
      <c r="Q32" s="72"/>
    </row>
    <row r="33" spans="1:17" ht="22.5">
      <c r="A33" s="34">
        <v>97087</v>
      </c>
      <c r="B33" s="23" t="s">
        <v>38</v>
      </c>
      <c r="C33" s="325" t="s">
        <v>317</v>
      </c>
      <c r="D33" s="24" t="s">
        <v>468</v>
      </c>
      <c r="E33" s="25" t="s">
        <v>469</v>
      </c>
      <c r="F33" s="33">
        <f>VLOOKUP(C33,MEMÓRIA!$1:$1048576,16,0)</f>
        <v>154.84</v>
      </c>
      <c r="G33" s="29"/>
      <c r="H33" s="29"/>
      <c r="I33" s="27"/>
      <c r="J33" s="348"/>
      <c r="P33" s="72"/>
      <c r="Q33" s="72"/>
    </row>
    <row r="34" spans="1:17" ht="22.5">
      <c r="A34" s="34">
        <v>97088</v>
      </c>
      <c r="B34" s="23" t="s">
        <v>38</v>
      </c>
      <c r="C34" s="325" t="s">
        <v>318</v>
      </c>
      <c r="D34" s="24" t="s">
        <v>470</v>
      </c>
      <c r="E34" s="25" t="s">
        <v>471</v>
      </c>
      <c r="F34" s="357">
        <f>VLOOKUP(C34,MEMÓRIA!$1:$1048576,16,0)</f>
        <v>229.16319999999999</v>
      </c>
      <c r="G34" s="29"/>
      <c r="H34" s="29"/>
      <c r="I34" s="27"/>
      <c r="J34" s="348"/>
      <c r="P34" s="72"/>
      <c r="Q34" s="72"/>
    </row>
    <row r="35" spans="1:17" ht="22.5">
      <c r="A35" s="34">
        <v>40231</v>
      </c>
      <c r="B35" s="23" t="s">
        <v>29</v>
      </c>
      <c r="C35" s="325" t="s">
        <v>319</v>
      </c>
      <c r="D35" s="24" t="s">
        <v>472</v>
      </c>
      <c r="E35" s="25" t="s">
        <v>461</v>
      </c>
      <c r="F35" s="33">
        <f>VLOOKUP(C35,MEMÓRIA!$1:$1048576,16,0)</f>
        <v>1.0090550000000003</v>
      </c>
      <c r="G35" s="29"/>
      <c r="H35" s="29"/>
      <c r="I35" s="27"/>
      <c r="J35" s="348"/>
      <c r="P35" s="72"/>
      <c r="Q35" s="72"/>
    </row>
    <row r="36" spans="1:17" ht="22.5">
      <c r="A36" s="34">
        <v>40243</v>
      </c>
      <c r="B36" s="23" t="s">
        <v>29</v>
      </c>
      <c r="C36" s="325" t="s">
        <v>320</v>
      </c>
      <c r="D36" s="24" t="s">
        <v>473</v>
      </c>
      <c r="E36" s="25" t="s">
        <v>474</v>
      </c>
      <c r="F36" s="33">
        <f>VLOOKUP(C36,MEMÓRIA!$1:$1048576,16,0)</f>
        <v>1407.2992000000004</v>
      </c>
      <c r="G36" s="29"/>
      <c r="H36" s="29"/>
      <c r="I36" s="27"/>
      <c r="J36" s="348"/>
      <c r="P36" s="72"/>
      <c r="Q36" s="72"/>
    </row>
    <row r="37" spans="1:17" ht="22.5">
      <c r="A37" s="34">
        <v>40245</v>
      </c>
      <c r="B37" s="23" t="s">
        <v>29</v>
      </c>
      <c r="C37" s="325" t="s">
        <v>321</v>
      </c>
      <c r="D37" s="24" t="s">
        <v>475</v>
      </c>
      <c r="E37" s="25" t="s">
        <v>474</v>
      </c>
      <c r="F37" s="33">
        <f>VLOOKUP(C37,MEMÓRIA!$1:$1048576,16,0)</f>
        <v>133.857</v>
      </c>
      <c r="G37" s="29"/>
      <c r="H37" s="29"/>
      <c r="I37" s="27"/>
      <c r="J37" s="348"/>
      <c r="P37" s="72"/>
      <c r="Q37" s="72"/>
    </row>
    <row r="38" spans="1:17" ht="22.5">
      <c r="A38" s="34">
        <v>40246</v>
      </c>
      <c r="B38" s="23" t="s">
        <v>29</v>
      </c>
      <c r="C38" s="325" t="s">
        <v>322</v>
      </c>
      <c r="D38" s="24" t="s">
        <v>476</v>
      </c>
      <c r="E38" s="25" t="s">
        <v>474</v>
      </c>
      <c r="F38" s="33">
        <f>VLOOKUP(C38,MEMÓRIA!$1:$1048576,16,0)</f>
        <v>366.36220000000003</v>
      </c>
      <c r="G38" s="29"/>
      <c r="H38" s="29"/>
      <c r="I38" s="27"/>
      <c r="J38" s="348"/>
      <c r="P38" s="72"/>
      <c r="Q38" s="72"/>
    </row>
    <row r="39" spans="1:17" ht="33.75">
      <c r="A39" s="34">
        <v>40337</v>
      </c>
      <c r="B39" s="23" t="s">
        <v>29</v>
      </c>
      <c r="C39" s="325" t="s">
        <v>323</v>
      </c>
      <c r="D39" s="24" t="s">
        <v>477</v>
      </c>
      <c r="E39" s="25" t="s">
        <v>445</v>
      </c>
      <c r="F39" s="33">
        <f>VLOOKUP(C39,MEMÓRIA!$1:$1048576,16,0)</f>
        <v>240.26</v>
      </c>
      <c r="G39" s="29"/>
      <c r="H39" s="29"/>
      <c r="I39" s="27"/>
      <c r="J39" s="348"/>
      <c r="P39" s="72"/>
      <c r="Q39" s="72"/>
    </row>
    <row r="40" spans="1:17" ht="22.5">
      <c r="A40" s="34">
        <v>40237</v>
      </c>
      <c r="B40" s="23" t="s">
        <v>29</v>
      </c>
      <c r="C40" s="325" t="s">
        <v>324</v>
      </c>
      <c r="D40" s="24" t="s">
        <v>478</v>
      </c>
      <c r="E40" s="25" t="s">
        <v>461</v>
      </c>
      <c r="F40" s="33">
        <f>VLOOKUP(C40,MEMÓRIA!$1:$1048576,16,0)</f>
        <v>28.810000000000002</v>
      </c>
      <c r="G40" s="29"/>
      <c r="H40" s="29"/>
      <c r="I40" s="27"/>
      <c r="J40" s="348"/>
      <c r="P40" s="72"/>
      <c r="Q40" s="72"/>
    </row>
    <row r="41" spans="1:17" ht="15" customHeight="1">
      <c r="A41" s="34">
        <v>200001</v>
      </c>
      <c r="B41" s="23" t="s">
        <v>53</v>
      </c>
      <c r="C41" s="325" t="s">
        <v>325</v>
      </c>
      <c r="D41" s="24" t="s">
        <v>280</v>
      </c>
      <c r="E41" s="25" t="s">
        <v>167</v>
      </c>
      <c r="F41" s="33">
        <f>VLOOKUP(C41,MEMÓRIA!$1:$1048576,16,0)</f>
        <v>229.16</v>
      </c>
      <c r="G41" s="29"/>
      <c r="H41" s="29"/>
      <c r="I41" s="27"/>
      <c r="J41" s="348"/>
      <c r="P41" s="72"/>
      <c r="Q41" s="72"/>
    </row>
    <row r="42" spans="1:17" ht="22.5">
      <c r="A42" s="34">
        <v>100203</v>
      </c>
      <c r="B42" s="23" t="s">
        <v>29</v>
      </c>
      <c r="C42" s="325" t="s">
        <v>326</v>
      </c>
      <c r="D42" s="24" t="s">
        <v>479</v>
      </c>
      <c r="E42" s="25" t="s">
        <v>445</v>
      </c>
      <c r="F42" s="33">
        <f>VLOOKUP(C42,MEMÓRIA!$1:$1048576,16,0)</f>
        <v>323.96999999999997</v>
      </c>
      <c r="G42" s="29"/>
      <c r="H42" s="29"/>
      <c r="I42" s="27"/>
      <c r="J42" s="348"/>
      <c r="P42" s="72"/>
      <c r="Q42" s="72"/>
    </row>
    <row r="43" spans="1:17" ht="15" customHeight="1">
      <c r="A43" s="508" t="str">
        <f>_xlfn.CONCAT("SUB - TOTAL ",D28)</f>
        <v>SUB - TOTAL ESTRUTURA</v>
      </c>
      <c r="B43" s="508"/>
      <c r="C43" s="508"/>
      <c r="D43" s="508"/>
      <c r="E43" s="508"/>
      <c r="F43" s="508"/>
      <c r="G43" s="508"/>
      <c r="H43" s="508"/>
      <c r="I43" s="30">
        <f>SUM(I29:I42)</f>
        <v>0</v>
      </c>
      <c r="J43" s="348"/>
      <c r="P43" s="72"/>
      <c r="Q43" s="72"/>
    </row>
    <row r="44" spans="1:17" ht="5.0999999999999996" customHeight="1">
      <c r="A44" s="520"/>
      <c r="B44" s="520"/>
      <c r="C44" s="520"/>
      <c r="D44" s="520"/>
      <c r="E44" s="520"/>
      <c r="F44" s="520"/>
      <c r="G44" s="520"/>
      <c r="H44" s="520"/>
      <c r="I44" s="521"/>
      <c r="J44" s="348"/>
      <c r="P44" s="72"/>
      <c r="Q44" s="72"/>
    </row>
    <row r="45" spans="1:17" ht="15" customHeight="1">
      <c r="A45" s="511"/>
      <c r="B45" s="511"/>
      <c r="C45" s="66" t="s">
        <v>9</v>
      </c>
      <c r="D45" s="67" t="s">
        <v>282</v>
      </c>
      <c r="E45" s="68"/>
      <c r="F45" s="68"/>
      <c r="G45" s="68"/>
      <c r="H45" s="68"/>
      <c r="I45" s="70"/>
      <c r="J45" s="348">
        <f>I54</f>
        <v>0</v>
      </c>
      <c r="P45" s="72"/>
      <c r="Q45" s="72"/>
    </row>
    <row r="46" spans="1:17" ht="33.75">
      <c r="A46" s="34">
        <v>50606</v>
      </c>
      <c r="B46" s="23" t="s">
        <v>29</v>
      </c>
      <c r="C46" s="23" t="s">
        <v>39</v>
      </c>
      <c r="D46" s="24" t="s">
        <v>480</v>
      </c>
      <c r="E46" s="25" t="s">
        <v>445</v>
      </c>
      <c r="F46" s="33">
        <f>VLOOKUP(C46,MEMÓRIA!$1:$1048576,16,0)</f>
        <v>214.36</v>
      </c>
      <c r="G46" s="29"/>
      <c r="H46" s="29"/>
      <c r="I46" s="27"/>
      <c r="J46" s="373"/>
      <c r="P46" s="72"/>
      <c r="Q46" s="72"/>
    </row>
    <row r="47" spans="1:17" ht="22.5">
      <c r="A47" s="34">
        <v>50301</v>
      </c>
      <c r="B47" s="23" t="s">
        <v>29</v>
      </c>
      <c r="C47" s="23" t="s">
        <v>40</v>
      </c>
      <c r="D47" s="24" t="s">
        <v>481</v>
      </c>
      <c r="E47" s="25" t="s">
        <v>447</v>
      </c>
      <c r="F47" s="33">
        <f>VLOOKUP(C47,MEMÓRIA!$1:$1048576,16,0)</f>
        <v>46.79999999999999</v>
      </c>
      <c r="G47" s="29"/>
      <c r="H47" s="29"/>
      <c r="I47" s="27"/>
      <c r="J47" s="374"/>
      <c r="P47" s="72"/>
      <c r="Q47" s="72"/>
    </row>
    <row r="48" spans="1:17" ht="33.75">
      <c r="A48" s="34">
        <v>90101</v>
      </c>
      <c r="B48" s="23" t="s">
        <v>29</v>
      </c>
      <c r="C48" s="23" t="s">
        <v>283</v>
      </c>
      <c r="D48" s="24" t="s">
        <v>482</v>
      </c>
      <c r="E48" s="25" t="s">
        <v>445</v>
      </c>
      <c r="F48" s="33">
        <f>VLOOKUP(C48,MEMÓRIA!$1:$1048576,16,0)</f>
        <v>140.14000000000001</v>
      </c>
      <c r="G48" s="29"/>
      <c r="H48" s="29"/>
      <c r="I48" s="27"/>
      <c r="J48" s="373"/>
      <c r="P48" s="72"/>
      <c r="Q48" s="72"/>
    </row>
    <row r="49" spans="1:17" ht="22.5">
      <c r="A49" s="34">
        <v>90212</v>
      </c>
      <c r="B49" s="23" t="s">
        <v>29</v>
      </c>
      <c r="C49" s="23" t="s">
        <v>327</v>
      </c>
      <c r="D49" s="24" t="s">
        <v>483</v>
      </c>
      <c r="E49" s="25" t="s">
        <v>445</v>
      </c>
      <c r="F49" s="33">
        <f>VLOOKUP(C49,MEMÓRIA!$1:$1048576,16,0)</f>
        <v>140.14000000000001</v>
      </c>
      <c r="G49" s="29"/>
      <c r="H49" s="29"/>
      <c r="I49" s="27"/>
      <c r="J49" s="373"/>
      <c r="P49" s="72"/>
      <c r="Q49" s="72"/>
    </row>
    <row r="50" spans="1:17" ht="22.5">
      <c r="A50" s="34">
        <v>103314</v>
      </c>
      <c r="B50" s="23" t="s">
        <v>38</v>
      </c>
      <c r="C50" s="23" t="s">
        <v>328</v>
      </c>
      <c r="D50" s="24" t="s">
        <v>484</v>
      </c>
      <c r="E50" s="25" t="s">
        <v>469</v>
      </c>
      <c r="F50" s="33">
        <f>VLOOKUP(C50,MEMÓRIA!$1:$1048576,16,0)</f>
        <v>24.67</v>
      </c>
      <c r="G50" s="29"/>
      <c r="H50" s="29"/>
      <c r="I50" s="27"/>
      <c r="J50" s="373"/>
      <c r="P50" s="72"/>
      <c r="Q50" s="72"/>
    </row>
    <row r="51" spans="1:17" ht="22.5">
      <c r="A51" s="34">
        <v>13060</v>
      </c>
      <c r="B51" s="23" t="s">
        <v>37</v>
      </c>
      <c r="C51" s="23" t="s">
        <v>427</v>
      </c>
      <c r="D51" s="24" t="s">
        <v>485</v>
      </c>
      <c r="E51" s="25" t="s">
        <v>167</v>
      </c>
      <c r="F51" s="33">
        <f>VLOOKUP(C51,MEMÓRIA!$1:$1048576,16,0)</f>
        <v>24.67</v>
      </c>
      <c r="G51" s="29"/>
      <c r="H51" s="29"/>
      <c r="I51" s="27"/>
      <c r="J51" s="373"/>
      <c r="P51" s="72"/>
      <c r="Q51" s="72"/>
    </row>
    <row r="52" spans="1:17" ht="15" customHeight="1">
      <c r="A52" s="34">
        <v>3388</v>
      </c>
      <c r="B52" s="23" t="s">
        <v>37</v>
      </c>
      <c r="C52" s="23" t="s">
        <v>428</v>
      </c>
      <c r="D52" s="24" t="s">
        <v>486</v>
      </c>
      <c r="E52" s="25" t="s">
        <v>461</v>
      </c>
      <c r="F52" s="33">
        <f>VLOOKUP(C52,MEMÓRIA!$1:$1048576,16,0)</f>
        <v>0.12200000000000001</v>
      </c>
      <c r="G52" s="29"/>
      <c r="H52" s="29"/>
      <c r="I52" s="27"/>
      <c r="J52" s="373"/>
      <c r="P52" s="72"/>
      <c r="Q52" s="72"/>
    </row>
    <row r="53" spans="1:17" ht="22.5">
      <c r="A53" s="34">
        <v>90312</v>
      </c>
      <c r="B53" s="23" t="s">
        <v>29</v>
      </c>
      <c r="C53" s="23" t="s">
        <v>429</v>
      </c>
      <c r="D53" s="24" t="s">
        <v>487</v>
      </c>
      <c r="E53" s="25" t="s">
        <v>447</v>
      </c>
      <c r="F53" s="33">
        <f>VLOOKUP(C53,MEMÓRIA!$1:$1048576,16,0)</f>
        <v>40.700000000000003</v>
      </c>
      <c r="G53" s="29"/>
      <c r="H53" s="29"/>
      <c r="I53" s="27"/>
      <c r="J53" s="373"/>
      <c r="P53" s="72"/>
      <c r="Q53" s="72"/>
    </row>
    <row r="54" spans="1:17" ht="15" customHeight="1">
      <c r="A54" s="508" t="str">
        <f>_xlfn.CONCAT("SUB - TOTAL ",D45)</f>
        <v>SUB - TOTAL SISTEMA DE VEDAÇÃO VERTICAL E COBERTURA</v>
      </c>
      <c r="B54" s="508"/>
      <c r="C54" s="508"/>
      <c r="D54" s="508"/>
      <c r="E54" s="508"/>
      <c r="F54" s="508"/>
      <c r="G54" s="508"/>
      <c r="H54" s="508"/>
      <c r="I54" s="30">
        <f>SUM(I46:I53)</f>
        <v>0</v>
      </c>
      <c r="J54" s="348"/>
      <c r="P54" s="72"/>
      <c r="Q54" s="72"/>
    </row>
    <row r="55" spans="1:17" ht="5.0999999999999996" customHeight="1">
      <c r="A55" s="520"/>
      <c r="B55" s="520"/>
      <c r="C55" s="520"/>
      <c r="D55" s="520"/>
      <c r="E55" s="520"/>
      <c r="F55" s="520"/>
      <c r="G55" s="520"/>
      <c r="H55" s="520"/>
      <c r="I55" s="521"/>
      <c r="J55" s="348"/>
      <c r="P55" s="72"/>
      <c r="Q55" s="72"/>
    </row>
    <row r="56" spans="1:17" ht="15" customHeight="1">
      <c r="A56" s="511"/>
      <c r="B56" s="512"/>
      <c r="C56" s="66" t="s">
        <v>10</v>
      </c>
      <c r="D56" s="67" t="s">
        <v>50</v>
      </c>
      <c r="E56" s="68"/>
      <c r="F56" s="68"/>
      <c r="G56" s="68"/>
      <c r="H56" s="68"/>
      <c r="I56" s="70"/>
      <c r="J56" s="348">
        <f>I105</f>
        <v>0</v>
      </c>
      <c r="P56" s="72"/>
      <c r="Q56" s="72"/>
    </row>
    <row r="57" spans="1:17" ht="15" customHeight="1">
      <c r="A57" s="511"/>
      <c r="B57" s="512"/>
      <c r="C57" s="66" t="s">
        <v>41</v>
      </c>
      <c r="D57" s="67" t="s">
        <v>52</v>
      </c>
      <c r="E57" s="68"/>
      <c r="F57" s="68"/>
      <c r="G57" s="68"/>
      <c r="H57" s="68"/>
      <c r="I57" s="70"/>
      <c r="J57" s="348"/>
      <c r="P57" s="72"/>
      <c r="Q57" s="72"/>
    </row>
    <row r="58" spans="1:17" ht="22.5">
      <c r="A58" s="34">
        <v>101946</v>
      </c>
      <c r="B58" s="23" t="s">
        <v>38</v>
      </c>
      <c r="C58" s="23" t="s">
        <v>42</v>
      </c>
      <c r="D58" s="24" t="s">
        <v>488</v>
      </c>
      <c r="E58" s="25" t="s">
        <v>489</v>
      </c>
      <c r="F58" s="33">
        <f>VLOOKUP(C58,MEMÓRIA!$1:$1048576,16,0)</f>
        <v>1</v>
      </c>
      <c r="G58" s="29"/>
      <c r="H58" s="29"/>
      <c r="I58" s="27"/>
      <c r="J58" s="348"/>
      <c r="P58" s="72"/>
      <c r="Q58" s="72"/>
    </row>
    <row r="59" spans="1:17" ht="33.75">
      <c r="A59" s="34">
        <v>151902</v>
      </c>
      <c r="B59" s="23" t="s">
        <v>29</v>
      </c>
      <c r="C59" s="23" t="s">
        <v>43</v>
      </c>
      <c r="D59" s="24" t="s">
        <v>490</v>
      </c>
      <c r="E59" s="25" t="s">
        <v>451</v>
      </c>
      <c r="F59" s="33">
        <f>VLOOKUP(C59,MEMÓRIA!$1:$1048576,16,0)</f>
        <v>1</v>
      </c>
      <c r="G59" s="29"/>
      <c r="H59" s="29"/>
      <c r="I59" s="27"/>
      <c r="J59" s="348"/>
      <c r="P59" s="72"/>
      <c r="Q59" s="72"/>
    </row>
    <row r="60" spans="1:17" ht="15" customHeight="1">
      <c r="A60" s="511"/>
      <c r="B60" s="512"/>
      <c r="C60" s="66" t="s">
        <v>44</v>
      </c>
      <c r="D60" s="67" t="s">
        <v>55</v>
      </c>
      <c r="E60" s="68"/>
      <c r="F60" s="68"/>
      <c r="G60" s="68"/>
      <c r="H60" s="68"/>
      <c r="I60" s="70"/>
      <c r="J60" s="348"/>
      <c r="P60" s="72"/>
      <c r="Q60" s="72"/>
    </row>
    <row r="61" spans="1:17" ht="22.5">
      <c r="A61" s="34">
        <v>151338</v>
      </c>
      <c r="B61" s="23" t="s">
        <v>29</v>
      </c>
      <c r="C61" s="23" t="s">
        <v>45</v>
      </c>
      <c r="D61" s="24" t="s">
        <v>491</v>
      </c>
      <c r="E61" s="25" t="s">
        <v>451</v>
      </c>
      <c r="F61" s="33">
        <f>VLOOKUP(C61,MEMÓRIA!$1:$1048576,16,0)</f>
        <v>4</v>
      </c>
      <c r="G61" s="29"/>
      <c r="H61" s="29"/>
      <c r="I61" s="27"/>
      <c r="J61" s="348"/>
      <c r="P61" s="72"/>
      <c r="Q61" s="72"/>
    </row>
    <row r="62" spans="1:17" ht="22.5">
      <c r="A62" s="34">
        <v>151306</v>
      </c>
      <c r="B62" s="23" t="s">
        <v>29</v>
      </c>
      <c r="C62" s="23" t="s">
        <v>46</v>
      </c>
      <c r="D62" s="24" t="s">
        <v>492</v>
      </c>
      <c r="E62" s="25" t="s">
        <v>451</v>
      </c>
      <c r="F62" s="33">
        <f>VLOOKUP(C62,MEMÓRIA!$1:$1048576,16,0)</f>
        <v>4</v>
      </c>
      <c r="G62" s="29"/>
      <c r="H62" s="29"/>
      <c r="I62" s="27"/>
      <c r="J62" s="348"/>
      <c r="P62" s="72"/>
      <c r="Q62" s="72"/>
    </row>
    <row r="63" spans="1:17" ht="22.5">
      <c r="A63" s="34">
        <v>151302</v>
      </c>
      <c r="B63" s="23" t="s">
        <v>29</v>
      </c>
      <c r="C63" s="23" t="s">
        <v>284</v>
      </c>
      <c r="D63" s="24" t="s">
        <v>493</v>
      </c>
      <c r="E63" s="25" t="s">
        <v>451</v>
      </c>
      <c r="F63" s="33">
        <f>VLOOKUP(C63,MEMÓRIA!$1:$1048576,16,0)</f>
        <v>2</v>
      </c>
      <c r="G63" s="29"/>
      <c r="H63" s="29"/>
      <c r="I63" s="27"/>
      <c r="J63" s="348"/>
      <c r="P63" s="72"/>
      <c r="Q63" s="72"/>
    </row>
    <row r="64" spans="1:17" ht="22.5">
      <c r="A64" s="34">
        <v>151303</v>
      </c>
      <c r="B64" s="23" t="s">
        <v>29</v>
      </c>
      <c r="C64" s="23" t="s">
        <v>285</v>
      </c>
      <c r="D64" s="24" t="s">
        <v>494</v>
      </c>
      <c r="E64" s="25" t="s">
        <v>451</v>
      </c>
      <c r="F64" s="33">
        <f>VLOOKUP(C64,MEMÓRIA!$1:$1048576,16,0)</f>
        <v>1</v>
      </c>
      <c r="G64" s="29"/>
      <c r="H64" s="29"/>
      <c r="I64" s="27"/>
      <c r="J64" s="348"/>
      <c r="P64" s="72"/>
      <c r="Q64" s="72"/>
    </row>
    <row r="65" spans="1:17" ht="22.5">
      <c r="A65" s="34">
        <v>151326</v>
      </c>
      <c r="B65" s="23" t="s">
        <v>29</v>
      </c>
      <c r="C65" s="23" t="s">
        <v>286</v>
      </c>
      <c r="D65" s="24" t="s">
        <v>495</v>
      </c>
      <c r="E65" s="25" t="s">
        <v>451</v>
      </c>
      <c r="F65" s="33">
        <f>VLOOKUP(C65,MEMÓRIA!$1:$1048576,16,0)</f>
        <v>1</v>
      </c>
      <c r="G65" s="29"/>
      <c r="H65" s="29"/>
      <c r="I65" s="27"/>
      <c r="J65" s="348"/>
      <c r="P65" s="72"/>
      <c r="Q65" s="72"/>
    </row>
    <row r="66" spans="1:17" ht="22.5">
      <c r="A66" s="34">
        <v>151350</v>
      </c>
      <c r="B66" s="23" t="s">
        <v>29</v>
      </c>
      <c r="C66" s="23" t="s">
        <v>287</v>
      </c>
      <c r="D66" s="24" t="s">
        <v>496</v>
      </c>
      <c r="E66" s="25" t="s">
        <v>451</v>
      </c>
      <c r="F66" s="33">
        <f>VLOOKUP(C66,MEMÓRIA!$1:$1048576,16,0)</f>
        <v>6</v>
      </c>
      <c r="G66" s="29"/>
      <c r="H66" s="29"/>
      <c r="I66" s="27"/>
      <c r="J66" s="348"/>
      <c r="P66" s="72"/>
      <c r="Q66" s="72"/>
    </row>
    <row r="67" spans="1:17" ht="15" customHeight="1">
      <c r="A67" s="34">
        <v>13174</v>
      </c>
      <c r="B67" s="23" t="s">
        <v>37</v>
      </c>
      <c r="C67" s="23" t="s">
        <v>288</v>
      </c>
      <c r="D67" s="24" t="s">
        <v>497</v>
      </c>
      <c r="E67" s="25" t="s">
        <v>498</v>
      </c>
      <c r="F67" s="33">
        <f>VLOOKUP(C67,MEMÓRIA!$1:$1048576,16,0)</f>
        <v>3</v>
      </c>
      <c r="G67" s="29"/>
      <c r="H67" s="29"/>
      <c r="I67" s="27"/>
      <c r="J67" s="348"/>
      <c r="P67" s="72"/>
      <c r="Q67" s="72"/>
    </row>
    <row r="68" spans="1:17" ht="15" customHeight="1">
      <c r="A68" s="511"/>
      <c r="B68" s="512"/>
      <c r="C68" s="66" t="s">
        <v>289</v>
      </c>
      <c r="D68" s="67" t="s">
        <v>57</v>
      </c>
      <c r="E68" s="68"/>
      <c r="F68" s="68"/>
      <c r="G68" s="68"/>
      <c r="H68" s="68"/>
      <c r="I68" s="70"/>
      <c r="J68" s="348"/>
      <c r="P68" s="72"/>
      <c r="Q68" s="72"/>
    </row>
    <row r="69" spans="1:17" ht="15" customHeight="1">
      <c r="A69" s="34">
        <v>344</v>
      </c>
      <c r="B69" s="23" t="s">
        <v>37</v>
      </c>
      <c r="C69" s="23" t="s">
        <v>290</v>
      </c>
      <c r="D69" s="24" t="s">
        <v>499</v>
      </c>
      <c r="E69" s="25" t="s">
        <v>498</v>
      </c>
      <c r="F69" s="33">
        <f>VLOOKUP(C69,MEMÓRIA!$1:$1048576,16,0)</f>
        <v>3</v>
      </c>
      <c r="G69" s="29"/>
      <c r="H69" s="29"/>
      <c r="I69" s="27"/>
      <c r="J69" s="348"/>
      <c r="P69" s="72"/>
      <c r="Q69" s="72"/>
    </row>
    <row r="70" spans="1:17" ht="15" customHeight="1">
      <c r="A70" s="34">
        <v>2490</v>
      </c>
      <c r="B70" s="23" t="s">
        <v>37</v>
      </c>
      <c r="C70" s="23" t="s">
        <v>291</v>
      </c>
      <c r="D70" s="24" t="s">
        <v>500</v>
      </c>
      <c r="E70" s="25" t="s">
        <v>498</v>
      </c>
      <c r="F70" s="33">
        <f>VLOOKUP(C70,MEMÓRIA!$1:$1048576,16,0)</f>
        <v>38</v>
      </c>
      <c r="G70" s="29"/>
      <c r="H70" s="29"/>
      <c r="I70" s="27"/>
      <c r="J70" s="348"/>
      <c r="P70" s="72"/>
      <c r="Q70" s="72"/>
    </row>
    <row r="71" spans="1:17" ht="15" customHeight="1">
      <c r="A71" s="34">
        <v>2914</v>
      </c>
      <c r="B71" s="23" t="s">
        <v>37</v>
      </c>
      <c r="C71" s="23" t="s">
        <v>292</v>
      </c>
      <c r="D71" s="24" t="s">
        <v>501</v>
      </c>
      <c r="E71" s="25" t="s">
        <v>498</v>
      </c>
      <c r="F71" s="33">
        <f>VLOOKUP(C71,MEMÓRIA!$1:$1048576,16,0)</f>
        <v>38</v>
      </c>
      <c r="G71" s="29"/>
      <c r="H71" s="29"/>
      <c r="I71" s="27"/>
      <c r="J71" s="348"/>
      <c r="P71" s="72"/>
      <c r="Q71" s="72"/>
    </row>
    <row r="72" spans="1:17" ht="22.5">
      <c r="A72" s="34">
        <v>151132</v>
      </c>
      <c r="B72" s="23" t="s">
        <v>29</v>
      </c>
      <c r="C72" s="23" t="s">
        <v>293</v>
      </c>
      <c r="D72" s="24" t="s">
        <v>502</v>
      </c>
      <c r="E72" s="25" t="s">
        <v>447</v>
      </c>
      <c r="F72" s="33">
        <f>VLOOKUP(C72,MEMÓRIA!$1:$1048576,16,0)</f>
        <v>199.7</v>
      </c>
      <c r="G72" s="29"/>
      <c r="H72" s="29"/>
      <c r="I72" s="27"/>
      <c r="J72" s="348"/>
      <c r="P72" s="72"/>
      <c r="Q72" s="72"/>
    </row>
    <row r="73" spans="1:17" ht="22.5">
      <c r="A73" s="34">
        <v>151133</v>
      </c>
      <c r="B73" s="23" t="s">
        <v>29</v>
      </c>
      <c r="C73" s="23" t="s">
        <v>294</v>
      </c>
      <c r="D73" s="24" t="s">
        <v>503</v>
      </c>
      <c r="E73" s="25" t="s">
        <v>447</v>
      </c>
      <c r="F73" s="33">
        <f>VLOOKUP(C73,MEMÓRIA!$1:$1048576,16,0)</f>
        <v>9</v>
      </c>
      <c r="G73" s="29"/>
      <c r="H73" s="29"/>
      <c r="I73" s="27"/>
      <c r="J73" s="348"/>
      <c r="P73" s="72"/>
      <c r="Q73" s="72"/>
    </row>
    <row r="74" spans="1:17" ht="22.5">
      <c r="A74" s="34">
        <v>151126</v>
      </c>
      <c r="B74" s="23" t="s">
        <v>29</v>
      </c>
      <c r="C74" s="23" t="s">
        <v>295</v>
      </c>
      <c r="D74" s="24" t="s">
        <v>504</v>
      </c>
      <c r="E74" s="25" t="s">
        <v>447</v>
      </c>
      <c r="F74" s="33">
        <f>VLOOKUP(C74,MEMÓRIA!$1:$1048576,16,0)</f>
        <v>30.6</v>
      </c>
      <c r="G74" s="29"/>
      <c r="H74" s="29"/>
      <c r="I74" s="27"/>
      <c r="J74" s="348"/>
      <c r="P74" s="72"/>
      <c r="Q74" s="72"/>
    </row>
    <row r="75" spans="1:17" ht="22.5">
      <c r="A75" s="34">
        <v>151128</v>
      </c>
      <c r="B75" s="23" t="s">
        <v>29</v>
      </c>
      <c r="C75" s="23" t="s">
        <v>296</v>
      </c>
      <c r="D75" s="24" t="s">
        <v>505</v>
      </c>
      <c r="E75" s="25" t="s">
        <v>447</v>
      </c>
      <c r="F75" s="33">
        <f>VLOOKUP(C75,MEMÓRIA!$1:$1048576,16,0)</f>
        <v>0.7</v>
      </c>
      <c r="G75" s="29"/>
      <c r="H75" s="29"/>
      <c r="I75" s="27"/>
      <c r="J75" s="348"/>
      <c r="P75" s="72"/>
      <c r="Q75" s="72"/>
    </row>
    <row r="76" spans="1:17" ht="22.5">
      <c r="A76" s="34">
        <v>151127</v>
      </c>
      <c r="B76" s="23" t="s">
        <v>29</v>
      </c>
      <c r="C76" s="23" t="s">
        <v>297</v>
      </c>
      <c r="D76" s="24" t="s">
        <v>506</v>
      </c>
      <c r="E76" s="25" t="s">
        <v>447</v>
      </c>
      <c r="F76" s="33">
        <f>VLOOKUP(C76,MEMÓRIA!$1:$1048576,16,0)</f>
        <v>1</v>
      </c>
      <c r="G76" s="29"/>
      <c r="H76" s="29"/>
      <c r="I76" s="27"/>
      <c r="J76" s="348"/>
      <c r="P76" s="72"/>
      <c r="Q76" s="72"/>
    </row>
    <row r="77" spans="1:17" ht="22.5">
      <c r="A77" s="34">
        <v>151130</v>
      </c>
      <c r="B77" s="23" t="s">
        <v>29</v>
      </c>
      <c r="C77" s="23" t="s">
        <v>298</v>
      </c>
      <c r="D77" s="24" t="s">
        <v>507</v>
      </c>
      <c r="E77" s="25" t="s">
        <v>447</v>
      </c>
      <c r="F77" s="33">
        <f>VLOOKUP(C77,MEMÓRIA!$1:$1048576,16,0)</f>
        <v>46.7</v>
      </c>
      <c r="G77" s="29"/>
      <c r="H77" s="29"/>
      <c r="I77" s="27"/>
      <c r="J77" s="348"/>
      <c r="P77" s="72"/>
      <c r="Q77" s="72"/>
    </row>
    <row r="78" spans="1:17" ht="22.5">
      <c r="A78" s="34">
        <v>151130</v>
      </c>
      <c r="B78" s="23" t="s">
        <v>29</v>
      </c>
      <c r="C78" s="23" t="s">
        <v>299</v>
      </c>
      <c r="D78" s="24" t="s">
        <v>507</v>
      </c>
      <c r="E78" s="25" t="s">
        <v>447</v>
      </c>
      <c r="F78" s="33">
        <f>VLOOKUP(C78,MEMÓRIA!$1:$1048576,16,0)</f>
        <v>1</v>
      </c>
      <c r="G78" s="29"/>
      <c r="H78" s="29"/>
      <c r="I78" s="27"/>
      <c r="J78" s="348"/>
      <c r="P78" s="72"/>
      <c r="Q78" s="72"/>
    </row>
    <row r="79" spans="1:17" ht="22.5">
      <c r="A79" s="34">
        <v>150628</v>
      </c>
      <c r="B79" s="23" t="s">
        <v>29</v>
      </c>
      <c r="C79" s="23" t="s">
        <v>300</v>
      </c>
      <c r="D79" s="24" t="s">
        <v>508</v>
      </c>
      <c r="E79" s="25" t="s">
        <v>451</v>
      </c>
      <c r="F79" s="33">
        <f>VLOOKUP(C79,MEMÓRIA!$1:$1048576,16,0)</f>
        <v>23</v>
      </c>
      <c r="G79" s="29"/>
      <c r="H79" s="29"/>
      <c r="I79" s="27"/>
      <c r="J79" s="348"/>
      <c r="P79" s="72"/>
      <c r="Q79" s="72"/>
    </row>
    <row r="80" spans="1:17" ht="22.5">
      <c r="A80" s="34">
        <v>91937</v>
      </c>
      <c r="B80" s="23" t="s">
        <v>38</v>
      </c>
      <c r="C80" s="23" t="s">
        <v>301</v>
      </c>
      <c r="D80" s="24" t="s">
        <v>509</v>
      </c>
      <c r="E80" s="25" t="s">
        <v>489</v>
      </c>
      <c r="F80" s="33">
        <f>VLOOKUP(C80,MEMÓRIA!$1:$1048576,16,0)</f>
        <v>23</v>
      </c>
      <c r="G80" s="29"/>
      <c r="H80" s="29"/>
      <c r="I80" s="27"/>
      <c r="J80" s="348"/>
      <c r="P80" s="72"/>
      <c r="Q80" s="72"/>
    </row>
    <row r="81" spans="1:17" ht="15" customHeight="1">
      <c r="A81" s="34">
        <v>8896</v>
      </c>
      <c r="B81" s="23" t="s">
        <v>37</v>
      </c>
      <c r="C81" s="23" t="s">
        <v>302</v>
      </c>
      <c r="D81" s="24" t="s">
        <v>510</v>
      </c>
      <c r="E81" s="25" t="s">
        <v>498</v>
      </c>
      <c r="F81" s="33">
        <f>VLOOKUP(C81,MEMÓRIA!$1:$1048576,16,0)</f>
        <v>11</v>
      </c>
      <c r="G81" s="29"/>
      <c r="H81" s="29"/>
      <c r="I81" s="27"/>
      <c r="J81" s="348"/>
      <c r="P81" s="72"/>
      <c r="Q81" s="72"/>
    </row>
    <row r="82" spans="1:17" ht="33.75">
      <c r="A82" s="34">
        <v>151003</v>
      </c>
      <c r="B82" s="23" t="s">
        <v>29</v>
      </c>
      <c r="C82" s="23" t="s">
        <v>303</v>
      </c>
      <c r="D82" s="24" t="s">
        <v>511</v>
      </c>
      <c r="E82" s="25" t="s">
        <v>451</v>
      </c>
      <c r="F82" s="33">
        <f>VLOOKUP(C82,MEMÓRIA!$1:$1048576,16,0)</f>
        <v>2</v>
      </c>
      <c r="G82" s="29"/>
      <c r="H82" s="29"/>
      <c r="I82" s="27"/>
      <c r="J82" s="348"/>
      <c r="P82" s="72"/>
      <c r="Q82" s="72"/>
    </row>
    <row r="83" spans="1:17" ht="15" customHeight="1">
      <c r="A83" s="34">
        <v>9517</v>
      </c>
      <c r="B83" s="23" t="s">
        <v>37</v>
      </c>
      <c r="C83" s="23" t="s">
        <v>304</v>
      </c>
      <c r="D83" s="24" t="s">
        <v>512</v>
      </c>
      <c r="E83" s="25" t="s">
        <v>498</v>
      </c>
      <c r="F83" s="33">
        <f>VLOOKUP(C83,MEMÓRIA!$1:$1048576,16,0)</f>
        <v>4</v>
      </c>
      <c r="G83" s="29"/>
      <c r="H83" s="29"/>
      <c r="I83" s="27"/>
      <c r="J83" s="348"/>
      <c r="P83" s="72"/>
      <c r="Q83" s="72"/>
    </row>
    <row r="84" spans="1:17" ht="22.5">
      <c r="A84" s="34">
        <v>151503</v>
      </c>
      <c r="B84" s="23" t="s">
        <v>29</v>
      </c>
      <c r="C84" s="23" t="s">
        <v>305</v>
      </c>
      <c r="D84" s="24" t="s">
        <v>513</v>
      </c>
      <c r="E84" s="25" t="s">
        <v>451</v>
      </c>
      <c r="F84" s="33">
        <f>VLOOKUP(C84,MEMÓRIA!$1:$1048576,16,0)</f>
        <v>1</v>
      </c>
      <c r="G84" s="29"/>
      <c r="H84" s="29"/>
      <c r="I84" s="27"/>
      <c r="J84" s="348"/>
      <c r="P84" s="72"/>
      <c r="Q84" s="72"/>
    </row>
    <row r="85" spans="1:17" ht="22.5">
      <c r="A85" s="34">
        <v>151506</v>
      </c>
      <c r="B85" s="23" t="s">
        <v>29</v>
      </c>
      <c r="C85" s="23" t="s">
        <v>306</v>
      </c>
      <c r="D85" s="24" t="s">
        <v>514</v>
      </c>
      <c r="E85" s="25" t="s">
        <v>451</v>
      </c>
      <c r="F85" s="33">
        <f>VLOOKUP(C85,MEMÓRIA!$1:$1048576,16,0)</f>
        <v>1</v>
      </c>
      <c r="G85" s="29"/>
      <c r="H85" s="29"/>
      <c r="I85" s="27"/>
      <c r="J85" s="348"/>
      <c r="P85" s="72"/>
      <c r="Q85" s="72"/>
    </row>
    <row r="86" spans="1:17" ht="15" customHeight="1">
      <c r="A86" s="34">
        <v>11379</v>
      </c>
      <c r="B86" s="23" t="s">
        <v>37</v>
      </c>
      <c r="C86" s="23" t="s">
        <v>329</v>
      </c>
      <c r="D86" s="24" t="s">
        <v>515</v>
      </c>
      <c r="E86" s="25" t="s">
        <v>498</v>
      </c>
      <c r="F86" s="33">
        <f>VLOOKUP(C86,MEMÓRIA!$1:$1048576,16,0)</f>
        <v>1</v>
      </c>
      <c r="G86" s="29"/>
      <c r="H86" s="29"/>
      <c r="I86" s="27"/>
      <c r="J86" s="348"/>
      <c r="P86" s="72"/>
      <c r="Q86" s="72"/>
    </row>
    <row r="87" spans="1:17" ht="22.5">
      <c r="A87" s="34">
        <v>151513</v>
      </c>
      <c r="B87" s="23" t="s">
        <v>29</v>
      </c>
      <c r="C87" s="23" t="s">
        <v>330</v>
      </c>
      <c r="D87" s="24" t="s">
        <v>516</v>
      </c>
      <c r="E87" s="25" t="s">
        <v>451</v>
      </c>
      <c r="F87" s="33">
        <f>VLOOKUP(C87,MEMÓRIA!$1:$1048576,16,0)</f>
        <v>1</v>
      </c>
      <c r="G87" s="29"/>
      <c r="H87" s="29"/>
      <c r="I87" s="27"/>
      <c r="J87" s="348"/>
      <c r="P87" s="72"/>
      <c r="Q87" s="72"/>
    </row>
    <row r="88" spans="1:17" ht="15" customHeight="1">
      <c r="A88" s="34">
        <v>3249</v>
      </c>
      <c r="B88" s="23" t="s">
        <v>37</v>
      </c>
      <c r="C88" s="23" t="s">
        <v>381</v>
      </c>
      <c r="D88" s="24" t="s">
        <v>517</v>
      </c>
      <c r="E88" s="25" t="s">
        <v>498</v>
      </c>
      <c r="F88" s="33">
        <f>VLOOKUP(C88,MEMÓRIA!$1:$1048576,16,0)</f>
        <v>1</v>
      </c>
      <c r="G88" s="29"/>
      <c r="H88" s="29"/>
      <c r="I88" s="27"/>
      <c r="J88" s="348"/>
      <c r="P88" s="72"/>
      <c r="Q88" s="72"/>
    </row>
    <row r="89" spans="1:17" ht="22.5">
      <c r="A89" s="34">
        <v>151507</v>
      </c>
      <c r="B89" s="23" t="s">
        <v>29</v>
      </c>
      <c r="C89" s="23" t="s">
        <v>382</v>
      </c>
      <c r="D89" s="24" t="s">
        <v>518</v>
      </c>
      <c r="E89" s="25" t="s">
        <v>451</v>
      </c>
      <c r="F89" s="33">
        <f>VLOOKUP(C89,MEMÓRIA!$1:$1048576,16,0)</f>
        <v>1</v>
      </c>
      <c r="G89" s="29"/>
      <c r="H89" s="29"/>
      <c r="I89" s="27"/>
      <c r="J89" s="348"/>
      <c r="P89" s="72"/>
      <c r="Q89" s="72"/>
    </row>
    <row r="90" spans="1:17" ht="15" customHeight="1">
      <c r="A90" s="511"/>
      <c r="B90" s="512"/>
      <c r="C90" s="66" t="s">
        <v>383</v>
      </c>
      <c r="D90" s="67" t="s">
        <v>59</v>
      </c>
      <c r="E90" s="68"/>
      <c r="F90" s="68"/>
      <c r="G90" s="68"/>
      <c r="H90" s="68"/>
      <c r="I90" s="70"/>
      <c r="J90" s="348"/>
      <c r="P90" s="72"/>
      <c r="Q90" s="72"/>
    </row>
    <row r="91" spans="1:17" ht="22.5">
      <c r="A91" s="34">
        <v>91924</v>
      </c>
      <c r="B91" s="23" t="s">
        <v>38</v>
      </c>
      <c r="C91" s="23" t="s">
        <v>384</v>
      </c>
      <c r="D91" s="24" t="s">
        <v>519</v>
      </c>
      <c r="E91" s="25" t="s">
        <v>435</v>
      </c>
      <c r="F91" s="33">
        <f>VLOOKUP(C91,MEMÓRIA!$1:$1048576,16,0)</f>
        <v>314</v>
      </c>
      <c r="G91" s="29"/>
      <c r="H91" s="29"/>
      <c r="I91" s="27"/>
      <c r="J91" s="348"/>
      <c r="P91" s="72"/>
      <c r="Q91" s="72"/>
    </row>
    <row r="92" spans="1:17" ht="22.5">
      <c r="A92" s="34">
        <v>151402</v>
      </c>
      <c r="B92" s="23" t="s">
        <v>29</v>
      </c>
      <c r="C92" s="23" t="s">
        <v>385</v>
      </c>
      <c r="D92" s="24" t="s">
        <v>520</v>
      </c>
      <c r="E92" s="25" t="s">
        <v>447</v>
      </c>
      <c r="F92" s="33">
        <f>VLOOKUP(C92,MEMÓRIA!$1:$1048576,16,0)</f>
        <v>215.2</v>
      </c>
      <c r="G92" s="29"/>
      <c r="H92" s="29"/>
      <c r="I92" s="27"/>
      <c r="J92" s="348"/>
      <c r="P92" s="72"/>
      <c r="Q92" s="72"/>
    </row>
    <row r="93" spans="1:17" ht="22.5">
      <c r="A93" s="34">
        <v>151403</v>
      </c>
      <c r="B93" s="23" t="s">
        <v>29</v>
      </c>
      <c r="C93" s="23" t="s">
        <v>386</v>
      </c>
      <c r="D93" s="24" t="s">
        <v>521</v>
      </c>
      <c r="E93" s="25" t="s">
        <v>447</v>
      </c>
      <c r="F93" s="33">
        <f>VLOOKUP(C93,MEMÓRIA!$1:$1048576,16,0)</f>
        <v>218.9</v>
      </c>
      <c r="G93" s="29"/>
      <c r="H93" s="29"/>
      <c r="I93" s="27"/>
      <c r="J93" s="348"/>
      <c r="P93" s="72"/>
      <c r="Q93" s="72"/>
    </row>
    <row r="94" spans="1:17" ht="22.5">
      <c r="A94" s="34">
        <v>91930</v>
      </c>
      <c r="B94" s="23" t="s">
        <v>38</v>
      </c>
      <c r="C94" s="23" t="s">
        <v>387</v>
      </c>
      <c r="D94" s="24" t="s">
        <v>522</v>
      </c>
      <c r="E94" s="25" t="s">
        <v>435</v>
      </c>
      <c r="F94" s="33">
        <f>VLOOKUP(C94,MEMÓRIA!$1:$1048576,16,0)</f>
        <v>138</v>
      </c>
      <c r="G94" s="29"/>
      <c r="H94" s="29"/>
      <c r="I94" s="27"/>
      <c r="J94" s="348"/>
      <c r="P94" s="72"/>
      <c r="Q94" s="72"/>
    </row>
    <row r="95" spans="1:17" ht="22.5">
      <c r="A95" s="34">
        <v>151423</v>
      </c>
      <c r="B95" s="23" t="s">
        <v>29</v>
      </c>
      <c r="C95" s="23" t="s">
        <v>388</v>
      </c>
      <c r="D95" s="24" t="s">
        <v>523</v>
      </c>
      <c r="E95" s="25" t="s">
        <v>447</v>
      </c>
      <c r="F95" s="33">
        <f>VLOOKUP(C95,MEMÓRIA!$1:$1048576,16,0)</f>
        <v>142.19999999999999</v>
      </c>
      <c r="G95" s="29"/>
      <c r="H95" s="29"/>
      <c r="I95" s="27"/>
      <c r="J95" s="348"/>
      <c r="P95" s="72"/>
      <c r="Q95" s="72"/>
    </row>
    <row r="96" spans="1:17" ht="15" customHeight="1">
      <c r="A96" s="511"/>
      <c r="B96" s="512"/>
      <c r="C96" s="66" t="s">
        <v>389</v>
      </c>
      <c r="D96" s="67" t="s">
        <v>60</v>
      </c>
      <c r="E96" s="68"/>
      <c r="F96" s="68"/>
      <c r="G96" s="68"/>
      <c r="H96" s="68"/>
      <c r="I96" s="70"/>
      <c r="J96" s="348"/>
      <c r="P96" s="72"/>
      <c r="Q96" s="72"/>
    </row>
    <row r="97" spans="1:17" ht="22.5">
      <c r="A97" s="34">
        <v>180204</v>
      </c>
      <c r="B97" s="23" t="s">
        <v>29</v>
      </c>
      <c r="C97" s="23" t="s">
        <v>390</v>
      </c>
      <c r="D97" s="24" t="s">
        <v>524</v>
      </c>
      <c r="E97" s="25" t="s">
        <v>451</v>
      </c>
      <c r="F97" s="33">
        <f>VLOOKUP(C97,MEMÓRIA!$1:$1048576,16,0)</f>
        <v>17</v>
      </c>
      <c r="G97" s="29"/>
      <c r="H97" s="29"/>
      <c r="I97" s="27"/>
      <c r="J97" s="348"/>
      <c r="P97" s="72"/>
      <c r="Q97" s="72"/>
    </row>
    <row r="98" spans="1:17" ht="22.5">
      <c r="A98" s="34">
        <v>180206</v>
      </c>
      <c r="B98" s="23" t="s">
        <v>29</v>
      </c>
      <c r="C98" s="23" t="s">
        <v>391</v>
      </c>
      <c r="D98" s="24" t="s">
        <v>525</v>
      </c>
      <c r="E98" s="25" t="s">
        <v>451</v>
      </c>
      <c r="F98" s="33">
        <f>VLOOKUP(C98,MEMÓRIA!$1:$1048576,16,0)</f>
        <v>2</v>
      </c>
      <c r="G98" s="29"/>
      <c r="H98" s="29"/>
      <c r="I98" s="27"/>
      <c r="J98" s="348"/>
      <c r="P98" s="72"/>
      <c r="Q98" s="72"/>
    </row>
    <row r="99" spans="1:17" ht="22.5">
      <c r="A99" s="34">
        <v>180201</v>
      </c>
      <c r="B99" s="23" t="s">
        <v>29</v>
      </c>
      <c r="C99" s="23" t="s">
        <v>392</v>
      </c>
      <c r="D99" s="24" t="s">
        <v>526</v>
      </c>
      <c r="E99" s="25" t="s">
        <v>451</v>
      </c>
      <c r="F99" s="33">
        <f>VLOOKUP(C99,MEMÓRIA!$1:$1048576,16,0)</f>
        <v>14</v>
      </c>
      <c r="G99" s="29"/>
      <c r="H99" s="29"/>
      <c r="I99" s="27"/>
      <c r="J99" s="348"/>
      <c r="P99" s="72"/>
      <c r="Q99" s="72"/>
    </row>
    <row r="100" spans="1:17" ht="22.5">
      <c r="A100" s="34">
        <v>180202</v>
      </c>
      <c r="B100" s="23" t="s">
        <v>29</v>
      </c>
      <c r="C100" s="23" t="s">
        <v>393</v>
      </c>
      <c r="D100" s="24" t="s">
        <v>527</v>
      </c>
      <c r="E100" s="25" t="s">
        <v>451</v>
      </c>
      <c r="F100" s="33">
        <f>VLOOKUP(C100,MEMÓRIA!$1:$1048576,16,0)</f>
        <v>2</v>
      </c>
      <c r="G100" s="29"/>
      <c r="H100" s="29"/>
      <c r="I100" s="27"/>
      <c r="J100" s="348"/>
      <c r="P100" s="72"/>
      <c r="Q100" s="72"/>
    </row>
    <row r="101" spans="1:17" ht="15" customHeight="1">
      <c r="A101" s="511"/>
      <c r="B101" s="512"/>
      <c r="C101" s="66" t="s">
        <v>394</v>
      </c>
      <c r="D101" s="67" t="s">
        <v>61</v>
      </c>
      <c r="E101" s="68"/>
      <c r="F101" s="68"/>
      <c r="G101" s="68"/>
      <c r="H101" s="68"/>
      <c r="I101" s="70"/>
      <c r="J101" s="348"/>
      <c r="P101" s="72"/>
      <c r="Q101" s="72"/>
    </row>
    <row r="102" spans="1:17" ht="15" customHeight="1">
      <c r="A102" s="34">
        <v>13177</v>
      </c>
      <c r="B102" s="23" t="s">
        <v>37</v>
      </c>
      <c r="C102" s="23" t="s">
        <v>395</v>
      </c>
      <c r="D102" s="24" t="s">
        <v>528</v>
      </c>
      <c r="E102" s="25" t="s">
        <v>498</v>
      </c>
      <c r="F102" s="33">
        <f>VLOOKUP(C102,MEMÓRIA!$1:$1048576,16,0)</f>
        <v>15</v>
      </c>
      <c r="G102" s="29"/>
      <c r="H102" s="29"/>
      <c r="I102" s="27"/>
      <c r="J102" s="348"/>
      <c r="P102" s="72"/>
      <c r="Q102" s="72"/>
    </row>
    <row r="103" spans="1:17" ht="22.5">
      <c r="A103" s="34">
        <v>103782</v>
      </c>
      <c r="B103" s="23" t="s">
        <v>38</v>
      </c>
      <c r="C103" s="23" t="s">
        <v>396</v>
      </c>
      <c r="D103" s="24" t="s">
        <v>529</v>
      </c>
      <c r="E103" s="25" t="s">
        <v>489</v>
      </c>
      <c r="F103" s="33">
        <f>VLOOKUP(C103,MEMÓRIA!$1:$1048576,16,0)</f>
        <v>8</v>
      </c>
      <c r="G103" s="29"/>
      <c r="H103" s="29"/>
      <c r="I103" s="27"/>
      <c r="J103" s="348"/>
      <c r="P103" s="72"/>
      <c r="Q103" s="72"/>
    </row>
    <row r="104" spans="1:17" ht="22.5">
      <c r="A104" s="34">
        <v>12870</v>
      </c>
      <c r="B104" s="23" t="s">
        <v>37</v>
      </c>
      <c r="C104" s="23" t="s">
        <v>397</v>
      </c>
      <c r="D104" s="24" t="s">
        <v>530</v>
      </c>
      <c r="E104" s="25" t="s">
        <v>498</v>
      </c>
      <c r="F104" s="33">
        <f>VLOOKUP(C104,MEMÓRIA!$1:$1048576,16,0)</f>
        <v>2</v>
      </c>
      <c r="G104" s="29"/>
      <c r="H104" s="29"/>
      <c r="I104" s="27"/>
      <c r="J104" s="348"/>
      <c r="P104" s="72"/>
      <c r="Q104" s="72"/>
    </row>
    <row r="105" spans="1:17" ht="15" customHeight="1">
      <c r="A105" s="508" t="str">
        <f>_xlfn.CONCAT("SUB - TOTAL ",D56)</f>
        <v>SUB - TOTAL INSTALAÇÕES ELÉTRICAS</v>
      </c>
      <c r="B105" s="509"/>
      <c r="C105" s="509"/>
      <c r="D105" s="509"/>
      <c r="E105" s="509"/>
      <c r="F105" s="509"/>
      <c r="G105" s="509"/>
      <c r="H105" s="510"/>
      <c r="I105" s="30">
        <f>SUM(I56:I104)</f>
        <v>0</v>
      </c>
      <c r="J105" s="348"/>
      <c r="P105" s="72"/>
      <c r="Q105" s="72"/>
    </row>
    <row r="106" spans="1:17" ht="5.0999999999999996" customHeight="1">
      <c r="A106" s="148"/>
      <c r="B106" s="149"/>
      <c r="C106" s="149"/>
      <c r="D106" s="149"/>
      <c r="E106" s="149"/>
      <c r="F106" s="149"/>
      <c r="G106" s="149"/>
      <c r="H106" s="149"/>
      <c r="I106" s="150"/>
      <c r="J106" s="348"/>
      <c r="P106" s="72"/>
      <c r="Q106" s="72"/>
    </row>
    <row r="107" spans="1:17" ht="15" customHeight="1">
      <c r="A107" s="511"/>
      <c r="B107" s="512"/>
      <c r="C107" s="66" t="s">
        <v>11</v>
      </c>
      <c r="D107" s="67" t="s">
        <v>310</v>
      </c>
      <c r="E107" s="68"/>
      <c r="F107" s="68"/>
      <c r="G107" s="68"/>
      <c r="H107" s="68"/>
      <c r="I107" s="70"/>
      <c r="J107" s="348">
        <f>I120</f>
        <v>0</v>
      </c>
      <c r="P107" s="72"/>
      <c r="Q107" s="72"/>
    </row>
    <row r="108" spans="1:17" ht="22.5">
      <c r="A108" s="34">
        <v>160807</v>
      </c>
      <c r="B108" s="23" t="s">
        <v>29</v>
      </c>
      <c r="C108" s="23" t="s">
        <v>47</v>
      </c>
      <c r="D108" s="24" t="s">
        <v>531</v>
      </c>
      <c r="E108" s="25" t="s">
        <v>451</v>
      </c>
      <c r="F108" s="33">
        <f>VLOOKUP(C108,MEMÓRIA!$1:$1048576,16,0)</f>
        <v>5</v>
      </c>
      <c r="G108" s="29"/>
      <c r="H108" s="29"/>
      <c r="I108" s="27"/>
      <c r="J108" s="348"/>
      <c r="P108" s="72"/>
      <c r="Q108" s="72"/>
    </row>
    <row r="109" spans="1:17" ht="15" customHeight="1">
      <c r="A109" s="34">
        <v>98302</v>
      </c>
      <c r="B109" s="23" t="s">
        <v>38</v>
      </c>
      <c r="C109" s="23" t="s">
        <v>48</v>
      </c>
      <c r="D109" s="24" t="s">
        <v>532</v>
      </c>
      <c r="E109" s="25" t="s">
        <v>489</v>
      </c>
      <c r="F109" s="33">
        <f>VLOOKUP(C109,MEMÓRIA!$1:$1048576,16,0)</f>
        <v>1</v>
      </c>
      <c r="G109" s="29"/>
      <c r="H109" s="29"/>
      <c r="I109" s="27"/>
      <c r="J109" s="348"/>
      <c r="P109" s="72"/>
      <c r="Q109" s="72"/>
    </row>
    <row r="110" spans="1:17" ht="22.5">
      <c r="A110" s="34">
        <v>160864</v>
      </c>
      <c r="B110" s="23" t="s">
        <v>29</v>
      </c>
      <c r="C110" s="23" t="s">
        <v>49</v>
      </c>
      <c r="D110" s="24" t="s">
        <v>533</v>
      </c>
      <c r="E110" s="25" t="s">
        <v>451</v>
      </c>
      <c r="F110" s="33">
        <f>VLOOKUP(C110,MEMÓRIA!$1:$1048576,16,0)</f>
        <v>1</v>
      </c>
      <c r="G110" s="29"/>
      <c r="H110" s="29"/>
      <c r="I110" s="27"/>
      <c r="J110" s="348"/>
      <c r="P110" s="72"/>
      <c r="Q110" s="72"/>
    </row>
    <row r="111" spans="1:17" ht="22.5">
      <c r="A111" s="34">
        <v>160828</v>
      </c>
      <c r="B111" s="23" t="s">
        <v>29</v>
      </c>
      <c r="C111" s="23" t="s">
        <v>307</v>
      </c>
      <c r="D111" s="24" t="s">
        <v>534</v>
      </c>
      <c r="E111" s="25" t="s">
        <v>451</v>
      </c>
      <c r="F111" s="33">
        <f>VLOOKUP(C111,MEMÓRIA!$1:$1048576,16,0)</f>
        <v>1</v>
      </c>
      <c r="G111" s="29"/>
      <c r="H111" s="29"/>
      <c r="I111" s="27"/>
      <c r="J111" s="348"/>
      <c r="P111" s="72"/>
      <c r="Q111" s="72"/>
    </row>
    <row r="112" spans="1:17" ht="22.5">
      <c r="A112" s="34">
        <v>160811</v>
      </c>
      <c r="B112" s="23" t="s">
        <v>29</v>
      </c>
      <c r="C112" s="23" t="s">
        <v>308</v>
      </c>
      <c r="D112" s="24" t="s">
        <v>535</v>
      </c>
      <c r="E112" s="25" t="s">
        <v>451</v>
      </c>
      <c r="F112" s="33">
        <f>VLOOKUP(C112,MEMÓRIA!$1:$1048576,16,0)</f>
        <v>1</v>
      </c>
      <c r="G112" s="29"/>
      <c r="H112" s="29"/>
      <c r="I112" s="27"/>
      <c r="J112" s="348"/>
      <c r="P112" s="72"/>
      <c r="Q112" s="72"/>
    </row>
    <row r="113" spans="1:17" ht="22.5">
      <c r="A113" s="34">
        <v>160825</v>
      </c>
      <c r="B113" s="23" t="s">
        <v>29</v>
      </c>
      <c r="C113" s="23" t="s">
        <v>309</v>
      </c>
      <c r="D113" s="24" t="s">
        <v>536</v>
      </c>
      <c r="E113" s="25" t="s">
        <v>451</v>
      </c>
      <c r="F113" s="33">
        <f>VLOOKUP(C113,MEMÓRIA!$1:$1048576,16,0)</f>
        <v>1</v>
      </c>
      <c r="G113" s="29"/>
      <c r="H113" s="29"/>
      <c r="I113" s="27"/>
      <c r="J113" s="348"/>
      <c r="P113" s="72"/>
      <c r="Q113" s="72"/>
    </row>
    <row r="114" spans="1:17" ht="22.5">
      <c r="A114" s="34">
        <v>150628</v>
      </c>
      <c r="B114" s="23" t="s">
        <v>29</v>
      </c>
      <c r="C114" s="23" t="s">
        <v>398</v>
      </c>
      <c r="D114" s="24" t="s">
        <v>508</v>
      </c>
      <c r="E114" s="25" t="s">
        <v>451</v>
      </c>
      <c r="F114" s="33">
        <f>VLOOKUP(C114,MEMÓRIA!$1:$1048576,16,0)</f>
        <v>7</v>
      </c>
      <c r="G114" s="29"/>
      <c r="H114" s="29"/>
      <c r="I114" s="27"/>
      <c r="J114" s="348"/>
      <c r="P114" s="72"/>
      <c r="Q114" s="72"/>
    </row>
    <row r="115" spans="1:17" ht="15" customHeight="1">
      <c r="A115" s="34">
        <v>7138</v>
      </c>
      <c r="B115" s="23" t="s">
        <v>37</v>
      </c>
      <c r="C115" s="23" t="s">
        <v>399</v>
      </c>
      <c r="D115" s="24" t="s">
        <v>537</v>
      </c>
      <c r="E115" s="25" t="s">
        <v>447</v>
      </c>
      <c r="F115" s="33">
        <f>VLOOKUP(C115,MEMÓRIA!$1:$1048576,16,0)</f>
        <v>39.4</v>
      </c>
      <c r="G115" s="29"/>
      <c r="H115" s="29"/>
      <c r="I115" s="27"/>
      <c r="J115" s="348"/>
      <c r="P115" s="72"/>
      <c r="Q115" s="72"/>
    </row>
    <row r="116" spans="1:17" ht="15" customHeight="1">
      <c r="A116" s="34">
        <v>12984</v>
      </c>
      <c r="B116" s="23" t="s">
        <v>37</v>
      </c>
      <c r="C116" s="23" t="s">
        <v>400</v>
      </c>
      <c r="D116" s="24" t="s">
        <v>538</v>
      </c>
      <c r="E116" s="25" t="s">
        <v>498</v>
      </c>
      <c r="F116" s="33">
        <f>VLOOKUP(C116,MEMÓRIA!$1:$1048576,16,0)</f>
        <v>2</v>
      </c>
      <c r="G116" s="29"/>
      <c r="H116" s="29"/>
      <c r="I116" s="27"/>
      <c r="J116" s="348"/>
      <c r="P116" s="72"/>
      <c r="Q116" s="72"/>
    </row>
    <row r="117" spans="1:17" ht="15" customHeight="1">
      <c r="A117" s="34">
        <v>12802</v>
      </c>
      <c r="B117" s="23" t="s">
        <v>37</v>
      </c>
      <c r="C117" s="23" t="s">
        <v>401</v>
      </c>
      <c r="D117" s="24" t="s">
        <v>539</v>
      </c>
      <c r="E117" s="25" t="s">
        <v>498</v>
      </c>
      <c r="F117" s="33">
        <f>VLOOKUP(C117,MEMÓRIA!$1:$1048576,16,0)</f>
        <v>5</v>
      </c>
      <c r="G117" s="29"/>
      <c r="H117" s="29"/>
      <c r="I117" s="27"/>
      <c r="J117" s="348"/>
      <c r="P117" s="72"/>
      <c r="Q117" s="72"/>
    </row>
    <row r="118" spans="1:17" ht="22.5">
      <c r="A118" s="34">
        <v>91834</v>
      </c>
      <c r="B118" s="23" t="s">
        <v>38</v>
      </c>
      <c r="C118" s="23" t="s">
        <v>402</v>
      </c>
      <c r="D118" s="24" t="s">
        <v>540</v>
      </c>
      <c r="E118" s="25" t="s">
        <v>435</v>
      </c>
      <c r="F118" s="33">
        <f>VLOOKUP(C118,MEMÓRIA!$1:$1048576,16,0)</f>
        <v>25.8</v>
      </c>
      <c r="G118" s="29"/>
      <c r="H118" s="29"/>
      <c r="I118" s="27"/>
      <c r="J118" s="348"/>
      <c r="P118" s="72"/>
      <c r="Q118" s="72"/>
    </row>
    <row r="119" spans="1:17" ht="22.5">
      <c r="A119" s="34">
        <v>91841</v>
      </c>
      <c r="B119" s="23" t="s">
        <v>38</v>
      </c>
      <c r="C119" s="23" t="s">
        <v>403</v>
      </c>
      <c r="D119" s="24" t="s">
        <v>541</v>
      </c>
      <c r="E119" s="25" t="s">
        <v>435</v>
      </c>
      <c r="F119" s="33">
        <f>VLOOKUP(C119,MEMÓRIA!$1:$1048576,16,0)</f>
        <v>1.1000000000000001</v>
      </c>
      <c r="G119" s="29"/>
      <c r="H119" s="29"/>
      <c r="I119" s="27"/>
      <c r="J119" s="348"/>
      <c r="P119" s="72"/>
      <c r="Q119" s="72"/>
    </row>
    <row r="120" spans="1:17" ht="15" customHeight="1">
      <c r="A120" s="508" t="str">
        <f>_xlfn.CONCAT("SUB - TOTAL ",D107)</f>
        <v>SUB - TOTAL CABEAMENTO ESTRUTURADO</v>
      </c>
      <c r="B120" s="509"/>
      <c r="C120" s="509"/>
      <c r="D120" s="509"/>
      <c r="E120" s="509"/>
      <c r="F120" s="509"/>
      <c r="G120" s="509"/>
      <c r="H120" s="510"/>
      <c r="I120" s="30">
        <f>SUM(I108:I119)</f>
        <v>0</v>
      </c>
      <c r="J120" s="348"/>
      <c r="P120" s="72"/>
      <c r="Q120" s="72"/>
    </row>
    <row r="121" spans="1:17" ht="5.0999999999999996" customHeight="1">
      <c r="A121" s="148"/>
      <c r="B121" s="149"/>
      <c r="C121" s="149"/>
      <c r="D121" s="149"/>
      <c r="E121" s="149"/>
      <c r="F121" s="149"/>
      <c r="G121" s="149"/>
      <c r="H121" s="149"/>
      <c r="I121" s="150"/>
      <c r="J121" s="348"/>
      <c r="P121" s="72"/>
      <c r="Q121" s="72"/>
    </row>
    <row r="122" spans="1:17" ht="15" customHeight="1">
      <c r="A122" s="511"/>
      <c r="B122" s="512"/>
      <c r="C122" s="66" t="s">
        <v>12</v>
      </c>
      <c r="D122" s="67" t="s">
        <v>71</v>
      </c>
      <c r="E122" s="68"/>
      <c r="F122" s="68"/>
      <c r="G122" s="68"/>
      <c r="H122" s="68"/>
      <c r="I122" s="70"/>
      <c r="J122" s="348">
        <f>I127</f>
        <v>0</v>
      </c>
      <c r="P122" s="72"/>
      <c r="Q122" s="72"/>
    </row>
    <row r="123" spans="1:17" ht="22.5">
      <c r="A123" s="34">
        <v>1765</v>
      </c>
      <c r="B123" s="23" t="s">
        <v>37</v>
      </c>
      <c r="C123" s="23" t="s">
        <v>51</v>
      </c>
      <c r="D123" s="24" t="s">
        <v>542</v>
      </c>
      <c r="E123" s="25" t="s">
        <v>445</v>
      </c>
      <c r="F123" s="33">
        <f>VLOOKUP(C123,MEMÓRIA!$1:$1048576,16,0)</f>
        <v>18</v>
      </c>
      <c r="G123" s="29"/>
      <c r="H123" s="29"/>
      <c r="I123" s="27"/>
      <c r="J123" s="348"/>
      <c r="P123" s="72"/>
      <c r="Q123" s="72"/>
    </row>
    <row r="124" spans="1:17" ht="22.5">
      <c r="A124" s="34">
        <v>11946</v>
      </c>
      <c r="B124" s="23" t="s">
        <v>37</v>
      </c>
      <c r="C124" s="23" t="s">
        <v>54</v>
      </c>
      <c r="D124" s="355" t="s">
        <v>543</v>
      </c>
      <c r="E124" s="25" t="s">
        <v>445</v>
      </c>
      <c r="F124" s="33">
        <f>VLOOKUP(C124,MEMÓRIA!$1:$1048576,16,0)</f>
        <v>3.3600000000000003</v>
      </c>
      <c r="G124" s="29"/>
      <c r="H124" s="29"/>
      <c r="I124" s="27"/>
      <c r="J124" s="348"/>
      <c r="P124" s="72"/>
      <c r="Q124" s="72"/>
    </row>
    <row r="125" spans="1:17" s="353" customFormat="1" ht="22.5">
      <c r="A125" s="34">
        <v>12219</v>
      </c>
      <c r="B125" s="23" t="s">
        <v>37</v>
      </c>
      <c r="C125" s="23" t="s">
        <v>56</v>
      </c>
      <c r="D125" s="360" t="s">
        <v>544</v>
      </c>
      <c r="E125" s="349" t="s">
        <v>445</v>
      </c>
      <c r="F125" s="33">
        <f>VLOOKUP(C125,MEMÓRIA!$1:$1048576,16,0)</f>
        <v>19.375</v>
      </c>
      <c r="G125" s="350"/>
      <c r="H125" s="350"/>
      <c r="I125" s="351"/>
      <c r="J125" s="352"/>
      <c r="P125" s="354"/>
      <c r="Q125" s="354"/>
    </row>
    <row r="126" spans="1:17" s="353" customFormat="1" ht="18" customHeight="1">
      <c r="A126" s="34">
        <v>1884</v>
      </c>
      <c r="B126" s="23" t="s">
        <v>37</v>
      </c>
      <c r="C126" s="23" t="s">
        <v>58</v>
      </c>
      <c r="D126" s="360" t="s">
        <v>545</v>
      </c>
      <c r="E126" s="349" t="s">
        <v>445</v>
      </c>
      <c r="F126" s="33">
        <f>VLOOKUP(C126,MEMÓRIA!$1:$1048576,16,0)</f>
        <v>21.36</v>
      </c>
      <c r="G126" s="350"/>
      <c r="H126" s="350"/>
      <c r="I126" s="351"/>
      <c r="J126" s="352"/>
      <c r="P126" s="354"/>
      <c r="Q126" s="354"/>
    </row>
    <row r="127" spans="1:17" ht="15" customHeight="1">
      <c r="A127" s="508" t="str">
        <f>_xlfn.CONCAT("SUB - TOTAL ",D122)</f>
        <v>SUB - TOTAL ESQUADRIAS</v>
      </c>
      <c r="B127" s="509"/>
      <c r="C127" s="509"/>
      <c r="D127" s="509"/>
      <c r="E127" s="509"/>
      <c r="F127" s="509"/>
      <c r="G127" s="509"/>
      <c r="H127" s="510"/>
      <c r="I127" s="30">
        <f>SUM(I123:I126)</f>
        <v>0</v>
      </c>
      <c r="J127" s="348"/>
      <c r="P127" s="72"/>
      <c r="Q127" s="72"/>
    </row>
    <row r="128" spans="1:17" ht="5.0999999999999996" customHeight="1">
      <c r="A128" s="148"/>
      <c r="B128" s="149"/>
      <c r="C128" s="149"/>
      <c r="D128" s="149"/>
      <c r="E128" s="149"/>
      <c r="F128" s="149"/>
      <c r="G128" s="149"/>
      <c r="H128" s="149"/>
      <c r="I128" s="150"/>
      <c r="J128" s="348"/>
      <c r="P128" s="72"/>
      <c r="Q128" s="72"/>
    </row>
    <row r="129" spans="1:17" ht="15" customHeight="1">
      <c r="A129" s="511"/>
      <c r="B129" s="512"/>
      <c r="C129" s="66" t="s">
        <v>13</v>
      </c>
      <c r="D129" s="67" t="s">
        <v>311</v>
      </c>
      <c r="E129" s="68"/>
      <c r="F129" s="68"/>
      <c r="G129" s="68"/>
      <c r="H129" s="68"/>
      <c r="I129" s="70"/>
      <c r="J129" s="348">
        <f>I140</f>
        <v>0</v>
      </c>
      <c r="P129" s="72"/>
      <c r="Q129" s="72"/>
    </row>
    <row r="130" spans="1:17" ht="22.5">
      <c r="A130" s="34">
        <v>87257</v>
      </c>
      <c r="B130" s="23" t="s">
        <v>38</v>
      </c>
      <c r="C130" s="23" t="s">
        <v>62</v>
      </c>
      <c r="D130" s="24" t="s">
        <v>546</v>
      </c>
      <c r="E130" s="25" t="s">
        <v>469</v>
      </c>
      <c r="F130" s="33">
        <f>VLOOKUP(C130,MEMÓRIA!$1:$1048576,16,0)</f>
        <v>133</v>
      </c>
      <c r="G130" s="29"/>
      <c r="H130" s="29"/>
      <c r="I130" s="27"/>
      <c r="J130" s="348"/>
      <c r="P130" s="72"/>
      <c r="Q130" s="72"/>
    </row>
    <row r="131" spans="1:17" ht="22.5">
      <c r="A131" s="34">
        <v>40329</v>
      </c>
      <c r="B131" s="23" t="s">
        <v>29</v>
      </c>
      <c r="C131" s="23" t="s">
        <v>63</v>
      </c>
      <c r="D131" s="355" t="s">
        <v>547</v>
      </c>
      <c r="E131" s="25" t="s">
        <v>461</v>
      </c>
      <c r="F131" s="33">
        <f>VLOOKUP(C131,MEMÓRIA!$1:$1048576,16,0)</f>
        <v>5.3445700000000009</v>
      </c>
      <c r="G131" s="29"/>
      <c r="H131" s="29"/>
      <c r="I131" s="27"/>
      <c r="J131" s="348"/>
      <c r="P131" s="72"/>
      <c r="Q131" s="72"/>
    </row>
    <row r="132" spans="1:17" s="353" customFormat="1" ht="15" customHeight="1">
      <c r="A132" s="34">
        <v>4923</v>
      </c>
      <c r="B132" s="23" t="s">
        <v>37</v>
      </c>
      <c r="C132" s="23" t="s">
        <v>64</v>
      </c>
      <c r="D132" s="360" t="s">
        <v>548</v>
      </c>
      <c r="E132" s="349" t="s">
        <v>167</v>
      </c>
      <c r="F132" s="33">
        <f>VLOOKUP(C132,MEMÓRIA!$1:$1048576,16,0)</f>
        <v>53.445700000000009</v>
      </c>
      <c r="G132" s="350"/>
      <c r="H132" s="350"/>
      <c r="I132" s="351"/>
      <c r="J132" s="352"/>
      <c r="P132" s="354"/>
      <c r="Q132" s="354"/>
    </row>
    <row r="133" spans="1:17" s="353" customFormat="1" ht="22.5">
      <c r="A133" s="34">
        <v>40250</v>
      </c>
      <c r="B133" s="23" t="s">
        <v>29</v>
      </c>
      <c r="C133" s="23" t="s">
        <v>65</v>
      </c>
      <c r="D133" s="360" t="s">
        <v>549</v>
      </c>
      <c r="E133" s="349" t="s">
        <v>445</v>
      </c>
      <c r="F133" s="33">
        <f>VLOOKUP(C133,MEMÓRIA!$1:$1048576,16,0)</f>
        <v>2.1350000000000002</v>
      </c>
      <c r="G133" s="350"/>
      <c r="H133" s="350"/>
      <c r="I133" s="351"/>
      <c r="J133" s="352"/>
      <c r="P133" s="354"/>
      <c r="Q133" s="354"/>
    </row>
    <row r="134" spans="1:17" s="353" customFormat="1" ht="33.75">
      <c r="A134" s="34" t="s">
        <v>409</v>
      </c>
      <c r="B134" s="23" t="s">
        <v>66</v>
      </c>
      <c r="C134" s="23" t="s">
        <v>405</v>
      </c>
      <c r="D134" s="360" t="s">
        <v>550</v>
      </c>
      <c r="E134" s="349" t="s">
        <v>445</v>
      </c>
      <c r="F134" s="33">
        <f>VLOOKUP(C134,MEMÓRIA!$1:$1048576,16,0)</f>
        <v>102.5938</v>
      </c>
      <c r="G134" s="350"/>
      <c r="H134" s="350"/>
      <c r="I134" s="351"/>
      <c r="J134" s="352"/>
      <c r="P134" s="354"/>
      <c r="Q134" s="354"/>
    </row>
    <row r="135" spans="1:17" ht="33.75">
      <c r="A135" s="34">
        <v>87620</v>
      </c>
      <c r="B135" s="23" t="s">
        <v>38</v>
      </c>
      <c r="C135" s="23" t="s">
        <v>406</v>
      </c>
      <c r="D135" s="24" t="s">
        <v>551</v>
      </c>
      <c r="E135" s="25" t="s">
        <v>469</v>
      </c>
      <c r="F135" s="33">
        <f>VLOOKUP(C135,MEMÓRIA!$1:$1048576,16,0)</f>
        <v>133</v>
      </c>
      <c r="G135" s="29"/>
      <c r="H135" s="29"/>
      <c r="I135" s="27"/>
      <c r="J135" s="348"/>
      <c r="P135" s="72"/>
      <c r="Q135" s="72"/>
    </row>
    <row r="136" spans="1:17" ht="22.5">
      <c r="A136" s="34">
        <v>110302</v>
      </c>
      <c r="B136" s="23" t="s">
        <v>29</v>
      </c>
      <c r="C136" s="23" t="s">
        <v>407</v>
      </c>
      <c r="D136" s="355" t="s">
        <v>552</v>
      </c>
      <c r="E136" s="25" t="s">
        <v>445</v>
      </c>
      <c r="F136" s="33">
        <f>VLOOKUP(C136,MEMÓRIA!$1:$1048576,16,0)</f>
        <v>573.79</v>
      </c>
      <c r="G136" s="29"/>
      <c r="H136" s="29"/>
      <c r="I136" s="27"/>
      <c r="J136" s="348"/>
      <c r="P136" s="72"/>
      <c r="Q136" s="72"/>
    </row>
    <row r="137" spans="1:17" s="353" customFormat="1" ht="22.5">
      <c r="A137" s="34">
        <v>190103</v>
      </c>
      <c r="B137" s="23" t="s">
        <v>29</v>
      </c>
      <c r="C137" s="23" t="s">
        <v>408</v>
      </c>
      <c r="D137" s="360" t="s">
        <v>553</v>
      </c>
      <c r="E137" s="349" t="s">
        <v>445</v>
      </c>
      <c r="F137" s="33">
        <f>VLOOKUP(C137,MEMÓRIA!$1:$1048576,16,0)</f>
        <v>706.79</v>
      </c>
      <c r="G137" s="350"/>
      <c r="H137" s="350"/>
      <c r="I137" s="351"/>
      <c r="J137" s="352"/>
      <c r="P137" s="354"/>
      <c r="Q137" s="354"/>
    </row>
    <row r="138" spans="1:17" s="353" customFormat="1" ht="22.5">
      <c r="A138" s="34">
        <v>110201</v>
      </c>
      <c r="B138" s="23" t="s">
        <v>29</v>
      </c>
      <c r="C138" s="23" t="s">
        <v>410</v>
      </c>
      <c r="D138" s="360" t="s">
        <v>554</v>
      </c>
      <c r="E138" s="349" t="s">
        <v>445</v>
      </c>
      <c r="F138" s="33">
        <f>VLOOKUP(C138,MEMÓRIA!$1:$1048576,16,0)</f>
        <v>133</v>
      </c>
      <c r="G138" s="350"/>
      <c r="H138" s="350"/>
      <c r="I138" s="351"/>
      <c r="J138" s="352"/>
      <c r="P138" s="354"/>
      <c r="Q138" s="354"/>
    </row>
    <row r="139" spans="1:17" s="353" customFormat="1" ht="22.5">
      <c r="A139" s="34">
        <v>160708</v>
      </c>
      <c r="B139" s="23" t="s">
        <v>29</v>
      </c>
      <c r="C139" s="23" t="s">
        <v>441</v>
      </c>
      <c r="D139" s="360" t="s">
        <v>555</v>
      </c>
      <c r="E139" s="349" t="s">
        <v>445</v>
      </c>
      <c r="F139" s="33">
        <f>VLOOKUP(C139,MEMÓRIA!$1:$1048576,16,0)</f>
        <v>706.79</v>
      </c>
      <c r="G139" s="350"/>
      <c r="H139" s="350"/>
      <c r="I139" s="351"/>
      <c r="J139" s="352"/>
      <c r="P139" s="354"/>
      <c r="Q139" s="354"/>
    </row>
    <row r="140" spans="1:17" ht="15" customHeight="1">
      <c r="A140" s="508" t="str">
        <f>_xlfn.CONCAT("SUB - TOTAL ",D129)</f>
        <v>SUB - TOTAL ACABAMENTOS</v>
      </c>
      <c r="B140" s="509"/>
      <c r="C140" s="509"/>
      <c r="D140" s="509"/>
      <c r="E140" s="509"/>
      <c r="F140" s="509"/>
      <c r="G140" s="509"/>
      <c r="H140" s="510"/>
      <c r="I140" s="30">
        <f>SUM(I130:I139)</f>
        <v>0</v>
      </c>
      <c r="J140" s="348"/>
      <c r="P140" s="72"/>
      <c r="Q140" s="72"/>
    </row>
    <row r="141" spans="1:17" ht="5.0999999999999996" customHeight="1">
      <c r="A141" s="148"/>
      <c r="B141" s="149"/>
      <c r="C141" s="149"/>
      <c r="D141" s="149"/>
      <c r="E141" s="149"/>
      <c r="F141" s="149"/>
      <c r="G141" s="149"/>
      <c r="H141" s="149"/>
      <c r="I141" s="150"/>
      <c r="J141" s="348"/>
      <c r="P141" s="72"/>
      <c r="Q141" s="72"/>
    </row>
    <row r="142" spans="1:17" ht="15" customHeight="1">
      <c r="A142" s="511"/>
      <c r="B142" s="512"/>
      <c r="C142" s="66" t="s">
        <v>14</v>
      </c>
      <c r="D142" s="67" t="s">
        <v>72</v>
      </c>
      <c r="E142" s="68"/>
      <c r="F142" s="68"/>
      <c r="G142" s="68"/>
      <c r="H142" s="68"/>
      <c r="I142" s="70"/>
      <c r="J142" s="348">
        <f>I154</f>
        <v>0</v>
      </c>
      <c r="P142" s="72"/>
      <c r="Q142" s="72"/>
    </row>
    <row r="143" spans="1:17" ht="22.5">
      <c r="A143" s="34">
        <v>200209</v>
      </c>
      <c r="B143" s="23" t="s">
        <v>29</v>
      </c>
      <c r="C143" s="23" t="s">
        <v>67</v>
      </c>
      <c r="D143" s="24" t="s">
        <v>556</v>
      </c>
      <c r="E143" s="25" t="s">
        <v>445</v>
      </c>
      <c r="F143" s="33">
        <f>VLOOKUP(C143,MEMÓRIA!$1:$1048576,16,0)</f>
        <v>101.75700000000001</v>
      </c>
      <c r="G143" s="29"/>
      <c r="H143" s="29"/>
      <c r="I143" s="27"/>
      <c r="J143" s="348"/>
      <c r="P143" s="72"/>
      <c r="Q143" s="72"/>
    </row>
    <row r="144" spans="1:17" ht="22.5">
      <c r="A144" s="34">
        <v>104658</v>
      </c>
      <c r="B144" s="23" t="s">
        <v>38</v>
      </c>
      <c r="C144" s="23" t="s">
        <v>68</v>
      </c>
      <c r="D144" s="24" t="s">
        <v>557</v>
      </c>
      <c r="E144" s="25" t="s">
        <v>469</v>
      </c>
      <c r="F144" s="33">
        <f>VLOOKUP(C144,MEMÓRIA!$1:$1048576,16,0)</f>
        <v>19.02</v>
      </c>
      <c r="G144" s="29"/>
      <c r="H144" s="29"/>
      <c r="I144" s="27"/>
      <c r="J144" s="348"/>
      <c r="P144" s="72"/>
      <c r="Q144" s="72"/>
    </row>
    <row r="145" spans="1:17" ht="22.5">
      <c r="A145" s="34">
        <v>200202</v>
      </c>
      <c r="B145" s="23" t="s">
        <v>29</v>
      </c>
      <c r="C145" s="23" t="s">
        <v>69</v>
      </c>
      <c r="D145" s="24" t="s">
        <v>558</v>
      </c>
      <c r="E145" s="25" t="s">
        <v>447</v>
      </c>
      <c r="F145" s="33">
        <f>VLOOKUP(C145,MEMÓRIA!$1:$1048576,16,0)</f>
        <v>47.55</v>
      </c>
      <c r="G145" s="29"/>
      <c r="H145" s="29"/>
      <c r="I145" s="27"/>
      <c r="J145" s="348"/>
      <c r="P145" s="72"/>
      <c r="Q145" s="72"/>
    </row>
    <row r="146" spans="1:17" ht="22.5">
      <c r="A146" s="34">
        <v>41557</v>
      </c>
      <c r="B146" s="23" t="s">
        <v>141</v>
      </c>
      <c r="C146" s="23" t="s">
        <v>70</v>
      </c>
      <c r="D146" s="24" t="s">
        <v>559</v>
      </c>
      <c r="E146" s="25" t="s">
        <v>435</v>
      </c>
      <c r="F146" s="33">
        <f>VLOOKUP(C146,MEMÓRIA!$1:$1048576,16,0)</f>
        <v>21.46</v>
      </c>
      <c r="G146" s="29"/>
      <c r="H146" s="29"/>
      <c r="I146" s="27"/>
      <c r="J146" s="348"/>
      <c r="P146" s="72"/>
      <c r="Q146" s="72"/>
    </row>
    <row r="147" spans="1:17" ht="22.5">
      <c r="A147" s="34">
        <v>141909</v>
      </c>
      <c r="B147" s="23" t="s">
        <v>29</v>
      </c>
      <c r="C147" s="23" t="s">
        <v>404</v>
      </c>
      <c r="D147" s="24" t="s">
        <v>560</v>
      </c>
      <c r="E147" s="25" t="s">
        <v>447</v>
      </c>
      <c r="F147" s="33">
        <f>VLOOKUP(C147,MEMÓRIA!$1:$1048576,16,0)</f>
        <v>25</v>
      </c>
      <c r="G147" s="29"/>
      <c r="H147" s="29"/>
      <c r="I147" s="27"/>
      <c r="J147" s="348"/>
      <c r="P147" s="72"/>
      <c r="Q147" s="72"/>
    </row>
    <row r="148" spans="1:17" ht="33.75">
      <c r="A148" s="34">
        <v>141102</v>
      </c>
      <c r="B148" s="23" t="s">
        <v>29</v>
      </c>
      <c r="C148" s="23" t="s">
        <v>422</v>
      </c>
      <c r="D148" s="24" t="s">
        <v>561</v>
      </c>
      <c r="E148" s="25" t="s">
        <v>451</v>
      </c>
      <c r="F148" s="33">
        <f>VLOOKUP(C148,MEMÓRIA!$1:$1048576,16,0)</f>
        <v>2</v>
      </c>
      <c r="G148" s="29"/>
      <c r="H148" s="29"/>
      <c r="I148" s="27"/>
      <c r="J148" s="348"/>
      <c r="P148" s="72"/>
      <c r="Q148" s="72"/>
    </row>
    <row r="149" spans="1:17" ht="22.5">
      <c r="A149" s="34">
        <v>210302</v>
      </c>
      <c r="B149" s="23" t="s">
        <v>29</v>
      </c>
      <c r="C149" s="23" t="s">
        <v>423</v>
      </c>
      <c r="D149" s="24" t="s">
        <v>562</v>
      </c>
      <c r="E149" s="25" t="s">
        <v>447</v>
      </c>
      <c r="F149" s="33">
        <f>VLOOKUP(C149,MEMÓRIA!$1:$1048576,16,0)</f>
        <v>4</v>
      </c>
      <c r="G149" s="29"/>
      <c r="H149" s="29"/>
      <c r="I149" s="27"/>
      <c r="J149" s="348"/>
      <c r="P149" s="72"/>
      <c r="Q149" s="72"/>
    </row>
    <row r="150" spans="1:17" ht="33.75">
      <c r="A150" s="34">
        <v>99839</v>
      </c>
      <c r="B150" s="23" t="s">
        <v>38</v>
      </c>
      <c r="C150" s="23" t="s">
        <v>426</v>
      </c>
      <c r="D150" s="24" t="s">
        <v>563</v>
      </c>
      <c r="E150" s="25" t="s">
        <v>435</v>
      </c>
      <c r="F150" s="33">
        <f>VLOOKUP(C150,MEMÓRIA!$1:$1048576,16,0)</f>
        <v>4</v>
      </c>
      <c r="G150" s="29"/>
      <c r="H150" s="29"/>
      <c r="I150" s="27"/>
      <c r="J150" s="348"/>
      <c r="P150" s="72"/>
      <c r="Q150" s="72"/>
    </row>
    <row r="151" spans="1:17" ht="15" customHeight="1">
      <c r="A151" s="34">
        <v>12043</v>
      </c>
      <c r="B151" s="23" t="s">
        <v>37</v>
      </c>
      <c r="C151" s="23" t="s">
        <v>433</v>
      </c>
      <c r="D151" s="24" t="s">
        <v>564</v>
      </c>
      <c r="E151" s="25" t="s">
        <v>498</v>
      </c>
      <c r="F151" s="33">
        <f>VLOOKUP(C151,MEMÓRIA!$1:$1048576,16,0)</f>
        <v>21</v>
      </c>
      <c r="G151" s="29"/>
      <c r="H151" s="29"/>
      <c r="I151" s="27"/>
      <c r="J151" s="348"/>
      <c r="P151" s="72"/>
      <c r="Q151" s="72"/>
    </row>
    <row r="152" spans="1:17" ht="22.5">
      <c r="A152" s="34">
        <v>200576</v>
      </c>
      <c r="B152" s="23" t="s">
        <v>29</v>
      </c>
      <c r="C152" s="23" t="s">
        <v>442</v>
      </c>
      <c r="D152" s="24" t="s">
        <v>565</v>
      </c>
      <c r="E152" s="25" t="s">
        <v>451</v>
      </c>
      <c r="F152" s="33">
        <f>VLOOKUP(C152,MEMÓRIA!$1:$1048576,16,0)</f>
        <v>1</v>
      </c>
      <c r="G152" s="29"/>
      <c r="H152" s="29"/>
      <c r="I152" s="27"/>
      <c r="J152" s="348"/>
      <c r="P152" s="72"/>
      <c r="Q152" s="72"/>
    </row>
    <row r="153" spans="1:17" ht="22.5">
      <c r="A153" s="34">
        <v>200401</v>
      </c>
      <c r="B153" s="23" t="s">
        <v>29</v>
      </c>
      <c r="C153" s="23" t="s">
        <v>443</v>
      </c>
      <c r="D153" s="24" t="s">
        <v>566</v>
      </c>
      <c r="E153" s="25" t="s">
        <v>445</v>
      </c>
      <c r="F153" s="33">
        <f>VLOOKUP(C153,MEMÓRIA!$1:$1048576,16,0)</f>
        <v>133</v>
      </c>
      <c r="G153" s="29"/>
      <c r="H153" s="29"/>
      <c r="I153" s="27"/>
      <c r="J153" s="348"/>
      <c r="P153" s="72"/>
      <c r="Q153" s="72"/>
    </row>
    <row r="154" spans="1:17" ht="15" customHeight="1">
      <c r="A154" s="508" t="str">
        <f>_xlfn.CONCAT("SUB - TOTAL ",D142)</f>
        <v>SUB - TOTAL SERVIÇOS COMPLEMENTARES E FINAIS</v>
      </c>
      <c r="B154" s="509"/>
      <c r="C154" s="509"/>
      <c r="D154" s="509"/>
      <c r="E154" s="509"/>
      <c r="F154" s="509"/>
      <c r="G154" s="509"/>
      <c r="H154" s="510"/>
      <c r="I154" s="30">
        <f>SUM(I143:I153)</f>
        <v>0</v>
      </c>
      <c r="J154" s="348"/>
      <c r="P154" s="72"/>
      <c r="Q154" s="72"/>
    </row>
    <row r="155" spans="1:17" ht="5.0999999999999996" customHeight="1">
      <c r="A155" s="148"/>
      <c r="B155" s="149"/>
      <c r="C155" s="149"/>
      <c r="D155" s="149"/>
      <c r="E155" s="149"/>
      <c r="F155" s="149"/>
      <c r="G155" s="149"/>
      <c r="H155" s="149"/>
      <c r="I155" s="150"/>
      <c r="J155" s="348"/>
      <c r="P155" s="72"/>
      <c r="Q155" s="72"/>
    </row>
    <row r="156" spans="1:17" ht="20.100000000000001" customHeight="1" thickBot="1">
      <c r="A156" s="517" t="s">
        <v>73</v>
      </c>
      <c r="B156" s="518"/>
      <c r="C156" s="518"/>
      <c r="D156" s="518"/>
      <c r="E156" s="518"/>
      <c r="F156" s="518"/>
      <c r="G156" s="518"/>
      <c r="H156" s="519"/>
      <c r="I156" s="71">
        <f>SUM(J1:J156)</f>
        <v>0</v>
      </c>
      <c r="J156" s="348"/>
      <c r="P156" s="72"/>
      <c r="Q156" s="72"/>
    </row>
    <row r="157" spans="1:17" ht="15" customHeight="1">
      <c r="A157" s="18"/>
      <c r="J157" s="375"/>
      <c r="P157" s="72"/>
      <c r="Q157" s="72"/>
    </row>
    <row r="158" spans="1:17" ht="15" customHeight="1">
      <c r="A158" s="18"/>
      <c r="J158" s="375"/>
      <c r="P158" s="72"/>
      <c r="Q158" s="72"/>
    </row>
    <row r="159" spans="1:17" ht="15" customHeight="1">
      <c r="A159" s="18"/>
      <c r="J159" s="375"/>
      <c r="P159" s="72"/>
      <c r="Q159" s="72"/>
    </row>
    <row r="160" spans="1:17" ht="15" customHeight="1">
      <c r="A160" s="18"/>
      <c r="J160" s="375"/>
      <c r="P160" s="72"/>
      <c r="Q160" s="72"/>
    </row>
    <row r="161" spans="1:17" ht="15" customHeight="1">
      <c r="A161" s="18"/>
      <c r="J161" s="375"/>
      <c r="P161" s="72"/>
      <c r="Q161" s="72"/>
    </row>
    <row r="162" spans="1:17" ht="15" customHeight="1">
      <c r="A162" s="18"/>
      <c r="J162" s="375"/>
      <c r="P162" s="72"/>
      <c r="Q162" s="72"/>
    </row>
    <row r="163" spans="1:17" ht="15" customHeight="1">
      <c r="A163" s="18"/>
      <c r="J163" s="375"/>
      <c r="P163" s="72"/>
      <c r="Q163" s="72"/>
    </row>
    <row r="164" spans="1:17" ht="15" customHeight="1">
      <c r="A164" s="18"/>
      <c r="J164" s="375"/>
      <c r="P164" s="72"/>
      <c r="Q164" s="72"/>
    </row>
    <row r="165" spans="1:17" ht="15" customHeight="1">
      <c r="A165" s="18"/>
      <c r="J165" s="375"/>
      <c r="P165" s="72"/>
      <c r="Q165" s="72"/>
    </row>
    <row r="166" spans="1:17" ht="15" customHeight="1">
      <c r="A166" s="18"/>
      <c r="J166" s="375"/>
      <c r="P166" s="72"/>
      <c r="Q166" s="72"/>
    </row>
    <row r="167" spans="1:17" ht="15" customHeight="1">
      <c r="A167" s="18"/>
      <c r="P167" s="72"/>
      <c r="Q167" s="72"/>
    </row>
    <row r="168" spans="1:17" ht="15" customHeight="1">
      <c r="P168" s="72"/>
      <c r="Q168" s="72"/>
    </row>
    <row r="169" spans="1:17" ht="15" customHeight="1">
      <c r="P169" s="72"/>
      <c r="Q169" s="72"/>
    </row>
    <row r="170" spans="1:17" ht="15" customHeight="1">
      <c r="P170" s="72"/>
      <c r="Q170" s="72"/>
    </row>
    <row r="171" spans="1:17" ht="15" customHeight="1">
      <c r="P171" s="72"/>
      <c r="Q171" s="72"/>
    </row>
    <row r="172" spans="1:17" ht="15" customHeight="1">
      <c r="P172" s="72"/>
      <c r="Q172" s="72"/>
    </row>
    <row r="173" spans="1:17" ht="15" customHeight="1">
      <c r="P173" s="72"/>
      <c r="Q173" s="72"/>
    </row>
    <row r="174" spans="1:17" ht="15" customHeight="1">
      <c r="P174" s="72"/>
      <c r="Q174" s="72"/>
    </row>
    <row r="175" spans="1:17" ht="15" customHeight="1">
      <c r="P175" s="72"/>
      <c r="Q175" s="72"/>
    </row>
    <row r="176" spans="1:17" ht="15" customHeight="1">
      <c r="P176" s="72"/>
      <c r="Q176" s="72"/>
    </row>
    <row r="177" spans="16:17" ht="15" customHeight="1">
      <c r="P177" s="72"/>
      <c r="Q177" s="72"/>
    </row>
    <row r="178" spans="16:17" ht="15" customHeight="1">
      <c r="P178" s="72"/>
      <c r="Q178" s="72"/>
    </row>
    <row r="179" spans="16:17" ht="15" customHeight="1">
      <c r="P179" s="72"/>
      <c r="Q179" s="72"/>
    </row>
    <row r="180" spans="16:17" ht="15" customHeight="1">
      <c r="P180" s="72"/>
      <c r="Q180" s="72"/>
    </row>
    <row r="181" spans="16:17" ht="15" customHeight="1">
      <c r="P181" s="72"/>
      <c r="Q181" s="72"/>
    </row>
    <row r="182" spans="16:17" ht="15" customHeight="1">
      <c r="P182" s="72"/>
      <c r="Q182" s="72"/>
    </row>
    <row r="183" spans="16:17" ht="15" customHeight="1">
      <c r="P183" s="72"/>
      <c r="Q183" s="72"/>
    </row>
    <row r="184" spans="16:17" ht="15" customHeight="1">
      <c r="P184" s="72"/>
      <c r="Q184" s="72"/>
    </row>
    <row r="185" spans="16:17" ht="15" customHeight="1">
      <c r="P185" s="72"/>
      <c r="Q185" s="72"/>
    </row>
    <row r="186" spans="16:17" ht="15" customHeight="1">
      <c r="P186" s="72"/>
      <c r="Q186" s="72"/>
    </row>
    <row r="187" spans="16:17" ht="15" customHeight="1">
      <c r="P187" s="72"/>
      <c r="Q187" s="72"/>
    </row>
    <row r="188" spans="16:17" ht="15" customHeight="1">
      <c r="P188" s="72"/>
      <c r="Q188" s="72"/>
    </row>
    <row r="189" spans="16:17" ht="15" customHeight="1">
      <c r="P189" s="72"/>
      <c r="Q189" s="72"/>
    </row>
    <row r="190" spans="16:17" ht="15" customHeight="1">
      <c r="P190" s="72"/>
      <c r="Q190" s="72"/>
    </row>
    <row r="191" spans="16:17" ht="15" customHeight="1">
      <c r="P191" s="72"/>
      <c r="Q191" s="72"/>
    </row>
    <row r="192" spans="16:17" ht="15" customHeight="1">
      <c r="P192" s="72"/>
      <c r="Q192" s="72"/>
    </row>
    <row r="193" spans="16:17" ht="15" customHeight="1">
      <c r="P193" s="72"/>
      <c r="Q193" s="72"/>
    </row>
    <row r="194" spans="16:17" ht="15" customHeight="1">
      <c r="P194" s="72"/>
      <c r="Q194" s="72"/>
    </row>
    <row r="195" spans="16:17" ht="15" customHeight="1">
      <c r="P195" s="72"/>
      <c r="Q195" s="72"/>
    </row>
    <row r="196" spans="16:17" ht="15" customHeight="1">
      <c r="P196" s="72"/>
      <c r="Q196" s="72"/>
    </row>
    <row r="197" spans="16:17" ht="15" customHeight="1">
      <c r="P197" s="72"/>
      <c r="Q197" s="72"/>
    </row>
    <row r="198" spans="16:17" ht="15" customHeight="1">
      <c r="P198" s="72"/>
      <c r="Q198" s="72"/>
    </row>
  </sheetData>
  <mergeCells count="37">
    <mergeCell ref="B5:C5"/>
    <mergeCell ref="A8:B8"/>
    <mergeCell ref="A55:I55"/>
    <mergeCell ref="A14:I14"/>
    <mergeCell ref="A28:B28"/>
    <mergeCell ref="A43:H43"/>
    <mergeCell ref="A15:B15"/>
    <mergeCell ref="A26:H26"/>
    <mergeCell ref="A27:I27"/>
    <mergeCell ref="A7:I7"/>
    <mergeCell ref="A156:H156"/>
    <mergeCell ref="A105:H105"/>
    <mergeCell ref="A13:H13"/>
    <mergeCell ref="A44:I44"/>
    <mergeCell ref="A54:H54"/>
    <mergeCell ref="A120:H120"/>
    <mergeCell ref="A45:B45"/>
    <mergeCell ref="A142:B142"/>
    <mergeCell ref="A154:H154"/>
    <mergeCell ref="A56:B56"/>
    <mergeCell ref="A60:B60"/>
    <mergeCell ref="A57:B57"/>
    <mergeCell ref="A90:B90"/>
    <mergeCell ref="A122:B122"/>
    <mergeCell ref="A129:B129"/>
    <mergeCell ref="A140:H140"/>
    <mergeCell ref="A1:I1"/>
    <mergeCell ref="A2:D2"/>
    <mergeCell ref="E3:I3"/>
    <mergeCell ref="C4:D4"/>
    <mergeCell ref="E4:I4"/>
    <mergeCell ref="A3:D3"/>
    <mergeCell ref="A127:H127"/>
    <mergeCell ref="A107:B107"/>
    <mergeCell ref="A68:B68"/>
    <mergeCell ref="A101:B101"/>
    <mergeCell ref="A96:B96"/>
  </mergeCells>
  <phoneticPr fontId="12" type="noConversion"/>
  <conditionalFormatting sqref="A14">
    <cfRule type="containsText" dxfId="123" priority="239" stopIfTrue="1" operator="containsText" text="comp.">
      <formula>NOT(ISERROR(SEARCH("comp.",A14)))</formula>
    </cfRule>
  </conditionalFormatting>
  <conditionalFormatting sqref="A27">
    <cfRule type="containsText" dxfId="122" priority="100" stopIfTrue="1" operator="containsText" text="comp.">
      <formula>NOT(ISERROR(SEARCH("comp.",A27)))</formula>
    </cfRule>
  </conditionalFormatting>
  <conditionalFormatting sqref="A42">
    <cfRule type="containsText" dxfId="121" priority="106" stopIfTrue="1" operator="containsText" text="comp.">
      <formula>NOT(ISERROR(SEARCH("comp.",A42)))</formula>
    </cfRule>
  </conditionalFormatting>
  <conditionalFormatting sqref="A44">
    <cfRule type="containsText" dxfId="120" priority="432" stopIfTrue="1" operator="containsText" text="comp.">
      <formula>NOT(ISERROR(SEARCH("comp.",A44)))</formula>
    </cfRule>
  </conditionalFormatting>
  <conditionalFormatting sqref="A55">
    <cfRule type="containsText" dxfId="119" priority="435" stopIfTrue="1" operator="containsText" text="comp.">
      <formula>NOT(ISERROR(SEARCH("comp.",A55)))</formula>
    </cfRule>
  </conditionalFormatting>
  <conditionalFormatting sqref="A79 A72:A75">
    <cfRule type="duplicateValues" dxfId="118" priority="1316"/>
  </conditionalFormatting>
  <conditionalFormatting sqref="A106 A121 A128 A141 A155">
    <cfRule type="containsText" dxfId="117" priority="433" stopIfTrue="1" operator="containsText" text="comp.">
      <formula>NOT(ISERROR(SEARCH("comp.",A106)))</formula>
    </cfRule>
  </conditionalFormatting>
  <conditionalFormatting sqref="A29:B30 A46:A50 C46:I53 A53">
    <cfRule type="containsErrors" dxfId="116" priority="111">
      <formula>ISERROR(A29)</formula>
    </cfRule>
  </conditionalFormatting>
  <conditionalFormatting sqref="A32:B34">
    <cfRule type="containsErrors" dxfId="115" priority="110">
      <formula>ISERROR(A32)</formula>
    </cfRule>
  </conditionalFormatting>
  <conditionalFormatting sqref="A40:B41">
    <cfRule type="containsErrors" dxfId="114" priority="107">
      <formula>ISERROR(A40)</formula>
    </cfRule>
  </conditionalFormatting>
  <conditionalFormatting sqref="A51:B52">
    <cfRule type="containsErrors" dxfId="113" priority="4">
      <formula>ISERROR(A51)</formula>
    </cfRule>
  </conditionalFormatting>
  <conditionalFormatting sqref="A162:C162 E162:I162 A163:I1048576">
    <cfRule type="containsErrors" dxfId="112" priority="425">
      <formula>ISERROR(A162)</formula>
    </cfRule>
  </conditionalFormatting>
  <conditionalFormatting sqref="A1:I4 A5:B5 D5:I5">
    <cfRule type="containsErrors" dxfId="111" priority="429">
      <formula>ISERROR(A1)</formula>
    </cfRule>
  </conditionalFormatting>
  <conditionalFormatting sqref="A6:I6 A7">
    <cfRule type="containsErrors" dxfId="110" priority="312">
      <formula>ISERROR(A6)</formula>
    </cfRule>
  </conditionalFormatting>
  <conditionalFormatting sqref="A8:I28">
    <cfRule type="containsErrors" dxfId="109" priority="7">
      <formula>ISERROR(A8)</formula>
    </cfRule>
  </conditionalFormatting>
  <conditionalFormatting sqref="A54:I161">
    <cfRule type="containsErrors" dxfId="108" priority="1">
      <formula>ISERROR(A54)</formula>
    </cfRule>
  </conditionalFormatting>
  <conditionalFormatting sqref="C29:I42 A43:I45">
    <cfRule type="containsErrors" dxfId="107" priority="176">
      <formula>ISERROR(A29)</formula>
    </cfRule>
  </conditionalFormatting>
  <conditionalFormatting sqref="D1:I6 E162:I162 D163:I1048576 D8:I161">
    <cfRule type="containsText" dxfId="106" priority="430" operator="containsText" text="órgão não registrado">
      <formula>NOT(ISERROR(SEARCH("órgão não registrado",D1)))</formula>
    </cfRule>
  </conditionalFormatting>
  <conditionalFormatting sqref="K1:K13 K44:K1048576">
    <cfRule type="duplicateValues" dxfId="105" priority="805"/>
  </conditionalFormatting>
  <conditionalFormatting sqref="K15:K26">
    <cfRule type="duplicateValues" dxfId="104" priority="809"/>
    <cfRule type="duplicateValues" dxfId="103" priority="810"/>
  </conditionalFormatting>
  <conditionalFormatting sqref="K27">
    <cfRule type="duplicateValues" dxfId="102" priority="103"/>
  </conditionalFormatting>
  <conditionalFormatting sqref="K28:K43">
    <cfRule type="duplicateValues" dxfId="101" priority="796"/>
    <cfRule type="duplicateValues" dxfId="100" priority="797"/>
  </conditionalFormatting>
  <pageMargins left="0.23622047244094491" right="0.23622047244094491" top="0.74803149606299213" bottom="0.74803149606299213" header="0.31496062992125984" footer="0.31496062992125984"/>
  <pageSetup paperSize="9" scale="96" firstPageNumber="12" fitToHeight="0" orientation="landscape" useFirstPageNumber="1" r:id="rId1"/>
  <rowBreaks count="1" manualBreakCount="1">
    <brk id="128"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R408"/>
  <sheetViews>
    <sheetView showGridLines="0" view="pageBreakPreview" topLeftCell="A379" zoomScaleNormal="100" zoomScaleSheetLayoutView="100" workbookViewId="0">
      <selection sqref="A1:I3"/>
    </sheetView>
  </sheetViews>
  <sheetFormatPr defaultRowHeight="15"/>
  <cols>
    <col min="1" max="1" width="6.85546875" customWidth="1"/>
    <col min="2" max="2" width="60.7109375" customWidth="1"/>
    <col min="3" max="3" width="8.7109375" bestFit="1" customWidth="1"/>
    <col min="4" max="4" width="12.28515625" customWidth="1"/>
    <col min="5" max="9" width="11.7109375" customWidth="1"/>
    <col min="10" max="11" width="0.7109375" hidden="1" customWidth="1"/>
    <col min="12" max="12" width="0" hidden="1" customWidth="1"/>
    <col min="13" max="13" width="15.28515625" hidden="1" customWidth="1"/>
    <col min="258" max="258" width="6.85546875" customWidth="1"/>
    <col min="259" max="259" width="58.7109375" customWidth="1"/>
    <col min="260" max="260" width="8.7109375" bestFit="1" customWidth="1"/>
    <col min="261" max="261" width="12.28515625" customWidth="1"/>
    <col min="262" max="262" width="1.140625" customWidth="1"/>
    <col min="263" max="265" width="13.7109375" customWidth="1"/>
    <col min="266" max="267" width="0.7109375" customWidth="1"/>
    <col min="269" max="269" width="15.28515625" customWidth="1"/>
    <col min="514" max="514" width="6.85546875" customWidth="1"/>
    <col min="515" max="515" width="58.7109375" customWidth="1"/>
    <col min="516" max="516" width="8.7109375" bestFit="1" customWidth="1"/>
    <col min="517" max="517" width="12.28515625" customWidth="1"/>
    <col min="518" max="518" width="1.140625" customWidth="1"/>
    <col min="519" max="521" width="13.7109375" customWidth="1"/>
    <col min="522" max="523" width="0.7109375" customWidth="1"/>
    <col min="525" max="525" width="15.28515625" customWidth="1"/>
    <col min="770" max="770" width="6.85546875" customWidth="1"/>
    <col min="771" max="771" width="58.7109375" customWidth="1"/>
    <col min="772" max="772" width="8.7109375" bestFit="1" customWidth="1"/>
    <col min="773" max="773" width="12.28515625" customWidth="1"/>
    <col min="774" max="774" width="1.140625" customWidth="1"/>
    <col min="775" max="777" width="13.7109375" customWidth="1"/>
    <col min="778" max="779" width="0.7109375" customWidth="1"/>
    <col min="781" max="781" width="15.28515625" customWidth="1"/>
    <col min="1026" max="1026" width="6.85546875" customWidth="1"/>
    <col min="1027" max="1027" width="58.7109375" customWidth="1"/>
    <col min="1028" max="1028" width="8.7109375" bestFit="1" customWidth="1"/>
    <col min="1029" max="1029" width="12.28515625" customWidth="1"/>
    <col min="1030" max="1030" width="1.140625" customWidth="1"/>
    <col min="1031" max="1033" width="13.7109375" customWidth="1"/>
    <col min="1034" max="1035" width="0.7109375" customWidth="1"/>
    <col min="1037" max="1037" width="15.28515625" customWidth="1"/>
    <col min="1282" max="1282" width="6.85546875" customWidth="1"/>
    <col min="1283" max="1283" width="58.7109375" customWidth="1"/>
    <col min="1284" max="1284" width="8.7109375" bestFit="1" customWidth="1"/>
    <col min="1285" max="1285" width="12.28515625" customWidth="1"/>
    <col min="1286" max="1286" width="1.140625" customWidth="1"/>
    <col min="1287" max="1289" width="13.7109375" customWidth="1"/>
    <col min="1290" max="1291" width="0.7109375" customWidth="1"/>
    <col min="1293" max="1293" width="15.28515625" customWidth="1"/>
    <col min="1538" max="1538" width="6.85546875" customWidth="1"/>
    <col min="1539" max="1539" width="58.7109375" customWidth="1"/>
    <col min="1540" max="1540" width="8.7109375" bestFit="1" customWidth="1"/>
    <col min="1541" max="1541" width="12.28515625" customWidth="1"/>
    <col min="1542" max="1542" width="1.140625" customWidth="1"/>
    <col min="1543" max="1545" width="13.7109375" customWidth="1"/>
    <col min="1546" max="1547" width="0.7109375" customWidth="1"/>
    <col min="1549" max="1549" width="15.28515625" customWidth="1"/>
    <col min="1794" max="1794" width="6.85546875" customWidth="1"/>
    <col min="1795" max="1795" width="58.7109375" customWidth="1"/>
    <col min="1796" max="1796" width="8.7109375" bestFit="1" customWidth="1"/>
    <col min="1797" max="1797" width="12.28515625" customWidth="1"/>
    <col min="1798" max="1798" width="1.140625" customWidth="1"/>
    <col min="1799" max="1801" width="13.7109375" customWidth="1"/>
    <col min="1802" max="1803" width="0.7109375" customWidth="1"/>
    <col min="1805" max="1805" width="15.28515625" customWidth="1"/>
    <col min="2050" max="2050" width="6.85546875" customWidth="1"/>
    <col min="2051" max="2051" width="58.7109375" customWidth="1"/>
    <col min="2052" max="2052" width="8.7109375" bestFit="1" customWidth="1"/>
    <col min="2053" max="2053" width="12.28515625" customWidth="1"/>
    <col min="2054" max="2054" width="1.140625" customWidth="1"/>
    <col min="2055" max="2057" width="13.7109375" customWidth="1"/>
    <col min="2058" max="2059" width="0.7109375" customWidth="1"/>
    <col min="2061" max="2061" width="15.28515625" customWidth="1"/>
    <col min="2306" max="2306" width="6.85546875" customWidth="1"/>
    <col min="2307" max="2307" width="58.7109375" customWidth="1"/>
    <col min="2308" max="2308" width="8.7109375" bestFit="1" customWidth="1"/>
    <col min="2309" max="2309" width="12.28515625" customWidth="1"/>
    <col min="2310" max="2310" width="1.140625" customWidth="1"/>
    <col min="2311" max="2313" width="13.7109375" customWidth="1"/>
    <col min="2314" max="2315" width="0.7109375" customWidth="1"/>
    <col min="2317" max="2317" width="15.28515625" customWidth="1"/>
    <col min="2562" max="2562" width="6.85546875" customWidth="1"/>
    <col min="2563" max="2563" width="58.7109375" customWidth="1"/>
    <col min="2564" max="2564" width="8.7109375" bestFit="1" customWidth="1"/>
    <col min="2565" max="2565" width="12.28515625" customWidth="1"/>
    <col min="2566" max="2566" width="1.140625" customWidth="1"/>
    <col min="2567" max="2569" width="13.7109375" customWidth="1"/>
    <col min="2570" max="2571" width="0.7109375" customWidth="1"/>
    <col min="2573" max="2573" width="15.28515625" customWidth="1"/>
    <col min="2818" max="2818" width="6.85546875" customWidth="1"/>
    <col min="2819" max="2819" width="58.7109375" customWidth="1"/>
    <col min="2820" max="2820" width="8.7109375" bestFit="1" customWidth="1"/>
    <col min="2821" max="2821" width="12.28515625" customWidth="1"/>
    <col min="2822" max="2822" width="1.140625" customWidth="1"/>
    <col min="2823" max="2825" width="13.7109375" customWidth="1"/>
    <col min="2826" max="2827" width="0.7109375" customWidth="1"/>
    <col min="2829" max="2829" width="15.28515625" customWidth="1"/>
    <col min="3074" max="3074" width="6.85546875" customWidth="1"/>
    <col min="3075" max="3075" width="58.7109375" customWidth="1"/>
    <col min="3076" max="3076" width="8.7109375" bestFit="1" customWidth="1"/>
    <col min="3077" max="3077" width="12.28515625" customWidth="1"/>
    <col min="3078" max="3078" width="1.140625" customWidth="1"/>
    <col min="3079" max="3081" width="13.7109375" customWidth="1"/>
    <col min="3082" max="3083" width="0.7109375" customWidth="1"/>
    <col min="3085" max="3085" width="15.28515625" customWidth="1"/>
    <col min="3330" max="3330" width="6.85546875" customWidth="1"/>
    <col min="3331" max="3331" width="58.7109375" customWidth="1"/>
    <col min="3332" max="3332" width="8.7109375" bestFit="1" customWidth="1"/>
    <col min="3333" max="3333" width="12.28515625" customWidth="1"/>
    <col min="3334" max="3334" width="1.140625" customWidth="1"/>
    <col min="3335" max="3337" width="13.7109375" customWidth="1"/>
    <col min="3338" max="3339" width="0.7109375" customWidth="1"/>
    <col min="3341" max="3341" width="15.28515625" customWidth="1"/>
    <col min="3586" max="3586" width="6.85546875" customWidth="1"/>
    <col min="3587" max="3587" width="58.7109375" customWidth="1"/>
    <col min="3588" max="3588" width="8.7109375" bestFit="1" customWidth="1"/>
    <col min="3589" max="3589" width="12.28515625" customWidth="1"/>
    <col min="3590" max="3590" width="1.140625" customWidth="1"/>
    <col min="3591" max="3593" width="13.7109375" customWidth="1"/>
    <col min="3594" max="3595" width="0.7109375" customWidth="1"/>
    <col min="3597" max="3597" width="15.28515625" customWidth="1"/>
    <col min="3842" max="3842" width="6.85546875" customWidth="1"/>
    <col min="3843" max="3843" width="58.7109375" customWidth="1"/>
    <col min="3844" max="3844" width="8.7109375" bestFit="1" customWidth="1"/>
    <col min="3845" max="3845" width="12.28515625" customWidth="1"/>
    <col min="3846" max="3846" width="1.140625" customWidth="1"/>
    <col min="3847" max="3849" width="13.7109375" customWidth="1"/>
    <col min="3850" max="3851" width="0.7109375" customWidth="1"/>
    <col min="3853" max="3853" width="15.28515625" customWidth="1"/>
    <col min="4098" max="4098" width="6.85546875" customWidth="1"/>
    <col min="4099" max="4099" width="58.7109375" customWidth="1"/>
    <col min="4100" max="4100" width="8.7109375" bestFit="1" customWidth="1"/>
    <col min="4101" max="4101" width="12.28515625" customWidth="1"/>
    <col min="4102" max="4102" width="1.140625" customWidth="1"/>
    <col min="4103" max="4105" width="13.7109375" customWidth="1"/>
    <col min="4106" max="4107" width="0.7109375" customWidth="1"/>
    <col min="4109" max="4109" width="15.28515625" customWidth="1"/>
    <col min="4354" max="4354" width="6.85546875" customWidth="1"/>
    <col min="4355" max="4355" width="58.7109375" customWidth="1"/>
    <col min="4356" max="4356" width="8.7109375" bestFit="1" customWidth="1"/>
    <col min="4357" max="4357" width="12.28515625" customWidth="1"/>
    <col min="4358" max="4358" width="1.140625" customWidth="1"/>
    <col min="4359" max="4361" width="13.7109375" customWidth="1"/>
    <col min="4362" max="4363" width="0.7109375" customWidth="1"/>
    <col min="4365" max="4365" width="15.28515625" customWidth="1"/>
    <col min="4610" max="4610" width="6.85546875" customWidth="1"/>
    <col min="4611" max="4611" width="58.7109375" customWidth="1"/>
    <col min="4612" max="4612" width="8.7109375" bestFit="1" customWidth="1"/>
    <col min="4613" max="4613" width="12.28515625" customWidth="1"/>
    <col min="4614" max="4614" width="1.140625" customWidth="1"/>
    <col min="4615" max="4617" width="13.7109375" customWidth="1"/>
    <col min="4618" max="4619" width="0.7109375" customWidth="1"/>
    <col min="4621" max="4621" width="15.28515625" customWidth="1"/>
    <col min="4866" max="4866" width="6.85546875" customWidth="1"/>
    <col min="4867" max="4867" width="58.7109375" customWidth="1"/>
    <col min="4868" max="4868" width="8.7109375" bestFit="1" customWidth="1"/>
    <col min="4869" max="4869" width="12.28515625" customWidth="1"/>
    <col min="4870" max="4870" width="1.140625" customWidth="1"/>
    <col min="4871" max="4873" width="13.7109375" customWidth="1"/>
    <col min="4874" max="4875" width="0.7109375" customWidth="1"/>
    <col min="4877" max="4877" width="15.28515625" customWidth="1"/>
    <col min="5122" max="5122" width="6.85546875" customWidth="1"/>
    <col min="5123" max="5123" width="58.7109375" customWidth="1"/>
    <col min="5124" max="5124" width="8.7109375" bestFit="1" customWidth="1"/>
    <col min="5125" max="5125" width="12.28515625" customWidth="1"/>
    <col min="5126" max="5126" width="1.140625" customWidth="1"/>
    <col min="5127" max="5129" width="13.7109375" customWidth="1"/>
    <col min="5130" max="5131" width="0.7109375" customWidth="1"/>
    <col min="5133" max="5133" width="15.28515625" customWidth="1"/>
    <col min="5378" max="5378" width="6.85546875" customWidth="1"/>
    <col min="5379" max="5379" width="58.7109375" customWidth="1"/>
    <col min="5380" max="5380" width="8.7109375" bestFit="1" customWidth="1"/>
    <col min="5381" max="5381" width="12.28515625" customWidth="1"/>
    <col min="5382" max="5382" width="1.140625" customWidth="1"/>
    <col min="5383" max="5385" width="13.7109375" customWidth="1"/>
    <col min="5386" max="5387" width="0.7109375" customWidth="1"/>
    <col min="5389" max="5389" width="15.28515625" customWidth="1"/>
    <col min="5634" max="5634" width="6.85546875" customWidth="1"/>
    <col min="5635" max="5635" width="58.7109375" customWidth="1"/>
    <col min="5636" max="5636" width="8.7109375" bestFit="1" customWidth="1"/>
    <col min="5637" max="5637" width="12.28515625" customWidth="1"/>
    <col min="5638" max="5638" width="1.140625" customWidth="1"/>
    <col min="5639" max="5641" width="13.7109375" customWidth="1"/>
    <col min="5642" max="5643" width="0.7109375" customWidth="1"/>
    <col min="5645" max="5645" width="15.28515625" customWidth="1"/>
    <col min="5890" max="5890" width="6.85546875" customWidth="1"/>
    <col min="5891" max="5891" width="58.7109375" customWidth="1"/>
    <col min="5892" max="5892" width="8.7109375" bestFit="1" customWidth="1"/>
    <col min="5893" max="5893" width="12.28515625" customWidth="1"/>
    <col min="5894" max="5894" width="1.140625" customWidth="1"/>
    <col min="5895" max="5897" width="13.7109375" customWidth="1"/>
    <col min="5898" max="5899" width="0.7109375" customWidth="1"/>
    <col min="5901" max="5901" width="15.28515625" customWidth="1"/>
    <col min="6146" max="6146" width="6.85546875" customWidth="1"/>
    <col min="6147" max="6147" width="58.7109375" customWidth="1"/>
    <col min="6148" max="6148" width="8.7109375" bestFit="1" customWidth="1"/>
    <col min="6149" max="6149" width="12.28515625" customWidth="1"/>
    <col min="6150" max="6150" width="1.140625" customWidth="1"/>
    <col min="6151" max="6153" width="13.7109375" customWidth="1"/>
    <col min="6154" max="6155" width="0.7109375" customWidth="1"/>
    <col min="6157" max="6157" width="15.28515625" customWidth="1"/>
    <col min="6402" max="6402" width="6.85546875" customWidth="1"/>
    <col min="6403" max="6403" width="58.7109375" customWidth="1"/>
    <col min="6404" max="6404" width="8.7109375" bestFit="1" customWidth="1"/>
    <col min="6405" max="6405" width="12.28515625" customWidth="1"/>
    <col min="6406" max="6406" width="1.140625" customWidth="1"/>
    <col min="6407" max="6409" width="13.7109375" customWidth="1"/>
    <col min="6410" max="6411" width="0.7109375" customWidth="1"/>
    <col min="6413" max="6413" width="15.28515625" customWidth="1"/>
    <col min="6658" max="6658" width="6.85546875" customWidth="1"/>
    <col min="6659" max="6659" width="58.7109375" customWidth="1"/>
    <col min="6660" max="6660" width="8.7109375" bestFit="1" customWidth="1"/>
    <col min="6661" max="6661" width="12.28515625" customWidth="1"/>
    <col min="6662" max="6662" width="1.140625" customWidth="1"/>
    <col min="6663" max="6665" width="13.7109375" customWidth="1"/>
    <col min="6666" max="6667" width="0.7109375" customWidth="1"/>
    <col min="6669" max="6669" width="15.28515625" customWidth="1"/>
    <col min="6914" max="6914" width="6.85546875" customWidth="1"/>
    <col min="6915" max="6915" width="58.7109375" customWidth="1"/>
    <col min="6916" max="6916" width="8.7109375" bestFit="1" customWidth="1"/>
    <col min="6917" max="6917" width="12.28515625" customWidth="1"/>
    <col min="6918" max="6918" width="1.140625" customWidth="1"/>
    <col min="6919" max="6921" width="13.7109375" customWidth="1"/>
    <col min="6922" max="6923" width="0.7109375" customWidth="1"/>
    <col min="6925" max="6925" width="15.28515625" customWidth="1"/>
    <col min="7170" max="7170" width="6.85546875" customWidth="1"/>
    <col min="7171" max="7171" width="58.7109375" customWidth="1"/>
    <col min="7172" max="7172" width="8.7109375" bestFit="1" customWidth="1"/>
    <col min="7173" max="7173" width="12.28515625" customWidth="1"/>
    <col min="7174" max="7174" width="1.140625" customWidth="1"/>
    <col min="7175" max="7177" width="13.7109375" customWidth="1"/>
    <col min="7178" max="7179" width="0.7109375" customWidth="1"/>
    <col min="7181" max="7181" width="15.28515625" customWidth="1"/>
    <col min="7426" max="7426" width="6.85546875" customWidth="1"/>
    <col min="7427" max="7427" width="58.7109375" customWidth="1"/>
    <col min="7428" max="7428" width="8.7109375" bestFit="1" customWidth="1"/>
    <col min="7429" max="7429" width="12.28515625" customWidth="1"/>
    <col min="7430" max="7430" width="1.140625" customWidth="1"/>
    <col min="7431" max="7433" width="13.7109375" customWidth="1"/>
    <col min="7434" max="7435" width="0.7109375" customWidth="1"/>
    <col min="7437" max="7437" width="15.28515625" customWidth="1"/>
    <col min="7682" max="7682" width="6.85546875" customWidth="1"/>
    <col min="7683" max="7683" width="58.7109375" customWidth="1"/>
    <col min="7684" max="7684" width="8.7109375" bestFit="1" customWidth="1"/>
    <col min="7685" max="7685" width="12.28515625" customWidth="1"/>
    <col min="7686" max="7686" width="1.140625" customWidth="1"/>
    <col min="7687" max="7689" width="13.7109375" customWidth="1"/>
    <col min="7690" max="7691" width="0.7109375" customWidth="1"/>
    <col min="7693" max="7693" width="15.28515625" customWidth="1"/>
    <col min="7938" max="7938" width="6.85546875" customWidth="1"/>
    <col min="7939" max="7939" width="58.7109375" customWidth="1"/>
    <col min="7940" max="7940" width="8.7109375" bestFit="1" customWidth="1"/>
    <col min="7941" max="7941" width="12.28515625" customWidth="1"/>
    <col min="7942" max="7942" width="1.140625" customWidth="1"/>
    <col min="7943" max="7945" width="13.7109375" customWidth="1"/>
    <col min="7946" max="7947" width="0.7109375" customWidth="1"/>
    <col min="7949" max="7949" width="15.28515625" customWidth="1"/>
    <col min="8194" max="8194" width="6.85546875" customWidth="1"/>
    <col min="8195" max="8195" width="58.7109375" customWidth="1"/>
    <col min="8196" max="8196" width="8.7109375" bestFit="1" customWidth="1"/>
    <col min="8197" max="8197" width="12.28515625" customWidth="1"/>
    <col min="8198" max="8198" width="1.140625" customWidth="1"/>
    <col min="8199" max="8201" width="13.7109375" customWidth="1"/>
    <col min="8202" max="8203" width="0.7109375" customWidth="1"/>
    <col min="8205" max="8205" width="15.28515625" customWidth="1"/>
    <col min="8450" max="8450" width="6.85546875" customWidth="1"/>
    <col min="8451" max="8451" width="58.7109375" customWidth="1"/>
    <col min="8452" max="8452" width="8.7109375" bestFit="1" customWidth="1"/>
    <col min="8453" max="8453" width="12.28515625" customWidth="1"/>
    <col min="8454" max="8454" width="1.140625" customWidth="1"/>
    <col min="8455" max="8457" width="13.7109375" customWidth="1"/>
    <col min="8458" max="8459" width="0.7109375" customWidth="1"/>
    <col min="8461" max="8461" width="15.28515625" customWidth="1"/>
    <col min="8706" max="8706" width="6.85546875" customWidth="1"/>
    <col min="8707" max="8707" width="58.7109375" customWidth="1"/>
    <col min="8708" max="8708" width="8.7109375" bestFit="1" customWidth="1"/>
    <col min="8709" max="8709" width="12.28515625" customWidth="1"/>
    <col min="8710" max="8710" width="1.140625" customWidth="1"/>
    <col min="8711" max="8713" width="13.7109375" customWidth="1"/>
    <col min="8714" max="8715" width="0.7109375" customWidth="1"/>
    <col min="8717" max="8717" width="15.28515625" customWidth="1"/>
    <col min="8962" max="8962" width="6.85546875" customWidth="1"/>
    <col min="8963" max="8963" width="58.7109375" customWidth="1"/>
    <col min="8964" max="8964" width="8.7109375" bestFit="1" customWidth="1"/>
    <col min="8965" max="8965" width="12.28515625" customWidth="1"/>
    <col min="8966" max="8966" width="1.140625" customWidth="1"/>
    <col min="8967" max="8969" width="13.7109375" customWidth="1"/>
    <col min="8970" max="8971" width="0.7109375" customWidth="1"/>
    <col min="8973" max="8973" width="15.28515625" customWidth="1"/>
    <col min="9218" max="9218" width="6.85546875" customWidth="1"/>
    <col min="9219" max="9219" width="58.7109375" customWidth="1"/>
    <col min="9220" max="9220" width="8.7109375" bestFit="1" customWidth="1"/>
    <col min="9221" max="9221" width="12.28515625" customWidth="1"/>
    <col min="9222" max="9222" width="1.140625" customWidth="1"/>
    <col min="9223" max="9225" width="13.7109375" customWidth="1"/>
    <col min="9226" max="9227" width="0.7109375" customWidth="1"/>
    <col min="9229" max="9229" width="15.28515625" customWidth="1"/>
    <col min="9474" max="9474" width="6.85546875" customWidth="1"/>
    <col min="9475" max="9475" width="58.7109375" customWidth="1"/>
    <col min="9476" max="9476" width="8.7109375" bestFit="1" customWidth="1"/>
    <col min="9477" max="9477" width="12.28515625" customWidth="1"/>
    <col min="9478" max="9478" width="1.140625" customWidth="1"/>
    <col min="9479" max="9481" width="13.7109375" customWidth="1"/>
    <col min="9482" max="9483" width="0.7109375" customWidth="1"/>
    <col min="9485" max="9485" width="15.28515625" customWidth="1"/>
    <col min="9730" max="9730" width="6.85546875" customWidth="1"/>
    <col min="9731" max="9731" width="58.7109375" customWidth="1"/>
    <col min="9732" max="9732" width="8.7109375" bestFit="1" customWidth="1"/>
    <col min="9733" max="9733" width="12.28515625" customWidth="1"/>
    <col min="9734" max="9734" width="1.140625" customWidth="1"/>
    <col min="9735" max="9737" width="13.7109375" customWidth="1"/>
    <col min="9738" max="9739" width="0.7109375" customWidth="1"/>
    <col min="9741" max="9741" width="15.28515625" customWidth="1"/>
    <col min="9986" max="9986" width="6.85546875" customWidth="1"/>
    <col min="9987" max="9987" width="58.7109375" customWidth="1"/>
    <col min="9988" max="9988" width="8.7109375" bestFit="1" customWidth="1"/>
    <col min="9989" max="9989" width="12.28515625" customWidth="1"/>
    <col min="9990" max="9990" width="1.140625" customWidth="1"/>
    <col min="9991" max="9993" width="13.7109375" customWidth="1"/>
    <col min="9994" max="9995" width="0.7109375" customWidth="1"/>
    <col min="9997" max="9997" width="15.28515625" customWidth="1"/>
    <col min="10242" max="10242" width="6.85546875" customWidth="1"/>
    <col min="10243" max="10243" width="58.7109375" customWidth="1"/>
    <col min="10244" max="10244" width="8.7109375" bestFit="1" customWidth="1"/>
    <col min="10245" max="10245" width="12.28515625" customWidth="1"/>
    <col min="10246" max="10246" width="1.140625" customWidth="1"/>
    <col min="10247" max="10249" width="13.7109375" customWidth="1"/>
    <col min="10250" max="10251" width="0.7109375" customWidth="1"/>
    <col min="10253" max="10253" width="15.28515625" customWidth="1"/>
    <col min="10498" max="10498" width="6.85546875" customWidth="1"/>
    <col min="10499" max="10499" width="58.7109375" customWidth="1"/>
    <col min="10500" max="10500" width="8.7109375" bestFit="1" customWidth="1"/>
    <col min="10501" max="10501" width="12.28515625" customWidth="1"/>
    <col min="10502" max="10502" width="1.140625" customWidth="1"/>
    <col min="10503" max="10505" width="13.7109375" customWidth="1"/>
    <col min="10506" max="10507" width="0.7109375" customWidth="1"/>
    <col min="10509" max="10509" width="15.28515625" customWidth="1"/>
    <col min="10754" max="10754" width="6.85546875" customWidth="1"/>
    <col min="10755" max="10755" width="58.7109375" customWidth="1"/>
    <col min="10756" max="10756" width="8.7109375" bestFit="1" customWidth="1"/>
    <col min="10757" max="10757" width="12.28515625" customWidth="1"/>
    <col min="10758" max="10758" width="1.140625" customWidth="1"/>
    <col min="10759" max="10761" width="13.7109375" customWidth="1"/>
    <col min="10762" max="10763" width="0.7109375" customWidth="1"/>
    <col min="10765" max="10765" width="15.28515625" customWidth="1"/>
    <col min="11010" max="11010" width="6.85546875" customWidth="1"/>
    <col min="11011" max="11011" width="58.7109375" customWidth="1"/>
    <col min="11012" max="11012" width="8.7109375" bestFit="1" customWidth="1"/>
    <col min="11013" max="11013" width="12.28515625" customWidth="1"/>
    <col min="11014" max="11014" width="1.140625" customWidth="1"/>
    <col min="11015" max="11017" width="13.7109375" customWidth="1"/>
    <col min="11018" max="11019" width="0.7109375" customWidth="1"/>
    <col min="11021" max="11021" width="15.28515625" customWidth="1"/>
    <col min="11266" max="11266" width="6.85546875" customWidth="1"/>
    <col min="11267" max="11267" width="58.7109375" customWidth="1"/>
    <col min="11268" max="11268" width="8.7109375" bestFit="1" customWidth="1"/>
    <col min="11269" max="11269" width="12.28515625" customWidth="1"/>
    <col min="11270" max="11270" width="1.140625" customWidth="1"/>
    <col min="11271" max="11273" width="13.7109375" customWidth="1"/>
    <col min="11274" max="11275" width="0.7109375" customWidth="1"/>
    <col min="11277" max="11277" width="15.28515625" customWidth="1"/>
    <col min="11522" max="11522" width="6.85546875" customWidth="1"/>
    <col min="11523" max="11523" width="58.7109375" customWidth="1"/>
    <col min="11524" max="11524" width="8.7109375" bestFit="1" customWidth="1"/>
    <col min="11525" max="11525" width="12.28515625" customWidth="1"/>
    <col min="11526" max="11526" width="1.140625" customWidth="1"/>
    <col min="11527" max="11529" width="13.7109375" customWidth="1"/>
    <col min="11530" max="11531" width="0.7109375" customWidth="1"/>
    <col min="11533" max="11533" width="15.28515625" customWidth="1"/>
    <col min="11778" max="11778" width="6.85546875" customWidth="1"/>
    <col min="11779" max="11779" width="58.7109375" customWidth="1"/>
    <col min="11780" max="11780" width="8.7109375" bestFit="1" customWidth="1"/>
    <col min="11781" max="11781" width="12.28515625" customWidth="1"/>
    <col min="11782" max="11782" width="1.140625" customWidth="1"/>
    <col min="11783" max="11785" width="13.7109375" customWidth="1"/>
    <col min="11786" max="11787" width="0.7109375" customWidth="1"/>
    <col min="11789" max="11789" width="15.28515625" customWidth="1"/>
    <col min="12034" max="12034" width="6.85546875" customWidth="1"/>
    <col min="12035" max="12035" width="58.7109375" customWidth="1"/>
    <col min="12036" max="12036" width="8.7109375" bestFit="1" customWidth="1"/>
    <col min="12037" max="12037" width="12.28515625" customWidth="1"/>
    <col min="12038" max="12038" width="1.140625" customWidth="1"/>
    <col min="12039" max="12041" width="13.7109375" customWidth="1"/>
    <col min="12042" max="12043" width="0.7109375" customWidth="1"/>
    <col min="12045" max="12045" width="15.28515625" customWidth="1"/>
    <col min="12290" max="12290" width="6.85546875" customWidth="1"/>
    <col min="12291" max="12291" width="58.7109375" customWidth="1"/>
    <col min="12292" max="12292" width="8.7109375" bestFit="1" customWidth="1"/>
    <col min="12293" max="12293" width="12.28515625" customWidth="1"/>
    <col min="12294" max="12294" width="1.140625" customWidth="1"/>
    <col min="12295" max="12297" width="13.7109375" customWidth="1"/>
    <col min="12298" max="12299" width="0.7109375" customWidth="1"/>
    <col min="12301" max="12301" width="15.28515625" customWidth="1"/>
    <col min="12546" max="12546" width="6.85546875" customWidth="1"/>
    <col min="12547" max="12547" width="58.7109375" customWidth="1"/>
    <col min="12548" max="12548" width="8.7109375" bestFit="1" customWidth="1"/>
    <col min="12549" max="12549" width="12.28515625" customWidth="1"/>
    <col min="12550" max="12550" width="1.140625" customWidth="1"/>
    <col min="12551" max="12553" width="13.7109375" customWidth="1"/>
    <col min="12554" max="12555" width="0.7109375" customWidth="1"/>
    <col min="12557" max="12557" width="15.28515625" customWidth="1"/>
    <col min="12802" max="12802" width="6.85546875" customWidth="1"/>
    <col min="12803" max="12803" width="58.7109375" customWidth="1"/>
    <col min="12804" max="12804" width="8.7109375" bestFit="1" customWidth="1"/>
    <col min="12805" max="12805" width="12.28515625" customWidth="1"/>
    <col min="12806" max="12806" width="1.140625" customWidth="1"/>
    <col min="12807" max="12809" width="13.7109375" customWidth="1"/>
    <col min="12810" max="12811" width="0.7109375" customWidth="1"/>
    <col min="12813" max="12813" width="15.28515625" customWidth="1"/>
    <col min="13058" max="13058" width="6.85546875" customWidth="1"/>
    <col min="13059" max="13059" width="58.7109375" customWidth="1"/>
    <col min="13060" max="13060" width="8.7109375" bestFit="1" customWidth="1"/>
    <col min="13061" max="13061" width="12.28515625" customWidth="1"/>
    <col min="13062" max="13062" width="1.140625" customWidth="1"/>
    <col min="13063" max="13065" width="13.7109375" customWidth="1"/>
    <col min="13066" max="13067" width="0.7109375" customWidth="1"/>
    <col min="13069" max="13069" width="15.28515625" customWidth="1"/>
    <col min="13314" max="13314" width="6.85546875" customWidth="1"/>
    <col min="13315" max="13315" width="58.7109375" customWidth="1"/>
    <col min="13316" max="13316" width="8.7109375" bestFit="1" customWidth="1"/>
    <col min="13317" max="13317" width="12.28515625" customWidth="1"/>
    <col min="13318" max="13318" width="1.140625" customWidth="1"/>
    <col min="13319" max="13321" width="13.7109375" customWidth="1"/>
    <col min="13322" max="13323" width="0.7109375" customWidth="1"/>
    <col min="13325" max="13325" width="15.28515625" customWidth="1"/>
    <col min="13570" max="13570" width="6.85546875" customWidth="1"/>
    <col min="13571" max="13571" width="58.7109375" customWidth="1"/>
    <col min="13572" max="13572" width="8.7109375" bestFit="1" customWidth="1"/>
    <col min="13573" max="13573" width="12.28515625" customWidth="1"/>
    <col min="13574" max="13574" width="1.140625" customWidth="1"/>
    <col min="13575" max="13577" width="13.7109375" customWidth="1"/>
    <col min="13578" max="13579" width="0.7109375" customWidth="1"/>
    <col min="13581" max="13581" width="15.28515625" customWidth="1"/>
    <col min="13826" max="13826" width="6.85546875" customWidth="1"/>
    <col min="13827" max="13827" width="58.7109375" customWidth="1"/>
    <col min="13828" max="13828" width="8.7109375" bestFit="1" customWidth="1"/>
    <col min="13829" max="13829" width="12.28515625" customWidth="1"/>
    <col min="13830" max="13830" width="1.140625" customWidth="1"/>
    <col min="13831" max="13833" width="13.7109375" customWidth="1"/>
    <col min="13834" max="13835" width="0.7109375" customWidth="1"/>
    <col min="13837" max="13837" width="15.28515625" customWidth="1"/>
    <col min="14082" max="14082" width="6.85546875" customWidth="1"/>
    <col min="14083" max="14083" width="58.7109375" customWidth="1"/>
    <col min="14084" max="14084" width="8.7109375" bestFit="1" customWidth="1"/>
    <col min="14085" max="14085" width="12.28515625" customWidth="1"/>
    <col min="14086" max="14086" width="1.140625" customWidth="1"/>
    <col min="14087" max="14089" width="13.7109375" customWidth="1"/>
    <col min="14090" max="14091" width="0.7109375" customWidth="1"/>
    <col min="14093" max="14093" width="15.28515625" customWidth="1"/>
    <col min="14338" max="14338" width="6.85546875" customWidth="1"/>
    <col min="14339" max="14339" width="58.7109375" customWidth="1"/>
    <col min="14340" max="14340" width="8.7109375" bestFit="1" customWidth="1"/>
    <col min="14341" max="14341" width="12.28515625" customWidth="1"/>
    <col min="14342" max="14342" width="1.140625" customWidth="1"/>
    <col min="14343" max="14345" width="13.7109375" customWidth="1"/>
    <col min="14346" max="14347" width="0.7109375" customWidth="1"/>
    <col min="14349" max="14349" width="15.28515625" customWidth="1"/>
    <col min="14594" max="14594" width="6.85546875" customWidth="1"/>
    <col min="14595" max="14595" width="58.7109375" customWidth="1"/>
    <col min="14596" max="14596" width="8.7109375" bestFit="1" customWidth="1"/>
    <col min="14597" max="14597" width="12.28515625" customWidth="1"/>
    <col min="14598" max="14598" width="1.140625" customWidth="1"/>
    <col min="14599" max="14601" width="13.7109375" customWidth="1"/>
    <col min="14602" max="14603" width="0.7109375" customWidth="1"/>
    <col min="14605" max="14605" width="15.28515625" customWidth="1"/>
    <col min="14850" max="14850" width="6.85546875" customWidth="1"/>
    <col min="14851" max="14851" width="58.7109375" customWidth="1"/>
    <col min="14852" max="14852" width="8.7109375" bestFit="1" customWidth="1"/>
    <col min="14853" max="14853" width="12.28515625" customWidth="1"/>
    <col min="14854" max="14854" width="1.140625" customWidth="1"/>
    <col min="14855" max="14857" width="13.7109375" customWidth="1"/>
    <col min="14858" max="14859" width="0.7109375" customWidth="1"/>
    <col min="14861" max="14861" width="15.28515625" customWidth="1"/>
    <col min="15106" max="15106" width="6.85546875" customWidth="1"/>
    <col min="15107" max="15107" width="58.7109375" customWidth="1"/>
    <col min="15108" max="15108" width="8.7109375" bestFit="1" customWidth="1"/>
    <col min="15109" max="15109" width="12.28515625" customWidth="1"/>
    <col min="15110" max="15110" width="1.140625" customWidth="1"/>
    <col min="15111" max="15113" width="13.7109375" customWidth="1"/>
    <col min="15114" max="15115" width="0.7109375" customWidth="1"/>
    <col min="15117" max="15117" width="15.28515625" customWidth="1"/>
    <col min="15362" max="15362" width="6.85546875" customWidth="1"/>
    <col min="15363" max="15363" width="58.7109375" customWidth="1"/>
    <col min="15364" max="15364" width="8.7109375" bestFit="1" customWidth="1"/>
    <col min="15365" max="15365" width="12.28515625" customWidth="1"/>
    <col min="15366" max="15366" width="1.140625" customWidth="1"/>
    <col min="15367" max="15369" width="13.7109375" customWidth="1"/>
    <col min="15370" max="15371" width="0.7109375" customWidth="1"/>
    <col min="15373" max="15373" width="15.28515625" customWidth="1"/>
    <col min="15618" max="15618" width="6.85546875" customWidth="1"/>
    <col min="15619" max="15619" width="58.7109375" customWidth="1"/>
    <col min="15620" max="15620" width="8.7109375" bestFit="1" customWidth="1"/>
    <col min="15621" max="15621" width="12.28515625" customWidth="1"/>
    <col min="15622" max="15622" width="1.140625" customWidth="1"/>
    <col min="15623" max="15625" width="13.7109375" customWidth="1"/>
    <col min="15626" max="15627" width="0.7109375" customWidth="1"/>
    <col min="15629" max="15629" width="15.28515625" customWidth="1"/>
    <col min="15874" max="15874" width="6.85546875" customWidth="1"/>
    <col min="15875" max="15875" width="58.7109375" customWidth="1"/>
    <col min="15876" max="15876" width="8.7109375" bestFit="1" customWidth="1"/>
    <col min="15877" max="15877" width="12.28515625" customWidth="1"/>
    <col min="15878" max="15878" width="1.140625" customWidth="1"/>
    <col min="15879" max="15881" width="13.7109375" customWidth="1"/>
    <col min="15882" max="15883" width="0.7109375" customWidth="1"/>
    <col min="15885" max="15885" width="15.28515625" customWidth="1"/>
    <col min="16130" max="16130" width="6.85546875" customWidth="1"/>
    <col min="16131" max="16131" width="58.7109375" customWidth="1"/>
    <col min="16132" max="16132" width="8.7109375" bestFit="1" customWidth="1"/>
    <col min="16133" max="16133" width="12.28515625" customWidth="1"/>
    <col min="16134" max="16134" width="1.140625" customWidth="1"/>
    <col min="16135" max="16137" width="13.7109375" customWidth="1"/>
    <col min="16138" max="16139" width="0.7109375" customWidth="1"/>
    <col min="16141" max="16141" width="15.28515625" customWidth="1"/>
  </cols>
  <sheetData>
    <row r="1" spans="1:18" ht="22.5" customHeight="1">
      <c r="A1" s="532"/>
      <c r="B1" s="533"/>
      <c r="C1" s="533"/>
      <c r="D1" s="533"/>
      <c r="E1" s="533"/>
      <c r="F1" s="533"/>
      <c r="G1" s="533"/>
      <c r="H1" s="533"/>
      <c r="I1" s="534"/>
      <c r="J1" s="49"/>
      <c r="K1" s="49"/>
      <c r="L1" s="49"/>
      <c r="M1" s="49"/>
      <c r="N1" s="43"/>
      <c r="O1" s="43"/>
    </row>
    <row r="2" spans="1:18" ht="22.5" customHeight="1">
      <c r="A2" s="535"/>
      <c r="B2" s="536"/>
      <c r="C2" s="536"/>
      <c r="D2" s="536"/>
      <c r="E2" s="536"/>
      <c r="F2" s="536"/>
      <c r="G2" s="536"/>
      <c r="H2" s="536"/>
      <c r="I2" s="537"/>
      <c r="J2" s="50"/>
      <c r="K2" s="50"/>
      <c r="L2" s="50"/>
      <c r="M2" s="215"/>
      <c r="N2" s="43"/>
      <c r="O2" s="43"/>
    </row>
    <row r="3" spans="1:18" ht="22.5" customHeight="1">
      <c r="A3" s="538"/>
      <c r="B3" s="539"/>
      <c r="C3" s="539"/>
      <c r="D3" s="539"/>
      <c r="E3" s="539"/>
      <c r="F3" s="539"/>
      <c r="G3" s="539"/>
      <c r="H3" s="539"/>
      <c r="I3" s="540"/>
      <c r="J3" s="50"/>
      <c r="K3" s="50"/>
      <c r="L3" s="50"/>
      <c r="M3" s="50"/>
      <c r="N3" s="43"/>
      <c r="O3" s="43"/>
    </row>
    <row r="4" spans="1:18" ht="15" hidden="1" customHeight="1">
      <c r="A4" s="53" t="s">
        <v>582</v>
      </c>
      <c r="B4" s="52"/>
      <c r="C4" s="52"/>
      <c r="D4" s="52"/>
      <c r="E4" s="52"/>
      <c r="F4" s="52"/>
      <c r="G4" s="52"/>
      <c r="H4" s="53" t="s">
        <v>594</v>
      </c>
      <c r="I4" s="378"/>
      <c r="N4" s="43"/>
      <c r="O4" s="43"/>
    </row>
    <row r="5" spans="1:18" ht="15" hidden="1" customHeight="1">
      <c r="A5" s="285" t="s">
        <v>583</v>
      </c>
      <c r="B5" s="284"/>
      <c r="C5" s="284"/>
      <c r="D5" s="284"/>
      <c r="E5" s="284"/>
      <c r="F5" s="284"/>
      <c r="G5" s="284"/>
      <c r="H5" s="285" t="s">
        <v>584</v>
      </c>
      <c r="I5" s="379"/>
      <c r="N5" s="43"/>
      <c r="O5" s="43"/>
    </row>
    <row r="6" spans="1:18" ht="15" hidden="1" customHeight="1">
      <c r="A6" s="342" t="s">
        <v>0</v>
      </c>
      <c r="B6" s="343">
        <v>1112.79</v>
      </c>
      <c r="C6" s="344"/>
      <c r="D6" s="344"/>
      <c r="E6" s="344"/>
      <c r="F6" s="344"/>
      <c r="G6" s="344"/>
      <c r="H6" s="342" t="s">
        <v>585</v>
      </c>
      <c r="I6" s="380"/>
      <c r="N6" s="43"/>
      <c r="O6" s="43"/>
    </row>
    <row r="7" spans="1:18" ht="20.25" customHeight="1">
      <c r="A7" s="541" t="s">
        <v>74</v>
      </c>
      <c r="B7" s="542"/>
      <c r="C7" s="542"/>
      <c r="D7" s="542"/>
      <c r="E7" s="542"/>
      <c r="F7" s="542"/>
      <c r="G7" s="542"/>
      <c r="H7" s="542"/>
      <c r="I7" s="543"/>
      <c r="J7" s="51"/>
      <c r="K7" s="51"/>
      <c r="L7" s="51"/>
      <c r="M7" s="51"/>
      <c r="N7" s="43"/>
      <c r="O7" s="43"/>
    </row>
    <row r="8" spans="1:18" s="38" customFormat="1" ht="22.5">
      <c r="A8" s="345" t="s">
        <v>1</v>
      </c>
      <c r="B8" s="345" t="s">
        <v>75</v>
      </c>
      <c r="C8" s="345" t="s">
        <v>76</v>
      </c>
      <c r="D8" s="345" t="s">
        <v>77</v>
      </c>
      <c r="E8" s="345" t="s">
        <v>78</v>
      </c>
      <c r="F8" s="346" t="s">
        <v>79</v>
      </c>
      <c r="G8" s="346" t="s">
        <v>80</v>
      </c>
      <c r="H8" s="346" t="s">
        <v>81</v>
      </c>
      <c r="I8" s="346" t="s">
        <v>82</v>
      </c>
      <c r="N8" s="43"/>
      <c r="O8" s="43"/>
      <c r="P8" s="35"/>
      <c r="Q8" s="36"/>
      <c r="R8" s="37"/>
    </row>
    <row r="9" spans="1:18" s="457" customFormat="1" ht="13.5" customHeight="1">
      <c r="A9" s="529" t="s">
        <v>6</v>
      </c>
      <c r="B9" s="530" t="str">
        <f>VLOOKUP(A9,ORÇ!C:K,2,0)</f>
        <v xml:space="preserve">INSTALAÇÃO MANUT. CANTEIRO MOB., DESMOB. E PLACA DE OBRA </v>
      </c>
      <c r="C9" s="455" t="s">
        <v>83</v>
      </c>
      <c r="D9" s="456">
        <f>VLOOKUP(A9,ORÇ!C:Z,8,0)</f>
        <v>0</v>
      </c>
      <c r="E9" s="446">
        <f>E12+E15+E18+E21</f>
        <v>0</v>
      </c>
      <c r="F9" s="446">
        <f t="shared" ref="F9:I9" si="0">F12+F15+F18+F21</f>
        <v>0</v>
      </c>
      <c r="G9" s="446">
        <f t="shared" si="0"/>
        <v>0</v>
      </c>
      <c r="H9" s="446">
        <f t="shared" si="0"/>
        <v>0</v>
      </c>
      <c r="I9" s="446">
        <f t="shared" si="0"/>
        <v>0</v>
      </c>
      <c r="M9" s="457">
        <f>D9</f>
        <v>0</v>
      </c>
      <c r="P9" s="447"/>
      <c r="Q9" s="458"/>
      <c r="R9" s="459"/>
    </row>
    <row r="10" spans="1:18" s="457" customFormat="1" ht="4.1500000000000004" customHeight="1">
      <c r="A10" s="529"/>
      <c r="B10" s="531"/>
      <c r="C10" s="460"/>
      <c r="D10" s="460"/>
      <c r="E10" s="448"/>
      <c r="F10" s="448"/>
      <c r="G10" s="448"/>
      <c r="H10" s="448"/>
      <c r="I10" s="448"/>
      <c r="P10" s="449"/>
      <c r="Q10" s="458"/>
      <c r="R10" s="461"/>
    </row>
    <row r="11" spans="1:18" s="457" customFormat="1" ht="13.5" customHeight="1">
      <c r="A11" s="529"/>
      <c r="B11" s="531"/>
      <c r="C11" s="462" t="s">
        <v>84</v>
      </c>
      <c r="D11" s="450"/>
      <c r="E11" s="451" t="e">
        <f>E9/$D$9</f>
        <v>#DIV/0!</v>
      </c>
      <c r="F11" s="451" t="e">
        <f t="shared" ref="F11:I11" si="1">F9/$D$9</f>
        <v>#DIV/0!</v>
      </c>
      <c r="G11" s="451" t="e">
        <f t="shared" si="1"/>
        <v>#DIV/0!</v>
      </c>
      <c r="H11" s="451" t="e">
        <f t="shared" si="1"/>
        <v>#DIV/0!</v>
      </c>
      <c r="I11" s="451" t="e">
        <f t="shared" si="1"/>
        <v>#DIV/0!</v>
      </c>
      <c r="J11" s="457">
        <v>0</v>
      </c>
      <c r="K11" s="457">
        <v>1</v>
      </c>
      <c r="L11" s="457" t="e">
        <f>SUM(E11:J11)</f>
        <v>#DIV/0!</v>
      </c>
      <c r="P11" s="452"/>
      <c r="Q11" s="463"/>
      <c r="R11" s="464"/>
    </row>
    <row r="12" spans="1:18" s="457" customFormat="1" ht="13.5" customHeight="1">
      <c r="A12" s="526" t="s">
        <v>30</v>
      </c>
      <c r="B12" s="527" t="str">
        <f>VLOOKUP(A12,ORÇ!C:K,2,0)</f>
        <v>Placa de obra nas dimensões de 2.0 x 4.0 m, padrão DER</v>
      </c>
      <c r="C12" s="465" t="s">
        <v>83</v>
      </c>
      <c r="D12" s="466">
        <f>VLOOKUP(A12,ORÇ!C:Z,7,0)</f>
        <v>0</v>
      </c>
      <c r="E12" s="336">
        <f t="shared" ref="E12" si="2">E14*$M12</f>
        <v>0</v>
      </c>
      <c r="F12" s="453"/>
      <c r="G12" s="453"/>
      <c r="H12" s="453"/>
      <c r="I12" s="453"/>
      <c r="M12" s="457">
        <f t="shared" ref="M12" si="3">D12</f>
        <v>0</v>
      </c>
      <c r="P12" s="447"/>
      <c r="Q12" s="458"/>
      <c r="R12" s="459"/>
    </row>
    <row r="13" spans="1:18" s="457" customFormat="1" ht="4.1500000000000004" customHeight="1">
      <c r="A13" s="526"/>
      <c r="B13" s="528"/>
      <c r="C13" s="467"/>
      <c r="D13" s="467"/>
      <c r="E13" s="337"/>
      <c r="F13" s="454"/>
      <c r="G13" s="454"/>
      <c r="H13" s="454"/>
      <c r="I13" s="454"/>
      <c r="P13" s="449"/>
      <c r="Q13" s="458"/>
      <c r="R13" s="461"/>
    </row>
    <row r="14" spans="1:18" s="457" customFormat="1" ht="13.5" customHeight="1">
      <c r="A14" s="526"/>
      <c r="B14" s="528"/>
      <c r="C14" s="468" t="s">
        <v>84</v>
      </c>
      <c r="D14" s="42"/>
      <c r="E14" s="338">
        <v>1</v>
      </c>
      <c r="F14" s="450"/>
      <c r="G14" s="450"/>
      <c r="H14" s="450"/>
      <c r="I14" s="450"/>
      <c r="J14" s="457">
        <v>0</v>
      </c>
      <c r="K14" s="457">
        <v>1</v>
      </c>
      <c r="L14" s="457">
        <f t="shared" ref="L14" si="4">SUM(E14:J14)</f>
        <v>1</v>
      </c>
      <c r="P14" s="452"/>
      <c r="Q14" s="463"/>
      <c r="R14" s="464"/>
    </row>
    <row r="15" spans="1:18" s="457" customFormat="1" ht="13.5" customHeight="1">
      <c r="A15" s="526" t="s">
        <v>31</v>
      </c>
      <c r="B15" s="527" t="str">
        <f>VLOOKUP(A15,ORÇ!C:K,2,0)</f>
        <v>Tapume Telha Metálica Ondulada em aço galvalume 0,50mm Branca h=2,20m, incl. montagem estr. mad. 8"x8", c/adesivo "DER-ES" 60x60cm a cada 10m, incl. faixas pint. esmalte sint. cores azul c/ h=30cm e rosa c/ h=10cm (Reaproveitamento 2x)</v>
      </c>
      <c r="C15" s="465" t="s">
        <v>83</v>
      </c>
      <c r="D15" s="466">
        <f>VLOOKUP(A15,ORÇ!C:Z,7,0)</f>
        <v>0</v>
      </c>
      <c r="E15" s="336">
        <f t="shared" ref="E15" si="5">E17*$M15</f>
        <v>0</v>
      </c>
      <c r="F15" s="453"/>
      <c r="G15" s="453"/>
      <c r="H15" s="453"/>
      <c r="I15" s="453"/>
      <c r="M15" s="457">
        <f t="shared" ref="M15" si="6">D15</f>
        <v>0</v>
      </c>
      <c r="P15" s="447"/>
      <c r="Q15" s="458"/>
      <c r="R15" s="459"/>
    </row>
    <row r="16" spans="1:18" s="457" customFormat="1" ht="4.1500000000000004" customHeight="1">
      <c r="A16" s="526"/>
      <c r="B16" s="528"/>
      <c r="C16" s="467"/>
      <c r="D16" s="467"/>
      <c r="E16" s="337"/>
      <c r="F16" s="454"/>
      <c r="G16" s="454"/>
      <c r="H16" s="454"/>
      <c r="I16" s="454"/>
      <c r="P16" s="449"/>
      <c r="Q16" s="458"/>
      <c r="R16" s="461"/>
    </row>
    <row r="17" spans="1:18" s="457" customFormat="1" ht="13.5" customHeight="1">
      <c r="A17" s="526"/>
      <c r="B17" s="528"/>
      <c r="C17" s="468" t="s">
        <v>84</v>
      </c>
      <c r="D17" s="42"/>
      <c r="E17" s="338">
        <v>1</v>
      </c>
      <c r="F17" s="450"/>
      <c r="G17" s="450"/>
      <c r="H17" s="450"/>
      <c r="I17" s="450"/>
      <c r="J17" s="457">
        <v>0</v>
      </c>
      <c r="K17" s="457">
        <v>1</v>
      </c>
      <c r="L17" s="457">
        <f t="shared" ref="L17" si="7">SUM(E17:J17)</f>
        <v>1</v>
      </c>
      <c r="P17" s="452"/>
      <c r="Q17" s="463"/>
      <c r="R17" s="464"/>
    </row>
    <row r="18" spans="1:18" s="457" customFormat="1" ht="13.5" customHeight="1">
      <c r="A18" s="526" t="s">
        <v>32</v>
      </c>
      <c r="B18" s="527" t="str">
        <f>VLOOKUP(A18,ORÇ!C:K,2,0)</f>
        <v>Aluguel mensal container para escritório, dim. 6.00x2.40m, c/ banheiro (vaso+lavat+chuveiro e básc), incl. porta, 2 janelas, abert p/ ar cond., 2 pt iluminação, 2 tom. elét. e 1 tom.telef. Isolam.térmico(teto e paredes), piso em comp. Naval, cert. NR18, incl. laudo descontaminação.</v>
      </c>
      <c r="C18" s="465" t="s">
        <v>83</v>
      </c>
      <c r="D18" s="466">
        <f>VLOOKUP(A18,ORÇ!C:Z,7,0)</f>
        <v>0</v>
      </c>
      <c r="E18" s="336">
        <f t="shared" ref="E18:I18" si="8">E20*$M18</f>
        <v>0</v>
      </c>
      <c r="F18" s="336">
        <f t="shared" si="8"/>
        <v>0</v>
      </c>
      <c r="G18" s="336">
        <f t="shared" si="8"/>
        <v>0</v>
      </c>
      <c r="H18" s="336">
        <f t="shared" si="8"/>
        <v>0</v>
      </c>
      <c r="I18" s="336">
        <f t="shared" si="8"/>
        <v>0</v>
      </c>
      <c r="M18" s="457">
        <f t="shared" ref="M18" si="9">D18</f>
        <v>0</v>
      </c>
      <c r="P18" s="447"/>
      <c r="Q18" s="458"/>
      <c r="R18" s="459"/>
    </row>
    <row r="19" spans="1:18" s="457" customFormat="1" ht="4.1500000000000004" customHeight="1">
      <c r="A19" s="526"/>
      <c r="B19" s="528"/>
      <c r="C19" s="467"/>
      <c r="D19" s="467"/>
      <c r="E19" s="337"/>
      <c r="F19" s="337"/>
      <c r="G19" s="337"/>
      <c r="H19" s="337"/>
      <c r="I19" s="337"/>
      <c r="P19" s="449"/>
      <c r="Q19" s="458"/>
      <c r="R19" s="461"/>
    </row>
    <row r="20" spans="1:18" s="457" customFormat="1" ht="13.5" customHeight="1">
      <c r="A20" s="526"/>
      <c r="B20" s="528"/>
      <c r="C20" s="468" t="s">
        <v>84</v>
      </c>
      <c r="D20" s="42"/>
      <c r="E20" s="338">
        <v>0.2</v>
      </c>
      <c r="F20" s="338">
        <v>0.2</v>
      </c>
      <c r="G20" s="338">
        <v>0.2</v>
      </c>
      <c r="H20" s="338">
        <v>0.2</v>
      </c>
      <c r="I20" s="338">
        <v>0.2</v>
      </c>
      <c r="J20" s="457">
        <v>0</v>
      </c>
      <c r="K20" s="457">
        <v>1</v>
      </c>
      <c r="L20" s="457">
        <f t="shared" ref="L20" si="10">SUM(E20:J20)</f>
        <v>1</v>
      </c>
      <c r="P20" s="452"/>
      <c r="Q20" s="463"/>
      <c r="R20" s="464"/>
    </row>
    <row r="21" spans="1:18" s="457" customFormat="1" ht="13.5" customHeight="1">
      <c r="A21" s="526" t="s">
        <v>33</v>
      </c>
      <c r="B21" s="527" t="str">
        <f>VLOOKUP(A21,ORÇ!C:K,2,0)</f>
        <v>Mobilização e desmobilização de conteiner locado para barracão de obra</v>
      </c>
      <c r="C21" s="465" t="s">
        <v>83</v>
      </c>
      <c r="D21" s="466">
        <f>VLOOKUP(A21,ORÇ!C:Z,7,0)</f>
        <v>0</v>
      </c>
      <c r="E21" s="336">
        <f t="shared" ref="E21:I21" si="11">E23*$M21</f>
        <v>0</v>
      </c>
      <c r="F21" s="336">
        <f t="shared" si="11"/>
        <v>0</v>
      </c>
      <c r="G21" s="336">
        <f t="shared" si="11"/>
        <v>0</v>
      </c>
      <c r="H21" s="336">
        <f t="shared" si="11"/>
        <v>0</v>
      </c>
      <c r="I21" s="336">
        <f t="shared" si="11"/>
        <v>0</v>
      </c>
      <c r="M21" s="457">
        <f t="shared" ref="M21" si="12">D21</f>
        <v>0</v>
      </c>
      <c r="P21" s="447"/>
      <c r="Q21" s="458"/>
      <c r="R21" s="459"/>
    </row>
    <row r="22" spans="1:18" s="457" customFormat="1" ht="4.1500000000000004" customHeight="1">
      <c r="A22" s="526"/>
      <c r="B22" s="528"/>
      <c r="C22" s="467"/>
      <c r="D22" s="467"/>
      <c r="E22" s="337"/>
      <c r="F22" s="337"/>
      <c r="G22" s="337"/>
      <c r="H22" s="337"/>
      <c r="I22" s="337"/>
      <c r="P22" s="449"/>
      <c r="Q22" s="458"/>
      <c r="R22" s="461"/>
    </row>
    <row r="23" spans="1:18" s="457" customFormat="1" ht="13.5" customHeight="1">
      <c r="A23" s="526"/>
      <c r="B23" s="528"/>
      <c r="C23" s="468" t="s">
        <v>84</v>
      </c>
      <c r="D23" s="42"/>
      <c r="E23" s="338">
        <v>0.2</v>
      </c>
      <c r="F23" s="338">
        <v>0.2</v>
      </c>
      <c r="G23" s="338">
        <v>0.2</v>
      </c>
      <c r="H23" s="338">
        <v>0.2</v>
      </c>
      <c r="I23" s="338">
        <v>0.2</v>
      </c>
      <c r="J23" s="457">
        <v>0</v>
      </c>
      <c r="K23" s="457">
        <v>1</v>
      </c>
      <c r="L23" s="457">
        <f t="shared" ref="L23" si="13">SUM(E23:J23)</f>
        <v>1</v>
      </c>
      <c r="P23" s="452"/>
      <c r="Q23" s="463"/>
      <c r="R23" s="464"/>
    </row>
    <row r="24" spans="1:18" s="457" customFormat="1" ht="13.5" customHeight="1">
      <c r="A24" s="529" t="s">
        <v>7</v>
      </c>
      <c r="B24" s="530" t="str">
        <f>VLOOKUP(A24,ORÇ!C:K,2,0)</f>
        <v>SERVIÇOS PRELIMINARES</v>
      </c>
      <c r="C24" s="455" t="s">
        <v>83</v>
      </c>
      <c r="D24" s="456">
        <f>VLOOKUP(A24,ORÇ!C:Z,8,0)</f>
        <v>0</v>
      </c>
      <c r="E24" s="446">
        <f>E26*$M24</f>
        <v>0</v>
      </c>
      <c r="F24" s="446">
        <f>F26*$M24</f>
        <v>0</v>
      </c>
      <c r="G24" s="453"/>
      <c r="H24" s="453"/>
      <c r="I24" s="453"/>
      <c r="M24" s="457">
        <f>D24</f>
        <v>0</v>
      </c>
      <c r="P24" s="447"/>
      <c r="Q24" s="458"/>
      <c r="R24" s="459"/>
    </row>
    <row r="25" spans="1:18" s="457" customFormat="1" ht="4.1500000000000004" customHeight="1">
      <c r="A25" s="529"/>
      <c r="B25" s="531"/>
      <c r="C25" s="460"/>
      <c r="D25" s="460"/>
      <c r="E25" s="448"/>
      <c r="F25" s="448"/>
      <c r="G25" s="454"/>
      <c r="H25" s="454"/>
      <c r="I25" s="454"/>
      <c r="P25" s="449"/>
      <c r="Q25" s="458"/>
      <c r="R25" s="461"/>
    </row>
    <row r="26" spans="1:18" s="457" customFormat="1" ht="13.5" customHeight="1">
      <c r="A26" s="529"/>
      <c r="B26" s="531"/>
      <c r="C26" s="462" t="s">
        <v>84</v>
      </c>
      <c r="D26" s="450"/>
      <c r="E26" s="451">
        <v>0.2</v>
      </c>
      <c r="F26" s="451">
        <v>0.8</v>
      </c>
      <c r="G26" s="450"/>
      <c r="H26" s="450"/>
      <c r="I26" s="450"/>
      <c r="J26" s="457">
        <v>0</v>
      </c>
      <c r="K26" s="457">
        <v>1</v>
      </c>
      <c r="L26" s="457">
        <f>SUM(E26:J26)</f>
        <v>1</v>
      </c>
      <c r="P26" s="452"/>
      <c r="Q26" s="463"/>
      <c r="R26" s="464"/>
    </row>
    <row r="27" spans="1:18" s="457" customFormat="1" ht="13.5" customHeight="1">
      <c r="A27" s="526" t="s">
        <v>34</v>
      </c>
      <c r="B27" s="527" t="str">
        <f>VLOOKUP(A27,ORÇ!C:K,2,0)</f>
        <v>Demolição de piso revestido com cerâmica inclusive lastro de concreto</v>
      </c>
      <c r="C27" s="465" t="s">
        <v>83</v>
      </c>
      <c r="D27" s="466">
        <f>VLOOKUP(A27,ORÇ!C:Z,7,0)</f>
        <v>0</v>
      </c>
      <c r="E27" s="336">
        <f t="shared" ref="E27" si="14">E29*$M27</f>
        <v>0</v>
      </c>
      <c r="F27" s="336">
        <f t="shared" ref="F27" si="15">F29*$M27</f>
        <v>0</v>
      </c>
      <c r="G27" s="453"/>
      <c r="H27" s="453"/>
      <c r="I27" s="453"/>
      <c r="M27" s="457">
        <f t="shared" ref="M27" si="16">D27</f>
        <v>0</v>
      </c>
      <c r="P27" s="447"/>
      <c r="Q27" s="458"/>
      <c r="R27" s="459"/>
    </row>
    <row r="28" spans="1:18" s="457" customFormat="1" ht="4.1500000000000004" customHeight="1">
      <c r="A28" s="526"/>
      <c r="B28" s="528"/>
      <c r="C28" s="467"/>
      <c r="D28" s="467"/>
      <c r="E28" s="337"/>
      <c r="F28" s="337"/>
      <c r="G28" s="454"/>
      <c r="H28" s="454"/>
      <c r="I28" s="454"/>
      <c r="P28" s="449"/>
      <c r="Q28" s="458"/>
      <c r="R28" s="461"/>
    </row>
    <row r="29" spans="1:18" s="457" customFormat="1" ht="13.5" customHeight="1">
      <c r="A29" s="526"/>
      <c r="B29" s="528"/>
      <c r="C29" s="468" t="s">
        <v>84</v>
      </c>
      <c r="D29" s="42"/>
      <c r="E29" s="338">
        <v>0.2</v>
      </c>
      <c r="F29" s="338">
        <v>0.8</v>
      </c>
      <c r="G29" s="450"/>
      <c r="H29" s="450"/>
      <c r="I29" s="450"/>
      <c r="J29" s="457">
        <v>0</v>
      </c>
      <c r="K29" s="457">
        <v>1</v>
      </c>
      <c r="L29" s="457">
        <f t="shared" ref="L29" si="17">SUM(E29:J29)</f>
        <v>1</v>
      </c>
      <c r="P29" s="452"/>
      <c r="Q29" s="463"/>
      <c r="R29" s="464"/>
    </row>
    <row r="30" spans="1:18" s="457" customFormat="1" ht="13.5" customHeight="1">
      <c r="A30" s="526" t="s">
        <v>35</v>
      </c>
      <c r="B30" s="527" t="str">
        <f>VLOOKUP(A30,ORÇ!C:K,2,0)</f>
        <v>Demolição de estrutura de madeira para telhado</v>
      </c>
      <c r="C30" s="465" t="s">
        <v>83</v>
      </c>
      <c r="D30" s="466">
        <f>VLOOKUP(A30,ORÇ!C:Z,7,0)</f>
        <v>0</v>
      </c>
      <c r="E30" s="336">
        <f t="shared" ref="E30:F42" si="18">E32*$M30</f>
        <v>0</v>
      </c>
      <c r="F30" s="336">
        <f t="shared" si="18"/>
        <v>0</v>
      </c>
      <c r="G30" s="453"/>
      <c r="H30" s="453"/>
      <c r="I30" s="453"/>
      <c r="M30" s="457">
        <f t="shared" ref="M30" si="19">D30</f>
        <v>0</v>
      </c>
      <c r="P30" s="447"/>
      <c r="Q30" s="458"/>
      <c r="R30" s="459"/>
    </row>
    <row r="31" spans="1:18" s="457" customFormat="1" ht="4.1500000000000004" customHeight="1">
      <c r="A31" s="526"/>
      <c r="B31" s="528"/>
      <c r="C31" s="467"/>
      <c r="D31" s="467"/>
      <c r="E31" s="337"/>
      <c r="F31" s="337"/>
      <c r="G31" s="454"/>
      <c r="H31" s="454"/>
      <c r="I31" s="454"/>
      <c r="P31" s="449"/>
      <c r="Q31" s="458"/>
      <c r="R31" s="461"/>
    </row>
    <row r="32" spans="1:18" s="457" customFormat="1" ht="13.5" customHeight="1">
      <c r="A32" s="526"/>
      <c r="B32" s="528"/>
      <c r="C32" s="468" t="s">
        <v>84</v>
      </c>
      <c r="D32" s="42"/>
      <c r="E32" s="338">
        <v>0.2</v>
      </c>
      <c r="F32" s="338">
        <v>0.8</v>
      </c>
      <c r="G32" s="450"/>
      <c r="H32" s="450"/>
      <c r="I32" s="450"/>
      <c r="J32" s="457">
        <v>0</v>
      </c>
      <c r="K32" s="457">
        <v>1</v>
      </c>
      <c r="L32" s="457">
        <f t="shared" ref="L32" si="20">SUM(E32:J32)</f>
        <v>1</v>
      </c>
      <c r="P32" s="452"/>
      <c r="Q32" s="463"/>
      <c r="R32" s="464"/>
    </row>
    <row r="33" spans="1:18" s="457" customFormat="1" ht="13.5" customHeight="1">
      <c r="A33" s="526" t="s">
        <v>269</v>
      </c>
      <c r="B33" s="527" t="str">
        <f>VLOOKUP(A33,ORÇ!C:K,2,0)</f>
        <v>DEMOLIÇÃO DE ALVENARIA DE BLOCO FURADO, DE FORMA MANUAL, SEM REAPROVEITAMENTO. AF_09/2023</v>
      </c>
      <c r="C33" s="465" t="s">
        <v>83</v>
      </c>
      <c r="D33" s="466">
        <f>VLOOKUP(A33,ORÇ!C:Z,7,0)</f>
        <v>0</v>
      </c>
      <c r="E33" s="336">
        <f t="shared" ref="E33" si="21">E35*$M33</f>
        <v>0</v>
      </c>
      <c r="F33" s="336">
        <f t="shared" si="18"/>
        <v>0</v>
      </c>
      <c r="G33" s="453"/>
      <c r="H33" s="453"/>
      <c r="I33" s="453"/>
      <c r="M33" s="457">
        <f t="shared" ref="M33" si="22">D33</f>
        <v>0</v>
      </c>
      <c r="P33" s="447"/>
      <c r="Q33" s="458"/>
      <c r="R33" s="459"/>
    </row>
    <row r="34" spans="1:18" s="457" customFormat="1" ht="4.1500000000000004" customHeight="1">
      <c r="A34" s="526"/>
      <c r="B34" s="528"/>
      <c r="C34" s="467"/>
      <c r="D34" s="467"/>
      <c r="E34" s="337"/>
      <c r="F34" s="337"/>
      <c r="G34" s="454"/>
      <c r="H34" s="454"/>
      <c r="I34" s="454"/>
      <c r="P34" s="449"/>
      <c r="Q34" s="458"/>
      <c r="R34" s="461"/>
    </row>
    <row r="35" spans="1:18" s="457" customFormat="1" ht="13.5" customHeight="1">
      <c r="A35" s="526"/>
      <c r="B35" s="528"/>
      <c r="C35" s="468" t="s">
        <v>84</v>
      </c>
      <c r="D35" s="42"/>
      <c r="E35" s="338">
        <v>0.2</v>
      </c>
      <c r="F35" s="338">
        <v>0.8</v>
      </c>
      <c r="G35" s="450"/>
      <c r="H35" s="450"/>
      <c r="I35" s="450"/>
      <c r="J35" s="457">
        <v>0</v>
      </c>
      <c r="K35" s="457">
        <v>1</v>
      </c>
      <c r="L35" s="457">
        <f t="shared" ref="L35" si="23">SUM(E35:J35)</f>
        <v>1</v>
      </c>
      <c r="P35" s="452"/>
      <c r="Q35" s="463"/>
      <c r="R35" s="464"/>
    </row>
    <row r="36" spans="1:18" s="457" customFormat="1" ht="13.5" customHeight="1">
      <c r="A36" s="526" t="s">
        <v>270</v>
      </c>
      <c r="B36" s="527" t="str">
        <f>VLOOKUP(A36,ORÇ!C:K,2,0)</f>
        <v>DEMOLIÇÃO DE PILARES E VIGAS EM CONCRETO ARMADO, DE FORMA MECANIZADA COM MARTELETE, SEM REAPROVEITAMENTO. AF_09/2023</v>
      </c>
      <c r="C36" s="465" t="s">
        <v>83</v>
      </c>
      <c r="D36" s="466">
        <f>VLOOKUP(A36,ORÇ!C:Z,7,0)</f>
        <v>0</v>
      </c>
      <c r="E36" s="336">
        <f t="shared" ref="E36" si="24">E38*$M36</f>
        <v>0</v>
      </c>
      <c r="F36" s="336">
        <f t="shared" si="18"/>
        <v>0</v>
      </c>
      <c r="G36" s="453"/>
      <c r="H36" s="453"/>
      <c r="I36" s="453"/>
      <c r="M36" s="457">
        <f t="shared" ref="M36" si="25">D36</f>
        <v>0</v>
      </c>
      <c r="P36" s="447"/>
      <c r="Q36" s="458"/>
      <c r="R36" s="459"/>
    </row>
    <row r="37" spans="1:18" s="457" customFormat="1" ht="4.1500000000000004" customHeight="1">
      <c r="A37" s="526"/>
      <c r="B37" s="528"/>
      <c r="C37" s="467"/>
      <c r="D37" s="467"/>
      <c r="E37" s="337"/>
      <c r="F37" s="337"/>
      <c r="G37" s="454"/>
      <c r="H37" s="454"/>
      <c r="I37" s="454"/>
      <c r="P37" s="449"/>
      <c r="Q37" s="458"/>
      <c r="R37" s="461"/>
    </row>
    <row r="38" spans="1:18" s="457" customFormat="1" ht="13.5" customHeight="1">
      <c r="A38" s="526"/>
      <c r="B38" s="528"/>
      <c r="C38" s="468" t="s">
        <v>84</v>
      </c>
      <c r="D38" s="42"/>
      <c r="E38" s="338">
        <v>0.2</v>
      </c>
      <c r="F38" s="338">
        <v>0.8</v>
      </c>
      <c r="G38" s="450"/>
      <c r="H38" s="450"/>
      <c r="I38" s="450"/>
      <c r="J38" s="457">
        <v>0</v>
      </c>
      <c r="K38" s="457">
        <v>1</v>
      </c>
      <c r="L38" s="457">
        <f t="shared" ref="L38" si="26">SUM(E38:J38)</f>
        <v>1</v>
      </c>
      <c r="P38" s="452"/>
      <c r="Q38" s="463"/>
      <c r="R38" s="464"/>
    </row>
    <row r="39" spans="1:18" s="457" customFormat="1" ht="13.5" customHeight="1">
      <c r="A39" s="526" t="s">
        <v>271</v>
      </c>
      <c r="B39" s="527" t="str">
        <f>VLOOKUP(A39,ORÇ!C:K,2,0)</f>
        <v>DEMOLIÇÃO DE LAJES, EM CONCRETO ARMADO, DE FORMA MECANIZADA COM MARTELETE, SEM REAPROVEITAMENTO. AF_09/2023</v>
      </c>
      <c r="C39" s="465" t="s">
        <v>83</v>
      </c>
      <c r="D39" s="466">
        <f>VLOOKUP(A39,ORÇ!C:Z,7,0)</f>
        <v>0</v>
      </c>
      <c r="E39" s="336">
        <f t="shared" ref="E39" si="27">E41*$M39</f>
        <v>0</v>
      </c>
      <c r="F39" s="336">
        <f t="shared" si="18"/>
        <v>0</v>
      </c>
      <c r="G39" s="453"/>
      <c r="H39" s="453"/>
      <c r="I39" s="453"/>
      <c r="M39" s="457">
        <f t="shared" ref="M39" si="28">D39</f>
        <v>0</v>
      </c>
      <c r="P39" s="447"/>
      <c r="Q39" s="458"/>
      <c r="R39" s="459"/>
    </row>
    <row r="40" spans="1:18" s="457" customFormat="1" ht="4.1500000000000004" customHeight="1">
      <c r="A40" s="526"/>
      <c r="B40" s="528"/>
      <c r="C40" s="467"/>
      <c r="D40" s="467"/>
      <c r="E40" s="337"/>
      <c r="F40" s="337"/>
      <c r="G40" s="454"/>
      <c r="H40" s="454"/>
      <c r="I40" s="454"/>
      <c r="P40" s="449"/>
      <c r="Q40" s="458"/>
      <c r="R40" s="461"/>
    </row>
    <row r="41" spans="1:18" s="457" customFormat="1" ht="13.5" customHeight="1">
      <c r="A41" s="526"/>
      <c r="B41" s="528"/>
      <c r="C41" s="468" t="s">
        <v>84</v>
      </c>
      <c r="D41" s="42"/>
      <c r="E41" s="338">
        <v>0.2</v>
      </c>
      <c r="F41" s="338">
        <v>0.8</v>
      </c>
      <c r="G41" s="450"/>
      <c r="H41" s="450"/>
      <c r="I41" s="450"/>
      <c r="J41" s="457">
        <v>0</v>
      </c>
      <c r="K41" s="457">
        <v>1</v>
      </c>
      <c r="L41" s="457">
        <f t="shared" ref="L41" si="29">SUM(E41:J41)</f>
        <v>1</v>
      </c>
      <c r="P41" s="452"/>
      <c r="Q41" s="463"/>
      <c r="R41" s="464"/>
    </row>
    <row r="42" spans="1:18" s="457" customFormat="1" ht="13.5" customHeight="1">
      <c r="A42" s="526" t="s">
        <v>272</v>
      </c>
      <c r="B42" s="527" t="str">
        <f>VLOOKUP(A42,ORÇ!C:K,2,0)</f>
        <v>Remoção de telhamento com telhas cerâmicas</v>
      </c>
      <c r="C42" s="465" t="s">
        <v>83</v>
      </c>
      <c r="D42" s="466">
        <f>VLOOKUP(A42,ORÇ!C:Z,7,0)</f>
        <v>0</v>
      </c>
      <c r="E42" s="336">
        <f t="shared" ref="E42" si="30">E44*$M42</f>
        <v>0</v>
      </c>
      <c r="F42" s="336">
        <f t="shared" si="18"/>
        <v>0</v>
      </c>
      <c r="G42" s="453"/>
      <c r="H42" s="453"/>
      <c r="I42" s="453"/>
      <c r="M42" s="457">
        <f t="shared" ref="M42" si="31">D42</f>
        <v>0</v>
      </c>
      <c r="P42" s="447"/>
      <c r="Q42" s="458"/>
      <c r="R42" s="459"/>
    </row>
    <row r="43" spans="1:18" s="457" customFormat="1" ht="4.1500000000000004" customHeight="1">
      <c r="A43" s="526"/>
      <c r="B43" s="528"/>
      <c r="C43" s="467"/>
      <c r="D43" s="467"/>
      <c r="E43" s="337"/>
      <c r="F43" s="337"/>
      <c r="G43" s="454"/>
      <c r="H43" s="454"/>
      <c r="I43" s="454"/>
      <c r="P43" s="449"/>
      <c r="Q43" s="458"/>
      <c r="R43" s="461"/>
    </row>
    <row r="44" spans="1:18" s="457" customFormat="1" ht="13.5" customHeight="1">
      <c r="A44" s="526"/>
      <c r="B44" s="528"/>
      <c r="C44" s="468" t="s">
        <v>84</v>
      </c>
      <c r="D44" s="42"/>
      <c r="E44" s="338">
        <v>0.2</v>
      </c>
      <c r="F44" s="338">
        <v>0.8</v>
      </c>
      <c r="G44" s="450"/>
      <c r="H44" s="450"/>
      <c r="I44" s="450"/>
      <c r="J44" s="457">
        <v>0</v>
      </c>
      <c r="K44" s="457">
        <v>1</v>
      </c>
      <c r="L44" s="457">
        <f t="shared" ref="L44" si="32">SUM(E44:J44)</f>
        <v>1</v>
      </c>
      <c r="P44" s="452"/>
      <c r="Q44" s="463"/>
      <c r="R44" s="464"/>
    </row>
    <row r="45" spans="1:18" s="457" customFormat="1" ht="13.5" customHeight="1">
      <c r="A45" s="526" t="s">
        <v>273</v>
      </c>
      <c r="B45" s="527" t="str">
        <f>VLOOKUP(A45,ORÇ!C:K,2,0)</f>
        <v>Retirada de meio-fio de concreto</v>
      </c>
      <c r="C45" s="465" t="s">
        <v>83</v>
      </c>
      <c r="D45" s="466">
        <f>VLOOKUP(A45,ORÇ!C:Z,7,0)</f>
        <v>0</v>
      </c>
      <c r="E45" s="336">
        <f t="shared" ref="E45:F45" si="33">E47*$M45</f>
        <v>0</v>
      </c>
      <c r="F45" s="336">
        <f t="shared" si="33"/>
        <v>0</v>
      </c>
      <c r="G45" s="453"/>
      <c r="H45" s="453"/>
      <c r="I45" s="453"/>
      <c r="M45" s="457">
        <f t="shared" ref="M45" si="34">D45</f>
        <v>0</v>
      </c>
      <c r="P45" s="447"/>
      <c r="Q45" s="458"/>
      <c r="R45" s="459"/>
    </row>
    <row r="46" spans="1:18" s="457" customFormat="1" ht="4.1500000000000004" customHeight="1">
      <c r="A46" s="526"/>
      <c r="B46" s="528"/>
      <c r="C46" s="467"/>
      <c r="D46" s="467"/>
      <c r="E46" s="337"/>
      <c r="F46" s="337"/>
      <c r="G46" s="454"/>
      <c r="H46" s="454"/>
      <c r="I46" s="454"/>
      <c r="P46" s="449"/>
      <c r="Q46" s="458"/>
      <c r="R46" s="461"/>
    </row>
    <row r="47" spans="1:18" s="457" customFormat="1" ht="13.5" customHeight="1">
      <c r="A47" s="526"/>
      <c r="B47" s="528"/>
      <c r="C47" s="468" t="s">
        <v>84</v>
      </c>
      <c r="D47" s="42"/>
      <c r="E47" s="338">
        <v>0.2</v>
      </c>
      <c r="F47" s="338">
        <v>0.8</v>
      </c>
      <c r="G47" s="450"/>
      <c r="H47" s="450"/>
      <c r="I47" s="450"/>
      <c r="J47" s="457">
        <v>0</v>
      </c>
      <c r="K47" s="457">
        <v>1</v>
      </c>
      <c r="L47" s="457">
        <f t="shared" ref="L47" si="35">SUM(E47:J47)</f>
        <v>1</v>
      </c>
      <c r="P47" s="452"/>
      <c r="Q47" s="463"/>
      <c r="R47" s="464"/>
    </row>
    <row r="48" spans="1:18" s="457" customFormat="1" ht="13.5" customHeight="1">
      <c r="A48" s="526" t="s">
        <v>274</v>
      </c>
      <c r="B48" s="527" t="str">
        <f>VLOOKUP(A48,ORÇ!C:K,2,0)</f>
        <v>Demolição manual de concreto simples (EMOP 05.001.001)</v>
      </c>
      <c r="C48" s="465" t="s">
        <v>83</v>
      </c>
      <c r="D48" s="466">
        <f>VLOOKUP(A48,ORÇ!C:Z,7,0)</f>
        <v>0</v>
      </c>
      <c r="E48" s="336">
        <f t="shared" ref="E48:F48" si="36">E50*$M48</f>
        <v>0</v>
      </c>
      <c r="F48" s="336">
        <f t="shared" si="36"/>
        <v>0</v>
      </c>
      <c r="G48" s="453"/>
      <c r="H48" s="453"/>
      <c r="I48" s="453"/>
      <c r="M48" s="457">
        <f t="shared" ref="M48" si="37">D48</f>
        <v>0</v>
      </c>
      <c r="P48" s="447"/>
      <c r="Q48" s="458"/>
      <c r="R48" s="459"/>
    </row>
    <row r="49" spans="1:18" s="457" customFormat="1" ht="4.1500000000000004" customHeight="1">
      <c r="A49" s="526"/>
      <c r="B49" s="528"/>
      <c r="C49" s="467"/>
      <c r="D49" s="467"/>
      <c r="E49" s="337"/>
      <c r="F49" s="337"/>
      <c r="G49" s="454"/>
      <c r="H49" s="454"/>
      <c r="I49" s="454"/>
      <c r="P49" s="449"/>
      <c r="Q49" s="458"/>
      <c r="R49" s="461"/>
    </row>
    <row r="50" spans="1:18" s="457" customFormat="1" ht="13.5" customHeight="1">
      <c r="A50" s="526"/>
      <c r="B50" s="528"/>
      <c r="C50" s="468" t="s">
        <v>84</v>
      </c>
      <c r="D50" s="42"/>
      <c r="E50" s="338">
        <v>0.2</v>
      </c>
      <c r="F50" s="338">
        <v>0.8</v>
      </c>
      <c r="G50" s="450"/>
      <c r="H50" s="450"/>
      <c r="I50" s="450"/>
      <c r="J50" s="457">
        <v>0</v>
      </c>
      <c r="K50" s="457">
        <v>1</v>
      </c>
      <c r="L50" s="457">
        <f t="shared" ref="L50" si="38">SUM(E50:J50)</f>
        <v>1</v>
      </c>
      <c r="P50" s="452"/>
      <c r="Q50" s="463"/>
      <c r="R50" s="464"/>
    </row>
    <row r="51" spans="1:18" s="457" customFormat="1" ht="13.5" customHeight="1">
      <c r="A51" s="526" t="s">
        <v>424</v>
      </c>
      <c r="B51" s="527" t="str">
        <f>VLOOKUP(A51,ORÇ!C:K,2,0)</f>
        <v>Restauro - Reboco especial de parede, spessura 3cm, com argamassa traço 1:0,2 4:0,74 ( cal, arenoso e areia média)</v>
      </c>
      <c r="C51" s="465" t="s">
        <v>83</v>
      </c>
      <c r="D51" s="466">
        <f>VLOOKUP(A51,ORÇ!C:Z,7,0)</f>
        <v>0</v>
      </c>
      <c r="E51" s="336">
        <f t="shared" ref="E51:F51" si="39">E53*$M51</f>
        <v>0</v>
      </c>
      <c r="F51" s="336">
        <f t="shared" si="39"/>
        <v>0</v>
      </c>
      <c r="G51" s="453"/>
      <c r="H51" s="453"/>
      <c r="I51" s="453"/>
      <c r="M51" s="457">
        <f t="shared" ref="M51" si="40">D51</f>
        <v>0</v>
      </c>
      <c r="P51" s="447"/>
      <c r="Q51" s="458"/>
      <c r="R51" s="459"/>
    </row>
    <row r="52" spans="1:18" s="457" customFormat="1" ht="4.1500000000000004" customHeight="1">
      <c r="A52" s="526"/>
      <c r="B52" s="528"/>
      <c r="C52" s="467"/>
      <c r="D52" s="467"/>
      <c r="E52" s="337"/>
      <c r="F52" s="337"/>
      <c r="G52" s="454"/>
      <c r="H52" s="454"/>
      <c r="I52" s="454"/>
      <c r="P52" s="449"/>
      <c r="Q52" s="458"/>
      <c r="R52" s="461"/>
    </row>
    <row r="53" spans="1:18" s="457" customFormat="1" ht="13.5" customHeight="1">
      <c r="A53" s="526"/>
      <c r="B53" s="528"/>
      <c r="C53" s="468" t="s">
        <v>84</v>
      </c>
      <c r="D53" s="42"/>
      <c r="E53" s="338">
        <v>0.2</v>
      </c>
      <c r="F53" s="338">
        <v>0.8</v>
      </c>
      <c r="G53" s="450"/>
      <c r="H53" s="450"/>
      <c r="I53" s="450"/>
      <c r="J53" s="457">
        <v>0</v>
      </c>
      <c r="K53" s="457">
        <v>1</v>
      </c>
      <c r="L53" s="457">
        <f t="shared" ref="L53" si="41">SUM(E53:J53)</f>
        <v>1</v>
      </c>
      <c r="P53" s="452"/>
      <c r="Q53" s="463"/>
      <c r="R53" s="464"/>
    </row>
    <row r="54" spans="1:18" s="457" customFormat="1" ht="13.5" customHeight="1">
      <c r="A54" s="526" t="s">
        <v>430</v>
      </c>
      <c r="B54" s="527" t="str">
        <f>VLOOKUP(A54,ORÇ!C:K,2,0)</f>
        <v>Índice de preço para remoção de entulho decorrente da execução de obras (Classe A CONAMA - NBR 10.004 - Classe II-B), incluindo aluguel da caçamba, carga, transporte e descarga em área licenciada</v>
      </c>
      <c r="C54" s="465" t="s">
        <v>83</v>
      </c>
      <c r="D54" s="466">
        <f>VLOOKUP(A54,ORÇ!C:Z,7,0)</f>
        <v>0</v>
      </c>
      <c r="E54" s="336">
        <f t="shared" ref="E54:F54" si="42">E56*$M54</f>
        <v>0</v>
      </c>
      <c r="F54" s="336">
        <f t="shared" si="42"/>
        <v>0</v>
      </c>
      <c r="G54" s="453"/>
      <c r="H54" s="453"/>
      <c r="I54" s="453"/>
      <c r="M54" s="457">
        <f t="shared" ref="M54" si="43">D54</f>
        <v>0</v>
      </c>
      <c r="P54" s="447"/>
      <c r="Q54" s="458"/>
      <c r="R54" s="459"/>
    </row>
    <row r="55" spans="1:18" s="457" customFormat="1" ht="4.1500000000000004" customHeight="1">
      <c r="A55" s="526"/>
      <c r="B55" s="528"/>
      <c r="C55" s="467"/>
      <c r="D55" s="467"/>
      <c r="E55" s="337"/>
      <c r="F55" s="337"/>
      <c r="G55" s="454"/>
      <c r="H55" s="454"/>
      <c r="I55" s="454"/>
      <c r="P55" s="449"/>
      <c r="Q55" s="458"/>
      <c r="R55" s="461"/>
    </row>
    <row r="56" spans="1:18" s="457" customFormat="1" ht="13.5" customHeight="1">
      <c r="A56" s="526"/>
      <c r="B56" s="528"/>
      <c r="C56" s="468" t="s">
        <v>84</v>
      </c>
      <c r="D56" s="42"/>
      <c r="E56" s="338">
        <v>0.2</v>
      </c>
      <c r="F56" s="338">
        <v>0.8</v>
      </c>
      <c r="G56" s="450"/>
      <c r="H56" s="450"/>
      <c r="I56" s="450"/>
      <c r="J56" s="457">
        <v>0</v>
      </c>
      <c r="K56" s="457">
        <v>1</v>
      </c>
      <c r="L56" s="457">
        <f t="shared" ref="L56" si="44">SUM(E56:J56)</f>
        <v>1</v>
      </c>
      <c r="P56" s="452"/>
      <c r="Q56" s="463"/>
      <c r="R56" s="464"/>
    </row>
    <row r="57" spans="1:18" s="457" customFormat="1" ht="13.5" customHeight="1">
      <c r="A57" s="529" t="s">
        <v>8</v>
      </c>
      <c r="B57" s="530" t="str">
        <f>VLOOKUP(A57,ORÇ!C:K,2,0)</f>
        <v>ESTRUTURA</v>
      </c>
      <c r="C57" s="455" t="s">
        <v>83</v>
      </c>
      <c r="D57" s="456">
        <f>VLOOKUP(A57,ORÇ!C:Z,8,0)</f>
        <v>0</v>
      </c>
      <c r="E57" s="453"/>
      <c r="F57" s="446">
        <f>F59*$M57</f>
        <v>0</v>
      </c>
      <c r="G57" s="453"/>
      <c r="H57" s="453"/>
      <c r="I57" s="453"/>
      <c r="M57" s="457">
        <f>D57</f>
        <v>0</v>
      </c>
      <c r="P57" s="447"/>
      <c r="Q57" s="458"/>
      <c r="R57" s="459"/>
    </row>
    <row r="58" spans="1:18" s="457" customFormat="1" ht="4.1500000000000004" customHeight="1">
      <c r="A58" s="529"/>
      <c r="B58" s="531"/>
      <c r="C58" s="460"/>
      <c r="D58" s="460"/>
      <c r="E58" s="454"/>
      <c r="F58" s="448"/>
      <c r="G58" s="454"/>
      <c r="H58" s="454"/>
      <c r="I58" s="454"/>
      <c r="P58" s="449"/>
      <c r="Q58" s="458"/>
      <c r="R58" s="461"/>
    </row>
    <row r="59" spans="1:18" s="457" customFormat="1" ht="13.5" customHeight="1">
      <c r="A59" s="529"/>
      <c r="B59" s="531"/>
      <c r="C59" s="462" t="s">
        <v>84</v>
      </c>
      <c r="D59" s="450"/>
      <c r="E59" s="450"/>
      <c r="F59" s="451">
        <v>1</v>
      </c>
      <c r="G59" s="450"/>
      <c r="H59" s="450"/>
      <c r="I59" s="450"/>
      <c r="J59" s="457">
        <v>0</v>
      </c>
      <c r="K59" s="457">
        <v>1</v>
      </c>
      <c r="L59" s="457">
        <f>SUM(E59:I59)</f>
        <v>1</v>
      </c>
      <c r="P59" s="452"/>
      <c r="Q59" s="463"/>
      <c r="R59" s="464"/>
    </row>
    <row r="60" spans="1:18" s="457" customFormat="1" ht="13.5" customHeight="1">
      <c r="A60" s="526" t="s">
        <v>313</v>
      </c>
      <c r="B60" s="527" t="str">
        <f>VLOOKUP(A60,ORÇ!C:K,2,0)</f>
        <v>Locação de obra com gabarito de madeira</v>
      </c>
      <c r="C60" s="465" t="s">
        <v>83</v>
      </c>
      <c r="D60" s="466">
        <f>VLOOKUP(A60,ORÇ!C:Z,7,0)</f>
        <v>0</v>
      </c>
      <c r="E60" s="453"/>
      <c r="F60" s="336">
        <f t="shared" ref="F60" si="45">F62*$M60</f>
        <v>0</v>
      </c>
      <c r="G60" s="453"/>
      <c r="H60" s="453"/>
      <c r="I60" s="453"/>
      <c r="M60" s="457">
        <f t="shared" ref="M60" si="46">D60</f>
        <v>0</v>
      </c>
      <c r="P60" s="447"/>
      <c r="Q60" s="458"/>
      <c r="R60" s="459"/>
    </row>
    <row r="61" spans="1:18" s="457" customFormat="1" ht="4.1500000000000004" customHeight="1">
      <c r="A61" s="526"/>
      <c r="B61" s="528"/>
      <c r="C61" s="467"/>
      <c r="D61" s="467"/>
      <c r="E61" s="454"/>
      <c r="F61" s="337"/>
      <c r="G61" s="454"/>
      <c r="H61" s="454"/>
      <c r="I61" s="454"/>
      <c r="P61" s="449"/>
      <c r="Q61" s="458"/>
      <c r="R61" s="461"/>
    </row>
    <row r="62" spans="1:18" s="457" customFormat="1" ht="13.5" customHeight="1">
      <c r="A62" s="526"/>
      <c r="B62" s="528"/>
      <c r="C62" s="468" t="s">
        <v>84</v>
      </c>
      <c r="D62" s="42"/>
      <c r="E62" s="450"/>
      <c r="F62" s="338">
        <v>1</v>
      </c>
      <c r="G62" s="450"/>
      <c r="H62" s="450"/>
      <c r="I62" s="450"/>
      <c r="J62" s="457">
        <v>0</v>
      </c>
      <c r="K62" s="457">
        <v>1</v>
      </c>
      <c r="L62" s="457">
        <f t="shared" ref="L62" si="47">SUM(E62:J62)</f>
        <v>1</v>
      </c>
      <c r="P62" s="452"/>
      <c r="Q62" s="463"/>
      <c r="R62" s="464"/>
    </row>
    <row r="63" spans="1:18" s="457" customFormat="1" ht="13.5" customHeight="1">
      <c r="A63" s="526" t="s">
        <v>314</v>
      </c>
      <c r="B63" s="527" t="str">
        <f>VLOOKUP(A63,ORÇ!C:K,2,0)</f>
        <v>Escavação manual em material de 1a. categoria, até 1.50 m de profundidade</v>
      </c>
      <c r="C63" s="465" t="s">
        <v>83</v>
      </c>
      <c r="D63" s="466">
        <f>VLOOKUP(A63,ORÇ!C:Z,7,0)</f>
        <v>0</v>
      </c>
      <c r="E63" s="453"/>
      <c r="F63" s="336">
        <f t="shared" ref="F63:F75" si="48">F65*$M63</f>
        <v>0</v>
      </c>
      <c r="G63" s="453"/>
      <c r="H63" s="453"/>
      <c r="I63" s="453"/>
      <c r="M63" s="457">
        <f t="shared" ref="M63" si="49">D63</f>
        <v>0</v>
      </c>
      <c r="P63" s="447"/>
      <c r="Q63" s="458"/>
      <c r="R63" s="459"/>
    </row>
    <row r="64" spans="1:18" s="457" customFormat="1" ht="4.1500000000000004" customHeight="1">
      <c r="A64" s="526"/>
      <c r="B64" s="528"/>
      <c r="C64" s="467"/>
      <c r="D64" s="467"/>
      <c r="E64" s="454"/>
      <c r="F64" s="337"/>
      <c r="G64" s="454"/>
      <c r="H64" s="454"/>
      <c r="I64" s="454"/>
      <c r="P64" s="449"/>
      <c r="Q64" s="458"/>
      <c r="R64" s="461"/>
    </row>
    <row r="65" spans="1:18" s="457" customFormat="1" ht="13.5" customHeight="1">
      <c r="A65" s="526"/>
      <c r="B65" s="528"/>
      <c r="C65" s="468" t="s">
        <v>84</v>
      </c>
      <c r="D65" s="42"/>
      <c r="E65" s="450"/>
      <c r="F65" s="338">
        <v>1</v>
      </c>
      <c r="G65" s="450"/>
      <c r="H65" s="450"/>
      <c r="I65" s="450"/>
      <c r="J65" s="457">
        <v>0</v>
      </c>
      <c r="K65" s="457">
        <v>1</v>
      </c>
      <c r="L65" s="457">
        <f t="shared" ref="L65" si="50">SUM(E65:J65)</f>
        <v>1</v>
      </c>
      <c r="P65" s="452"/>
      <c r="Q65" s="463"/>
      <c r="R65" s="464"/>
    </row>
    <row r="66" spans="1:18" s="457" customFormat="1" ht="13.5" customHeight="1">
      <c r="A66" s="526" t="s">
        <v>315</v>
      </c>
      <c r="B66" s="527" t="str">
        <f>VLOOKUP(A66,ORÇ!C:K,2,0)</f>
        <v>Apiloamento do fundo de vala com maço de 30 a 60kg</v>
      </c>
      <c r="C66" s="465" t="s">
        <v>83</v>
      </c>
      <c r="D66" s="466">
        <f>VLOOKUP(A66,ORÇ!C:Z,7,0)</f>
        <v>0</v>
      </c>
      <c r="E66" s="453"/>
      <c r="F66" s="336">
        <f t="shared" si="48"/>
        <v>0</v>
      </c>
      <c r="G66" s="453"/>
      <c r="H66" s="453"/>
      <c r="I66" s="453"/>
      <c r="M66" s="457">
        <f t="shared" ref="M66" si="51">D66</f>
        <v>0</v>
      </c>
      <c r="P66" s="447"/>
      <c r="Q66" s="458"/>
      <c r="R66" s="459"/>
    </row>
    <row r="67" spans="1:18" s="457" customFormat="1" ht="4.1500000000000004" customHeight="1">
      <c r="A67" s="526"/>
      <c r="B67" s="528"/>
      <c r="C67" s="467"/>
      <c r="D67" s="467"/>
      <c r="E67" s="454"/>
      <c r="F67" s="337"/>
      <c r="G67" s="454"/>
      <c r="H67" s="454"/>
      <c r="I67" s="454"/>
      <c r="P67" s="449"/>
      <c r="Q67" s="458"/>
      <c r="R67" s="461"/>
    </row>
    <row r="68" spans="1:18" s="457" customFormat="1" ht="13.5" customHeight="1">
      <c r="A68" s="526"/>
      <c r="B68" s="528"/>
      <c r="C68" s="468" t="s">
        <v>84</v>
      </c>
      <c r="D68" s="42"/>
      <c r="E68" s="450"/>
      <c r="F68" s="338">
        <v>1</v>
      </c>
      <c r="G68" s="450"/>
      <c r="H68" s="450"/>
      <c r="I68" s="450"/>
      <c r="J68" s="457">
        <v>0</v>
      </c>
      <c r="K68" s="457">
        <v>1</v>
      </c>
      <c r="L68" s="457">
        <f t="shared" ref="L68" si="52">SUM(E68:J68)</f>
        <v>1</v>
      </c>
      <c r="P68" s="452"/>
      <c r="Q68" s="463"/>
      <c r="R68" s="464"/>
    </row>
    <row r="69" spans="1:18" s="457" customFormat="1" ht="13.5" customHeight="1">
      <c r="A69" s="526" t="s">
        <v>316</v>
      </c>
      <c r="B69" s="527" t="str">
        <f>VLOOKUP(A69,ORÇ!C:K,2,0)</f>
        <v>Lastro de brita graduada apiloada e=10cm</v>
      </c>
      <c r="C69" s="465" t="s">
        <v>83</v>
      </c>
      <c r="D69" s="466">
        <f>VLOOKUP(A69,ORÇ!C:Z,7,0)</f>
        <v>0</v>
      </c>
      <c r="E69" s="453"/>
      <c r="F69" s="336">
        <f t="shared" si="48"/>
        <v>0</v>
      </c>
      <c r="G69" s="453"/>
      <c r="H69" s="453"/>
      <c r="I69" s="453"/>
      <c r="M69" s="457">
        <f t="shared" ref="M69" si="53">D69</f>
        <v>0</v>
      </c>
      <c r="P69" s="447"/>
      <c r="Q69" s="458"/>
      <c r="R69" s="459"/>
    </row>
    <row r="70" spans="1:18" s="457" customFormat="1" ht="4.1500000000000004" customHeight="1">
      <c r="A70" s="526"/>
      <c r="B70" s="528"/>
      <c r="C70" s="467"/>
      <c r="D70" s="467"/>
      <c r="E70" s="454"/>
      <c r="F70" s="337"/>
      <c r="G70" s="454"/>
      <c r="H70" s="454"/>
      <c r="I70" s="454"/>
      <c r="P70" s="449"/>
      <c r="Q70" s="458"/>
      <c r="R70" s="461"/>
    </row>
    <row r="71" spans="1:18" s="457" customFormat="1" ht="13.5" customHeight="1">
      <c r="A71" s="526"/>
      <c r="B71" s="528"/>
      <c r="C71" s="468" t="s">
        <v>84</v>
      </c>
      <c r="D71" s="42"/>
      <c r="E71" s="450"/>
      <c r="F71" s="338">
        <v>1</v>
      </c>
      <c r="G71" s="450"/>
      <c r="H71" s="450"/>
      <c r="I71" s="450"/>
      <c r="J71" s="457">
        <v>0</v>
      </c>
      <c r="K71" s="457">
        <v>1</v>
      </c>
      <c r="L71" s="457">
        <f t="shared" ref="L71" si="54">SUM(E71:J71)</f>
        <v>1</v>
      </c>
      <c r="P71" s="452"/>
      <c r="Q71" s="463"/>
      <c r="R71" s="464"/>
    </row>
    <row r="72" spans="1:18" s="457" customFormat="1" ht="13.5" customHeight="1">
      <c r="A72" s="526" t="s">
        <v>317</v>
      </c>
      <c r="B72" s="527" t="str">
        <f>VLOOKUP(A72,ORÇ!C:K,2,0)</f>
        <v>CAMADA SEPARADORA PARA EXECUÇÃO DE RADIER, PISO DE CONCRETO OU LAJE SOBRE SOLO, EM LONA PLÁSTICA. AF_09/2021</v>
      </c>
      <c r="C72" s="465" t="s">
        <v>83</v>
      </c>
      <c r="D72" s="466">
        <f>VLOOKUP(A72,ORÇ!C:Z,7,0)</f>
        <v>0</v>
      </c>
      <c r="E72" s="453"/>
      <c r="F72" s="336">
        <f t="shared" si="48"/>
        <v>0</v>
      </c>
      <c r="G72" s="453"/>
      <c r="H72" s="453"/>
      <c r="I72" s="453"/>
      <c r="M72" s="457">
        <f t="shared" ref="M72" si="55">D72</f>
        <v>0</v>
      </c>
      <c r="P72" s="447"/>
      <c r="Q72" s="458"/>
      <c r="R72" s="459"/>
    </row>
    <row r="73" spans="1:18" s="457" customFormat="1" ht="4.1500000000000004" customHeight="1">
      <c r="A73" s="526"/>
      <c r="B73" s="528"/>
      <c r="C73" s="467"/>
      <c r="D73" s="467"/>
      <c r="E73" s="454"/>
      <c r="F73" s="337"/>
      <c r="G73" s="454"/>
      <c r="H73" s="454"/>
      <c r="I73" s="454"/>
      <c r="P73" s="449"/>
      <c r="Q73" s="458"/>
      <c r="R73" s="461"/>
    </row>
    <row r="74" spans="1:18" s="457" customFormat="1" ht="13.5" customHeight="1">
      <c r="A74" s="526"/>
      <c r="B74" s="528"/>
      <c r="C74" s="468" t="s">
        <v>84</v>
      </c>
      <c r="D74" s="42"/>
      <c r="E74" s="450"/>
      <c r="F74" s="338">
        <v>1</v>
      </c>
      <c r="G74" s="450"/>
      <c r="H74" s="450"/>
      <c r="I74" s="450"/>
      <c r="J74" s="457">
        <v>0</v>
      </c>
      <c r="K74" s="457">
        <v>1</v>
      </c>
      <c r="L74" s="457">
        <f t="shared" ref="L74" si="56">SUM(E74:J74)</f>
        <v>1</v>
      </c>
      <c r="P74" s="452"/>
      <c r="Q74" s="463"/>
      <c r="R74" s="464"/>
    </row>
    <row r="75" spans="1:18" s="457" customFormat="1" ht="13.5" customHeight="1">
      <c r="A75" s="526" t="s">
        <v>318</v>
      </c>
      <c r="B75" s="527" t="str">
        <f>VLOOKUP(A75,ORÇ!C:K,2,0)</f>
        <v>ARMAÇÃO PARA EXECUÇÃO DE RADIER, PISO DE CONCRETO OU LAJE SOBRE SOLO, COM USO DE TELA Q-92. AF_09/2021</v>
      </c>
      <c r="C75" s="465" t="s">
        <v>83</v>
      </c>
      <c r="D75" s="466">
        <f>VLOOKUP(A75,ORÇ!C:Z,7,0)</f>
        <v>0</v>
      </c>
      <c r="E75" s="453"/>
      <c r="F75" s="336">
        <f t="shared" si="48"/>
        <v>0</v>
      </c>
      <c r="G75" s="453"/>
      <c r="H75" s="453"/>
      <c r="I75" s="453"/>
      <c r="M75" s="457">
        <f t="shared" ref="M75" si="57">D75</f>
        <v>0</v>
      </c>
      <c r="P75" s="447"/>
      <c r="Q75" s="458"/>
      <c r="R75" s="459"/>
    </row>
    <row r="76" spans="1:18" s="457" customFormat="1" ht="4.1500000000000004" customHeight="1">
      <c r="A76" s="526"/>
      <c r="B76" s="528"/>
      <c r="C76" s="467"/>
      <c r="D76" s="467"/>
      <c r="E76" s="454"/>
      <c r="F76" s="337"/>
      <c r="G76" s="454"/>
      <c r="H76" s="454"/>
      <c r="I76" s="454"/>
      <c r="P76" s="449"/>
      <c r="Q76" s="458"/>
      <c r="R76" s="461"/>
    </row>
    <row r="77" spans="1:18" s="457" customFormat="1" ht="13.5" customHeight="1">
      <c r="A77" s="526"/>
      <c r="B77" s="528"/>
      <c r="C77" s="468" t="s">
        <v>84</v>
      </c>
      <c r="D77" s="42"/>
      <c r="E77" s="450"/>
      <c r="F77" s="338">
        <v>1</v>
      </c>
      <c r="G77" s="450"/>
      <c r="H77" s="450"/>
      <c r="I77" s="450"/>
      <c r="J77" s="457">
        <v>0</v>
      </c>
      <c r="K77" s="457">
        <v>1</v>
      </c>
      <c r="L77" s="457">
        <f t="shared" ref="L77" si="58">SUM(E77:J77)</f>
        <v>1</v>
      </c>
      <c r="P77" s="452"/>
      <c r="Q77" s="463"/>
      <c r="R77" s="464"/>
    </row>
    <row r="78" spans="1:18" s="457" customFormat="1" ht="13.5" customHeight="1">
      <c r="A78" s="526" t="s">
        <v>319</v>
      </c>
      <c r="B78" s="527" t="str">
        <f>VLOOKUP(A78,ORÇ!C:K,2,0)</f>
        <v>Fornecimento, preparo e aplicação de concreto magro com consumo mínimo de cimento de 250 kg/m3 (brita 1 e 2) - (5% de perdas já incluído no custo)</v>
      </c>
      <c r="C78" s="465" t="s">
        <v>83</v>
      </c>
      <c r="D78" s="466">
        <f>VLOOKUP(A78,ORÇ!C:Z,7,0)</f>
        <v>0</v>
      </c>
      <c r="E78" s="453"/>
      <c r="F78" s="336">
        <f t="shared" ref="F78:F90" si="59">F80*$M78</f>
        <v>0</v>
      </c>
      <c r="G78" s="453"/>
      <c r="H78" s="453"/>
      <c r="I78" s="453"/>
      <c r="M78" s="457">
        <f t="shared" ref="M78" si="60">D78</f>
        <v>0</v>
      </c>
      <c r="P78" s="447"/>
      <c r="Q78" s="458"/>
      <c r="R78" s="459"/>
    </row>
    <row r="79" spans="1:18" s="457" customFormat="1" ht="4.1500000000000004" customHeight="1">
      <c r="A79" s="526"/>
      <c r="B79" s="528"/>
      <c r="C79" s="467"/>
      <c r="D79" s="467"/>
      <c r="E79" s="454"/>
      <c r="F79" s="337"/>
      <c r="G79" s="454"/>
      <c r="H79" s="454"/>
      <c r="I79" s="454"/>
      <c r="P79" s="449"/>
      <c r="Q79" s="458"/>
      <c r="R79" s="461"/>
    </row>
    <row r="80" spans="1:18" s="457" customFormat="1" ht="13.5" customHeight="1">
      <c r="A80" s="526"/>
      <c r="B80" s="528"/>
      <c r="C80" s="468" t="s">
        <v>84</v>
      </c>
      <c r="D80" s="42"/>
      <c r="E80" s="450"/>
      <c r="F80" s="338">
        <v>1</v>
      </c>
      <c r="G80" s="450"/>
      <c r="H80" s="450"/>
      <c r="I80" s="450"/>
      <c r="J80" s="457">
        <v>0</v>
      </c>
      <c r="K80" s="457">
        <v>1</v>
      </c>
      <c r="L80" s="457">
        <f t="shared" ref="L80" si="61">SUM(E80:J80)</f>
        <v>1</v>
      </c>
      <c r="P80" s="452"/>
      <c r="Q80" s="463"/>
      <c r="R80" s="464"/>
    </row>
    <row r="81" spans="1:18" s="457" customFormat="1" ht="13.5" customHeight="1">
      <c r="A81" s="526" t="s">
        <v>320</v>
      </c>
      <c r="B81" s="527" t="str">
        <f>VLOOKUP(A81,ORÇ!C:K,2,0)</f>
        <v>Fornecimento, dobragem e colocação em fôrma, de armadura CA-50 A média, diâmetro de 6.3 a 10.0 mm</v>
      </c>
      <c r="C81" s="465" t="s">
        <v>83</v>
      </c>
      <c r="D81" s="466">
        <f>VLOOKUP(A81,ORÇ!C:Z,7,0)</f>
        <v>0</v>
      </c>
      <c r="E81" s="453"/>
      <c r="F81" s="336">
        <f t="shared" si="59"/>
        <v>0</v>
      </c>
      <c r="G81" s="453"/>
      <c r="H81" s="453"/>
      <c r="I81" s="453"/>
      <c r="M81" s="457">
        <f t="shared" ref="M81" si="62">D81</f>
        <v>0</v>
      </c>
      <c r="P81" s="447"/>
      <c r="Q81" s="458"/>
      <c r="R81" s="459"/>
    </row>
    <row r="82" spans="1:18" s="457" customFormat="1" ht="4.1500000000000004" customHeight="1">
      <c r="A82" s="526"/>
      <c r="B82" s="528"/>
      <c r="C82" s="467"/>
      <c r="D82" s="467"/>
      <c r="E82" s="454"/>
      <c r="F82" s="337"/>
      <c r="G82" s="454"/>
      <c r="H82" s="454"/>
      <c r="I82" s="454"/>
      <c r="P82" s="449"/>
      <c r="Q82" s="458"/>
      <c r="R82" s="461"/>
    </row>
    <row r="83" spans="1:18" s="457" customFormat="1" ht="13.5" customHeight="1">
      <c r="A83" s="526"/>
      <c r="B83" s="528"/>
      <c r="C83" s="468" t="s">
        <v>84</v>
      </c>
      <c r="D83" s="42"/>
      <c r="E83" s="450"/>
      <c r="F83" s="338">
        <v>1</v>
      </c>
      <c r="G83" s="450"/>
      <c r="H83" s="450"/>
      <c r="I83" s="450"/>
      <c r="J83" s="457">
        <v>0</v>
      </c>
      <c r="K83" s="457">
        <v>1</v>
      </c>
      <c r="L83" s="457">
        <f t="shared" ref="L83" si="63">SUM(E83:J83)</f>
        <v>1</v>
      </c>
      <c r="P83" s="452"/>
      <c r="Q83" s="463"/>
      <c r="R83" s="464"/>
    </row>
    <row r="84" spans="1:18" s="457" customFormat="1" ht="13.5" customHeight="1">
      <c r="A84" s="526" t="s">
        <v>321</v>
      </c>
      <c r="B84" s="527" t="str">
        <f>VLOOKUP(A84,ORÇ!C:K,2,0)</f>
        <v>Fornecimento, dobragem e colocação em fôrma, de armadura CA-50 A grossa diâmetro de 12.5 a 25.0 mm (1/2 a 1")</v>
      </c>
      <c r="C84" s="465" t="s">
        <v>83</v>
      </c>
      <c r="D84" s="466">
        <f>VLOOKUP(A84,ORÇ!C:Z,7,0)</f>
        <v>0</v>
      </c>
      <c r="E84" s="453"/>
      <c r="F84" s="336">
        <f t="shared" si="59"/>
        <v>0</v>
      </c>
      <c r="G84" s="453"/>
      <c r="H84" s="453"/>
      <c r="I84" s="453"/>
      <c r="M84" s="457">
        <f t="shared" ref="M84" si="64">D84</f>
        <v>0</v>
      </c>
      <c r="P84" s="447"/>
      <c r="Q84" s="458"/>
      <c r="R84" s="459"/>
    </row>
    <row r="85" spans="1:18" s="457" customFormat="1" ht="4.1500000000000004" customHeight="1">
      <c r="A85" s="526"/>
      <c r="B85" s="528"/>
      <c r="C85" s="467"/>
      <c r="D85" s="467"/>
      <c r="E85" s="454"/>
      <c r="F85" s="337"/>
      <c r="G85" s="454"/>
      <c r="H85" s="454"/>
      <c r="I85" s="454"/>
      <c r="P85" s="449"/>
      <c r="Q85" s="458"/>
      <c r="R85" s="461"/>
    </row>
    <row r="86" spans="1:18" s="457" customFormat="1" ht="13.5" customHeight="1">
      <c r="A86" s="526"/>
      <c r="B86" s="528"/>
      <c r="C86" s="468" t="s">
        <v>84</v>
      </c>
      <c r="D86" s="42"/>
      <c r="E86" s="450"/>
      <c r="F86" s="338">
        <v>1</v>
      </c>
      <c r="G86" s="450"/>
      <c r="H86" s="450"/>
      <c r="I86" s="450"/>
      <c r="J86" s="457">
        <v>0</v>
      </c>
      <c r="K86" s="457">
        <v>1</v>
      </c>
      <c r="L86" s="457">
        <f t="shared" ref="L86" si="65">SUM(E86:J86)</f>
        <v>1</v>
      </c>
      <c r="P86" s="452"/>
      <c r="Q86" s="463"/>
      <c r="R86" s="464"/>
    </row>
    <row r="87" spans="1:18" s="457" customFormat="1" ht="13.5" customHeight="1">
      <c r="A87" s="526" t="s">
        <v>322</v>
      </c>
      <c r="B87" s="527" t="str">
        <f>VLOOKUP(A87,ORÇ!C:K,2,0)</f>
        <v>Fornecimento, dobragem e colocação em fôrma, de armadura CA-60 B fina, diâmetro de 4.0 a 7.0mm</v>
      </c>
      <c r="C87" s="465" t="s">
        <v>83</v>
      </c>
      <c r="D87" s="466">
        <f>VLOOKUP(A87,ORÇ!C:Z,7,0)</f>
        <v>0</v>
      </c>
      <c r="E87" s="453"/>
      <c r="F87" s="336">
        <f t="shared" si="59"/>
        <v>0</v>
      </c>
      <c r="G87" s="453"/>
      <c r="H87" s="453"/>
      <c r="I87" s="453"/>
      <c r="M87" s="457">
        <f t="shared" ref="M87" si="66">D87</f>
        <v>0</v>
      </c>
      <c r="P87" s="447"/>
      <c r="Q87" s="458"/>
      <c r="R87" s="459"/>
    </row>
    <row r="88" spans="1:18" s="457" customFormat="1" ht="4.1500000000000004" customHeight="1">
      <c r="A88" s="526"/>
      <c r="B88" s="528"/>
      <c r="C88" s="467"/>
      <c r="D88" s="467"/>
      <c r="E88" s="454"/>
      <c r="F88" s="337"/>
      <c r="G88" s="454"/>
      <c r="H88" s="454"/>
      <c r="I88" s="454"/>
      <c r="P88" s="449"/>
      <c r="Q88" s="458"/>
      <c r="R88" s="461"/>
    </row>
    <row r="89" spans="1:18" s="457" customFormat="1" ht="13.5" customHeight="1">
      <c r="A89" s="526"/>
      <c r="B89" s="528"/>
      <c r="C89" s="468" t="s">
        <v>84</v>
      </c>
      <c r="D89" s="42"/>
      <c r="E89" s="450"/>
      <c r="F89" s="338">
        <v>1</v>
      </c>
      <c r="G89" s="450"/>
      <c r="H89" s="450"/>
      <c r="I89" s="450"/>
      <c r="J89" s="457">
        <v>0</v>
      </c>
      <c r="K89" s="457">
        <v>1</v>
      </c>
      <c r="L89" s="457">
        <f t="shared" ref="L89" si="67">SUM(E89:J89)</f>
        <v>1</v>
      </c>
      <c r="P89" s="452"/>
      <c r="Q89" s="463"/>
      <c r="R89" s="464"/>
    </row>
    <row r="90" spans="1:18" s="457" customFormat="1" ht="13.5" customHeight="1">
      <c r="A90" s="526" t="s">
        <v>323</v>
      </c>
      <c r="B90" s="527" t="str">
        <f>VLOOKUP(A90,ORÇ!C:K,2,0)</f>
        <v>Fôrma em chapa de madeira compensada plastificada 12mm para estrutura em geral, 5 reaproveitamentos, reforçada com sarrafos de madeira 2.5x10cm (incl material, corte, montagem, escoras em eucalipto e desforma)</v>
      </c>
      <c r="C90" s="465" t="s">
        <v>83</v>
      </c>
      <c r="D90" s="466">
        <f>VLOOKUP(A90,ORÇ!C:Z,7,0)</f>
        <v>0</v>
      </c>
      <c r="E90" s="453"/>
      <c r="F90" s="336">
        <f t="shared" si="59"/>
        <v>0</v>
      </c>
      <c r="G90" s="453"/>
      <c r="H90" s="453"/>
      <c r="I90" s="453"/>
      <c r="M90" s="457">
        <f t="shared" ref="M90" si="68">D90</f>
        <v>0</v>
      </c>
      <c r="P90" s="447"/>
      <c r="Q90" s="458"/>
      <c r="R90" s="459"/>
    </row>
    <row r="91" spans="1:18" s="457" customFormat="1" ht="4.1500000000000004" customHeight="1">
      <c r="A91" s="526"/>
      <c r="B91" s="528"/>
      <c r="C91" s="467"/>
      <c r="D91" s="467"/>
      <c r="E91" s="454"/>
      <c r="F91" s="337"/>
      <c r="G91" s="454"/>
      <c r="H91" s="454"/>
      <c r="I91" s="454"/>
      <c r="P91" s="449"/>
      <c r="Q91" s="458"/>
      <c r="R91" s="461"/>
    </row>
    <row r="92" spans="1:18" s="457" customFormat="1" ht="13.5" customHeight="1">
      <c r="A92" s="526"/>
      <c r="B92" s="528"/>
      <c r="C92" s="468" t="s">
        <v>84</v>
      </c>
      <c r="D92" s="42"/>
      <c r="E92" s="450"/>
      <c r="F92" s="338">
        <v>1</v>
      </c>
      <c r="G92" s="450"/>
      <c r="H92" s="450"/>
      <c r="I92" s="450"/>
      <c r="J92" s="457">
        <v>0</v>
      </c>
      <c r="K92" s="457">
        <v>1</v>
      </c>
      <c r="L92" s="457">
        <f t="shared" ref="L92" si="69">SUM(E92:J92)</f>
        <v>1</v>
      </c>
      <c r="P92" s="452"/>
      <c r="Q92" s="463"/>
      <c r="R92" s="464"/>
    </row>
    <row r="93" spans="1:18" s="457" customFormat="1" ht="13.5" customHeight="1">
      <c r="A93" s="526" t="s">
        <v>324</v>
      </c>
      <c r="B93" s="527" t="str">
        <f>VLOOKUP(A93,ORÇ!C:K,2,0)</f>
        <v>Fornecimento, preparo e aplicação de concreto Fck=25 MPa (brita 1 e 2) - (5% de perdas já incluído no custo)</v>
      </c>
      <c r="C93" s="465" t="s">
        <v>83</v>
      </c>
      <c r="D93" s="466">
        <f>VLOOKUP(A93,ORÇ!C:Z,7,0)</f>
        <v>0</v>
      </c>
      <c r="E93" s="453"/>
      <c r="F93" s="336">
        <f t="shared" ref="F93:F99" si="70">F95*$M93</f>
        <v>0</v>
      </c>
      <c r="G93" s="453"/>
      <c r="H93" s="453"/>
      <c r="I93" s="453"/>
      <c r="M93" s="457">
        <f t="shared" ref="M93" si="71">D93</f>
        <v>0</v>
      </c>
      <c r="P93" s="447"/>
      <c r="Q93" s="458"/>
      <c r="R93" s="459"/>
    </row>
    <row r="94" spans="1:18" s="457" customFormat="1" ht="4.1500000000000004" customHeight="1">
      <c r="A94" s="526"/>
      <c r="B94" s="528"/>
      <c r="C94" s="467"/>
      <c r="D94" s="467"/>
      <c r="E94" s="454"/>
      <c r="F94" s="337"/>
      <c r="G94" s="454"/>
      <c r="H94" s="454"/>
      <c r="I94" s="454"/>
      <c r="P94" s="449"/>
      <c r="Q94" s="458"/>
      <c r="R94" s="461"/>
    </row>
    <row r="95" spans="1:18" s="457" customFormat="1" ht="13.5" customHeight="1">
      <c r="A95" s="526"/>
      <c r="B95" s="528"/>
      <c r="C95" s="468" t="s">
        <v>84</v>
      </c>
      <c r="D95" s="42"/>
      <c r="E95" s="450"/>
      <c r="F95" s="338">
        <v>1</v>
      </c>
      <c r="G95" s="450"/>
      <c r="H95" s="450"/>
      <c r="I95" s="450"/>
      <c r="J95" s="457">
        <v>0</v>
      </c>
      <c r="K95" s="457">
        <v>1</v>
      </c>
      <c r="L95" s="457">
        <f t="shared" ref="L95" si="72">SUM(E95:J95)</f>
        <v>1</v>
      </c>
      <c r="P95" s="452"/>
      <c r="Q95" s="463"/>
      <c r="R95" s="464"/>
    </row>
    <row r="96" spans="1:18" s="457" customFormat="1" ht="13.5" customHeight="1">
      <c r="A96" s="526" t="s">
        <v>325</v>
      </c>
      <c r="B96" s="527" t="str">
        <f>VLOOKUP(A96,ORÇ!C:K,2,0)</f>
        <v>Laje pré-fabricada treliçada, h =8cm, inclusive escoramento</v>
      </c>
      <c r="C96" s="465" t="s">
        <v>83</v>
      </c>
      <c r="D96" s="466">
        <f>VLOOKUP(A96,ORÇ!C:Z,7,0)</f>
        <v>0</v>
      </c>
      <c r="E96" s="453"/>
      <c r="F96" s="336">
        <f t="shared" si="70"/>
        <v>0</v>
      </c>
      <c r="G96" s="453"/>
      <c r="H96" s="453"/>
      <c r="I96" s="453"/>
      <c r="M96" s="457">
        <f t="shared" ref="M96" si="73">D96</f>
        <v>0</v>
      </c>
      <c r="P96" s="447"/>
      <c r="Q96" s="458"/>
      <c r="R96" s="459"/>
    </row>
    <row r="97" spans="1:18" s="457" customFormat="1" ht="4.1500000000000004" customHeight="1">
      <c r="A97" s="526"/>
      <c r="B97" s="528"/>
      <c r="C97" s="467"/>
      <c r="D97" s="467"/>
      <c r="E97" s="454"/>
      <c r="F97" s="337"/>
      <c r="G97" s="454"/>
      <c r="H97" s="454"/>
      <c r="I97" s="454"/>
      <c r="P97" s="449"/>
      <c r="Q97" s="458"/>
      <c r="R97" s="461"/>
    </row>
    <row r="98" spans="1:18" s="457" customFormat="1" ht="13.5" customHeight="1">
      <c r="A98" s="526"/>
      <c r="B98" s="528"/>
      <c r="C98" s="468" t="s">
        <v>84</v>
      </c>
      <c r="D98" s="42"/>
      <c r="E98" s="450"/>
      <c r="F98" s="338">
        <v>1</v>
      </c>
      <c r="G98" s="450"/>
      <c r="H98" s="450"/>
      <c r="I98" s="450"/>
      <c r="J98" s="457">
        <v>0</v>
      </c>
      <c r="K98" s="457">
        <v>1</v>
      </c>
      <c r="L98" s="457">
        <f t="shared" ref="L98" si="74">SUM(E98:J98)</f>
        <v>1</v>
      </c>
      <c r="P98" s="452"/>
      <c r="Q98" s="463"/>
      <c r="R98" s="464"/>
    </row>
    <row r="99" spans="1:18" s="457" customFormat="1" ht="13.5" customHeight="1">
      <c r="A99" s="526" t="s">
        <v>326</v>
      </c>
      <c r="B99" s="527" t="str">
        <f>VLOOKUP(A99,ORÇ!C:K,2,0)</f>
        <v>Pintura impermeabilizante com igolflex ou equivalente a 3 demãos</v>
      </c>
      <c r="C99" s="465" t="s">
        <v>83</v>
      </c>
      <c r="D99" s="466">
        <f>VLOOKUP(A99,ORÇ!C:Z,7,0)</f>
        <v>0</v>
      </c>
      <c r="E99" s="453"/>
      <c r="F99" s="336">
        <f t="shared" si="70"/>
        <v>0</v>
      </c>
      <c r="G99" s="453"/>
      <c r="H99" s="453"/>
      <c r="I99" s="453"/>
      <c r="M99" s="457">
        <f t="shared" ref="M99" si="75">D99</f>
        <v>0</v>
      </c>
      <c r="P99" s="447"/>
      <c r="Q99" s="458"/>
      <c r="R99" s="459"/>
    </row>
    <row r="100" spans="1:18" s="457" customFormat="1" ht="4.1500000000000004" customHeight="1">
      <c r="A100" s="526"/>
      <c r="B100" s="528"/>
      <c r="C100" s="467"/>
      <c r="D100" s="467"/>
      <c r="E100" s="454"/>
      <c r="F100" s="337"/>
      <c r="G100" s="454"/>
      <c r="H100" s="454"/>
      <c r="I100" s="454"/>
      <c r="P100" s="449"/>
      <c r="Q100" s="458"/>
      <c r="R100" s="461"/>
    </row>
    <row r="101" spans="1:18" s="457" customFormat="1" ht="13.5" customHeight="1">
      <c r="A101" s="526"/>
      <c r="B101" s="528"/>
      <c r="C101" s="468" t="s">
        <v>84</v>
      </c>
      <c r="D101" s="42"/>
      <c r="E101" s="450"/>
      <c r="F101" s="338">
        <v>1</v>
      </c>
      <c r="G101" s="450"/>
      <c r="H101" s="450"/>
      <c r="I101" s="450"/>
      <c r="J101" s="457">
        <v>0</v>
      </c>
      <c r="K101" s="457">
        <v>1</v>
      </c>
      <c r="L101" s="457">
        <f t="shared" ref="L101" si="76">SUM(E101:J101)</f>
        <v>1</v>
      </c>
      <c r="P101" s="452"/>
      <c r="Q101" s="463"/>
      <c r="R101" s="464"/>
    </row>
    <row r="102" spans="1:18" s="457" customFormat="1" ht="13.5" customHeight="1">
      <c r="A102" s="529" t="s">
        <v>9</v>
      </c>
      <c r="B102" s="530" t="str">
        <f>VLOOKUP(A102,ORÇ!C:K,2,0)</f>
        <v>SISTEMA DE VEDAÇÃO VERTICAL E COBERTURA</v>
      </c>
      <c r="C102" s="455" t="s">
        <v>83</v>
      </c>
      <c r="D102" s="456">
        <f>VLOOKUP(A102,ORÇ!C:Z,8,0)</f>
        <v>0</v>
      </c>
      <c r="E102" s="453"/>
      <c r="F102" s="446">
        <f t="shared" ref="F102:G102" si="77">F104*$M102</f>
        <v>0</v>
      </c>
      <c r="G102" s="446">
        <f t="shared" si="77"/>
        <v>0</v>
      </c>
      <c r="H102" s="453"/>
      <c r="I102" s="453"/>
      <c r="M102" s="457">
        <f>D102</f>
        <v>0</v>
      </c>
      <c r="P102" s="447"/>
      <c r="Q102" s="458"/>
      <c r="R102" s="459"/>
    </row>
    <row r="103" spans="1:18" s="457" customFormat="1" ht="4.1500000000000004" customHeight="1">
      <c r="A103" s="529"/>
      <c r="B103" s="531"/>
      <c r="C103" s="460"/>
      <c r="D103" s="460"/>
      <c r="E103" s="454"/>
      <c r="F103" s="448"/>
      <c r="G103" s="448"/>
      <c r="H103" s="454"/>
      <c r="I103" s="454"/>
      <c r="P103" s="449"/>
      <c r="Q103" s="458"/>
      <c r="R103" s="461"/>
    </row>
    <row r="104" spans="1:18" s="457" customFormat="1" ht="13.5" customHeight="1">
      <c r="A104" s="529"/>
      <c r="B104" s="531"/>
      <c r="C104" s="462" t="s">
        <v>84</v>
      </c>
      <c r="D104" s="450"/>
      <c r="E104" s="450"/>
      <c r="F104" s="451">
        <v>0.2</v>
      </c>
      <c r="G104" s="451">
        <v>0.8</v>
      </c>
      <c r="H104" s="450"/>
      <c r="I104" s="450"/>
      <c r="J104" s="457">
        <v>0</v>
      </c>
      <c r="K104" s="457">
        <v>1</v>
      </c>
      <c r="L104" s="457">
        <f>SUM(E104:J104)</f>
        <v>1</v>
      </c>
      <c r="P104" s="452"/>
      <c r="Q104" s="463"/>
      <c r="R104" s="464"/>
    </row>
    <row r="105" spans="1:18" s="457" customFormat="1" ht="13.5" customHeight="1">
      <c r="A105" s="526" t="s">
        <v>39</v>
      </c>
      <c r="B105" s="527" t="str">
        <f>VLOOKUP(A105,ORÇ!C:K,2,0)</f>
        <v>Alvenaria de blocos cerâmicos 10 furos 10x20x20cm, assentados c/argamassa de cimento, cal hidratada CH1 e areia traço 1:0,5:8, esp. das juntas 12mm e esp. das paredes s/revestimento, 10cm (bloco comprado na fábrica, posto obra)</v>
      </c>
      <c r="C105" s="465" t="s">
        <v>83</v>
      </c>
      <c r="D105" s="466">
        <f>VLOOKUP(A105,ORÇ!C:Z,7,0)</f>
        <v>0</v>
      </c>
      <c r="E105" s="453"/>
      <c r="F105" s="336">
        <f t="shared" ref="F105:G105" si="78">F107*$M105</f>
        <v>0</v>
      </c>
      <c r="G105" s="336">
        <f t="shared" si="78"/>
        <v>0</v>
      </c>
      <c r="H105" s="453"/>
      <c r="I105" s="453"/>
      <c r="M105" s="457">
        <f t="shared" ref="M105" si="79">D105</f>
        <v>0</v>
      </c>
      <c r="P105" s="447"/>
      <c r="Q105" s="458"/>
      <c r="R105" s="459"/>
    </row>
    <row r="106" spans="1:18" s="457" customFormat="1" ht="4.1500000000000004" customHeight="1">
      <c r="A106" s="526"/>
      <c r="B106" s="528"/>
      <c r="C106" s="467"/>
      <c r="D106" s="467"/>
      <c r="E106" s="454"/>
      <c r="F106" s="337"/>
      <c r="G106" s="337"/>
      <c r="H106" s="454"/>
      <c r="I106" s="454"/>
      <c r="P106" s="449"/>
      <c r="Q106" s="458"/>
      <c r="R106" s="461"/>
    </row>
    <row r="107" spans="1:18" s="457" customFormat="1" ht="13.5" customHeight="1">
      <c r="A107" s="526"/>
      <c r="B107" s="528"/>
      <c r="C107" s="468" t="s">
        <v>84</v>
      </c>
      <c r="D107" s="42"/>
      <c r="E107" s="450"/>
      <c r="F107" s="338">
        <v>0.2</v>
      </c>
      <c r="G107" s="338">
        <v>0.8</v>
      </c>
      <c r="H107" s="450"/>
      <c r="I107" s="450"/>
      <c r="J107" s="457">
        <v>0</v>
      </c>
      <c r="K107" s="457">
        <v>1</v>
      </c>
      <c r="L107" s="457">
        <f t="shared" ref="L107" si="80">SUM(E107:J107)</f>
        <v>1</v>
      </c>
      <c r="P107" s="452"/>
      <c r="Q107" s="463"/>
      <c r="R107" s="464"/>
    </row>
    <row r="108" spans="1:18" s="457" customFormat="1" ht="13.5" customHeight="1">
      <c r="A108" s="526" t="s">
        <v>40</v>
      </c>
      <c r="B108" s="527" t="str">
        <f>VLOOKUP(A108,ORÇ!C:K,2,0)</f>
        <v>Verga/contraverga reta de concreto armado 10 x 5 cm, Fck = 15 MPa, inclusive forma, armação e desforma</v>
      </c>
      <c r="C108" s="465" t="s">
        <v>83</v>
      </c>
      <c r="D108" s="466">
        <f>VLOOKUP(A108,ORÇ!C:Z,7,0)</f>
        <v>0</v>
      </c>
      <c r="E108" s="453"/>
      <c r="F108" s="336">
        <f t="shared" ref="F108:G108" si="81">F110*$M108</f>
        <v>0</v>
      </c>
      <c r="G108" s="336">
        <f t="shared" si="81"/>
        <v>0</v>
      </c>
      <c r="H108" s="453"/>
      <c r="I108" s="453"/>
      <c r="M108" s="457">
        <f t="shared" ref="M108" si="82">D108</f>
        <v>0</v>
      </c>
      <c r="P108" s="447"/>
      <c r="Q108" s="458"/>
      <c r="R108" s="459"/>
    </row>
    <row r="109" spans="1:18" s="457" customFormat="1" ht="4.1500000000000004" customHeight="1">
      <c r="A109" s="526"/>
      <c r="B109" s="528"/>
      <c r="C109" s="467"/>
      <c r="D109" s="467"/>
      <c r="E109" s="454"/>
      <c r="F109" s="337"/>
      <c r="G109" s="337"/>
      <c r="H109" s="454"/>
      <c r="I109" s="454"/>
      <c r="P109" s="449"/>
      <c r="Q109" s="458"/>
      <c r="R109" s="461"/>
    </row>
    <row r="110" spans="1:18" s="457" customFormat="1" ht="13.5" customHeight="1">
      <c r="A110" s="526"/>
      <c r="B110" s="528"/>
      <c r="C110" s="468" t="s">
        <v>84</v>
      </c>
      <c r="D110" s="42"/>
      <c r="E110" s="450"/>
      <c r="F110" s="338">
        <v>0.2</v>
      </c>
      <c r="G110" s="338">
        <v>0.8</v>
      </c>
      <c r="H110" s="450"/>
      <c r="I110" s="450"/>
      <c r="J110" s="457">
        <v>0</v>
      </c>
      <c r="K110" s="457">
        <v>1</v>
      </c>
      <c r="L110" s="457">
        <f t="shared" ref="L110" si="83">SUM(E110:J110)</f>
        <v>1</v>
      </c>
      <c r="P110" s="452"/>
      <c r="Q110" s="463"/>
      <c r="R110" s="464"/>
    </row>
    <row r="111" spans="1:18" s="457" customFormat="1" ht="13.5" customHeight="1">
      <c r="A111" s="526" t="s">
        <v>283</v>
      </c>
      <c r="B111" s="527" t="str">
        <f>VLOOKUP(A111,ORÇ!C:K,2,0)</f>
        <v>Estrutura de madeira de lei tipo Paraju, peroba mica, angelim pedra ou equivalente para telhado de telha cerâmica tipo capa e canal, com pontaletes, terças, caibros e ripas, inclusive tratamento com cupinicida, exclusive telhas</v>
      </c>
      <c r="C111" s="465" t="s">
        <v>83</v>
      </c>
      <c r="D111" s="466">
        <f>VLOOKUP(A111,ORÇ!C:Z,7,0)</f>
        <v>0</v>
      </c>
      <c r="E111" s="453"/>
      <c r="F111" s="336">
        <f t="shared" ref="F111:G111" si="84">F113*$M111</f>
        <v>0</v>
      </c>
      <c r="G111" s="336">
        <f t="shared" si="84"/>
        <v>0</v>
      </c>
      <c r="H111" s="453"/>
      <c r="I111" s="453"/>
      <c r="M111" s="457">
        <f t="shared" ref="M111" si="85">D111</f>
        <v>0</v>
      </c>
      <c r="P111" s="447"/>
      <c r="Q111" s="458"/>
      <c r="R111" s="459"/>
    </row>
    <row r="112" spans="1:18" s="457" customFormat="1" ht="4.1500000000000004" customHeight="1">
      <c r="A112" s="526"/>
      <c r="B112" s="528"/>
      <c r="C112" s="467"/>
      <c r="D112" s="467"/>
      <c r="E112" s="454"/>
      <c r="F112" s="337"/>
      <c r="G112" s="337"/>
      <c r="H112" s="454"/>
      <c r="I112" s="454"/>
      <c r="P112" s="449"/>
      <c r="Q112" s="458"/>
      <c r="R112" s="461"/>
    </row>
    <row r="113" spans="1:18" s="457" customFormat="1" ht="13.5" customHeight="1">
      <c r="A113" s="526"/>
      <c r="B113" s="528"/>
      <c r="C113" s="468" t="s">
        <v>84</v>
      </c>
      <c r="D113" s="42"/>
      <c r="E113" s="450"/>
      <c r="F113" s="338">
        <v>0.2</v>
      </c>
      <c r="G113" s="338">
        <v>0.8</v>
      </c>
      <c r="H113" s="450"/>
      <c r="I113" s="450"/>
      <c r="J113" s="457">
        <v>0</v>
      </c>
      <c r="K113" s="457">
        <v>1</v>
      </c>
      <c r="L113" s="457">
        <f t="shared" ref="L113" si="86">SUM(E113:J113)</f>
        <v>1</v>
      </c>
      <c r="P113" s="452"/>
      <c r="Q113" s="463"/>
      <c r="R113" s="464"/>
    </row>
    <row r="114" spans="1:18" s="457" customFormat="1" ht="13.5" customHeight="1">
      <c r="A114" s="526" t="s">
        <v>327</v>
      </c>
      <c r="B114" s="527" t="str">
        <f>VLOOKUP(A114,ORÇ!C:K,2,0)</f>
        <v>Cobertura nova de telhas cerâmicas tipo capa e canal inclusive cumeeiras (telhas compradas na fábrica, posto obra)</v>
      </c>
      <c r="C114" s="465" t="s">
        <v>83</v>
      </c>
      <c r="D114" s="466">
        <f>VLOOKUP(A114,ORÇ!C:Z,7,0)</f>
        <v>0</v>
      </c>
      <c r="E114" s="453"/>
      <c r="F114" s="336">
        <f t="shared" ref="F114:G114" si="87">F116*$M114</f>
        <v>0</v>
      </c>
      <c r="G114" s="336">
        <f t="shared" si="87"/>
        <v>0</v>
      </c>
      <c r="H114" s="453"/>
      <c r="I114" s="453"/>
      <c r="M114" s="457">
        <f t="shared" ref="M114" si="88">D114</f>
        <v>0</v>
      </c>
      <c r="P114" s="447"/>
      <c r="Q114" s="458"/>
      <c r="R114" s="459"/>
    </row>
    <row r="115" spans="1:18" s="457" customFormat="1" ht="4.1500000000000004" customHeight="1">
      <c r="A115" s="526"/>
      <c r="B115" s="528"/>
      <c r="C115" s="467"/>
      <c r="D115" s="467"/>
      <c r="E115" s="454"/>
      <c r="F115" s="337"/>
      <c r="G115" s="337"/>
      <c r="H115" s="454"/>
      <c r="I115" s="454"/>
      <c r="P115" s="449"/>
      <c r="Q115" s="458"/>
      <c r="R115" s="461"/>
    </row>
    <row r="116" spans="1:18" s="457" customFormat="1" ht="13.5" customHeight="1">
      <c r="A116" s="526"/>
      <c r="B116" s="528"/>
      <c r="C116" s="468" t="s">
        <v>84</v>
      </c>
      <c r="D116" s="42"/>
      <c r="E116" s="450"/>
      <c r="F116" s="338">
        <v>0.2</v>
      </c>
      <c r="G116" s="338">
        <v>0.8</v>
      </c>
      <c r="H116" s="450"/>
      <c r="I116" s="450"/>
      <c r="J116" s="457">
        <v>0</v>
      </c>
      <c r="K116" s="457">
        <v>1</v>
      </c>
      <c r="L116" s="457">
        <f t="shared" ref="L116" si="89">SUM(E116:J116)</f>
        <v>1</v>
      </c>
      <c r="P116" s="452"/>
      <c r="Q116" s="463"/>
      <c r="R116" s="464"/>
    </row>
    <row r="117" spans="1:18" s="457" customFormat="1" ht="13.5" customHeight="1">
      <c r="A117" s="526" t="s">
        <v>328</v>
      </c>
      <c r="B117" s="527" t="str">
        <f>VLOOKUP(A117,ORÇ!C:K,2,0)</f>
        <v>INSTALAÇÃO DE PERGOLADO DE MADEIRA, EM MAÇARANDUBA, ANGELIM OU EQUIVALENTE DA REGIÃO, FIXADO COM CONCRETO SOBRE PISO DE CONCRETO EXISTENTE. AF_11/2021</v>
      </c>
      <c r="C117" s="465" t="s">
        <v>83</v>
      </c>
      <c r="D117" s="466">
        <f>VLOOKUP(A117,ORÇ!C:Z,7,0)</f>
        <v>0</v>
      </c>
      <c r="E117" s="453"/>
      <c r="F117" s="336">
        <f t="shared" ref="F117:G117" si="90">F119*$M117</f>
        <v>0</v>
      </c>
      <c r="G117" s="336">
        <f t="shared" si="90"/>
        <v>0</v>
      </c>
      <c r="H117" s="453"/>
      <c r="I117" s="453"/>
      <c r="M117" s="457">
        <f t="shared" ref="M117" si="91">D117</f>
        <v>0</v>
      </c>
      <c r="P117" s="447"/>
      <c r="Q117" s="458"/>
      <c r="R117" s="459"/>
    </row>
    <row r="118" spans="1:18" s="457" customFormat="1" ht="4.1500000000000004" customHeight="1">
      <c r="A118" s="526"/>
      <c r="B118" s="528"/>
      <c r="C118" s="467"/>
      <c r="D118" s="467"/>
      <c r="E118" s="454"/>
      <c r="F118" s="337"/>
      <c r="G118" s="337"/>
      <c r="H118" s="454"/>
      <c r="I118" s="454"/>
      <c r="P118" s="449"/>
      <c r="Q118" s="458"/>
      <c r="R118" s="461"/>
    </row>
    <row r="119" spans="1:18" s="457" customFormat="1" ht="13.5" customHeight="1">
      <c r="A119" s="526"/>
      <c r="B119" s="528"/>
      <c r="C119" s="468" t="s">
        <v>84</v>
      </c>
      <c r="D119" s="42"/>
      <c r="E119" s="450"/>
      <c r="F119" s="338">
        <v>0.2</v>
      </c>
      <c r="G119" s="338">
        <v>0.8</v>
      </c>
      <c r="H119" s="450"/>
      <c r="I119" s="450"/>
      <c r="J119" s="457">
        <v>0</v>
      </c>
      <c r="K119" s="457">
        <v>1</v>
      </c>
      <c r="L119" s="457">
        <f t="shared" ref="L119" si="92">SUM(E119:J119)</f>
        <v>1</v>
      </c>
      <c r="P119" s="452"/>
      <c r="Q119" s="463"/>
      <c r="R119" s="464"/>
    </row>
    <row r="120" spans="1:18" s="457" customFormat="1" ht="13.5" customHeight="1">
      <c r="A120" s="526" t="s">
        <v>427</v>
      </c>
      <c r="B120" s="527" t="str">
        <f>VLOOKUP(A120,ORÇ!C:K,2,0)</f>
        <v>Fornecimento e instalação de chapas de policarbonato, e=8mm em toldo/cobertur a/fechamento/etc - Rev 01</v>
      </c>
      <c r="C120" s="465" t="s">
        <v>83</v>
      </c>
      <c r="D120" s="466">
        <f>VLOOKUP(A120,ORÇ!C:Z,7,0)</f>
        <v>0</v>
      </c>
      <c r="E120" s="453"/>
      <c r="F120" s="336">
        <f t="shared" ref="F120:G120" si="93">F122*$M120</f>
        <v>0</v>
      </c>
      <c r="G120" s="336">
        <f t="shared" si="93"/>
        <v>0</v>
      </c>
      <c r="H120" s="453"/>
      <c r="I120" s="453"/>
      <c r="M120" s="457">
        <f t="shared" ref="M120" si="94">D120</f>
        <v>0</v>
      </c>
      <c r="P120" s="447"/>
      <c r="Q120" s="458"/>
      <c r="R120" s="459"/>
    </row>
    <row r="121" spans="1:18" s="457" customFormat="1" ht="4.1500000000000004" customHeight="1">
      <c r="A121" s="526"/>
      <c r="B121" s="528"/>
      <c r="C121" s="467"/>
      <c r="D121" s="467"/>
      <c r="E121" s="454"/>
      <c r="F121" s="337"/>
      <c r="G121" s="337"/>
      <c r="H121" s="454"/>
      <c r="I121" s="454"/>
      <c r="P121" s="449"/>
      <c r="Q121" s="458"/>
      <c r="R121" s="461"/>
    </row>
    <row r="122" spans="1:18" s="457" customFormat="1" ht="13.5" customHeight="1">
      <c r="A122" s="526"/>
      <c r="B122" s="528"/>
      <c r="C122" s="468" t="s">
        <v>84</v>
      </c>
      <c r="D122" s="42"/>
      <c r="E122" s="450"/>
      <c r="F122" s="338">
        <v>0.2</v>
      </c>
      <c r="G122" s="338">
        <v>0.8</v>
      </c>
      <c r="H122" s="450"/>
      <c r="I122" s="450"/>
      <c r="J122" s="457">
        <v>0</v>
      </c>
      <c r="K122" s="457">
        <v>1</v>
      </c>
      <c r="L122" s="457">
        <f t="shared" ref="L122" si="95">SUM(E122:J122)</f>
        <v>1</v>
      </c>
      <c r="P122" s="452"/>
      <c r="Q122" s="463"/>
      <c r="R122" s="464"/>
    </row>
    <row r="123" spans="1:18" s="457" customFormat="1" ht="13.5" customHeight="1">
      <c r="A123" s="526" t="s">
        <v>428</v>
      </c>
      <c r="B123" s="527" t="str">
        <f>VLOOKUP(A123,ORÇ!C:K,2,0)</f>
        <v>Madeiramento em pau d´arco, pilar com 20x20cm, aparelhado</v>
      </c>
      <c r="C123" s="465" t="s">
        <v>83</v>
      </c>
      <c r="D123" s="466">
        <f>VLOOKUP(A123,ORÇ!C:Z,7,0)</f>
        <v>0</v>
      </c>
      <c r="E123" s="453"/>
      <c r="F123" s="336">
        <f t="shared" ref="F123:G123" si="96">F125*$M123</f>
        <v>0</v>
      </c>
      <c r="G123" s="336">
        <f t="shared" si="96"/>
        <v>0</v>
      </c>
      <c r="H123" s="453"/>
      <c r="I123" s="453"/>
      <c r="M123" s="457">
        <f t="shared" ref="M123" si="97">D123</f>
        <v>0</v>
      </c>
      <c r="P123" s="447"/>
      <c r="Q123" s="458"/>
      <c r="R123" s="459"/>
    </row>
    <row r="124" spans="1:18" s="457" customFormat="1" ht="4.1500000000000004" customHeight="1">
      <c r="A124" s="526"/>
      <c r="B124" s="528"/>
      <c r="C124" s="467"/>
      <c r="D124" s="467"/>
      <c r="E124" s="454"/>
      <c r="F124" s="337"/>
      <c r="G124" s="337"/>
      <c r="H124" s="454"/>
      <c r="I124" s="454"/>
      <c r="P124" s="449"/>
      <c r="Q124" s="458"/>
      <c r="R124" s="461"/>
    </row>
    <row r="125" spans="1:18" s="457" customFormat="1" ht="13.5" customHeight="1">
      <c r="A125" s="526"/>
      <c r="B125" s="528"/>
      <c r="C125" s="468" t="s">
        <v>84</v>
      </c>
      <c r="D125" s="42"/>
      <c r="E125" s="450"/>
      <c r="F125" s="338">
        <v>0.2</v>
      </c>
      <c r="G125" s="338">
        <v>0.8</v>
      </c>
      <c r="H125" s="450"/>
      <c r="I125" s="450"/>
      <c r="J125" s="457">
        <v>0</v>
      </c>
      <c r="K125" s="457">
        <v>1</v>
      </c>
      <c r="L125" s="457">
        <f t="shared" ref="L125" si="98">SUM(E125:J125)</f>
        <v>1</v>
      </c>
      <c r="P125" s="452"/>
      <c r="Q125" s="463"/>
      <c r="R125" s="464"/>
    </row>
    <row r="126" spans="1:18" s="457" customFormat="1" ht="13.5" customHeight="1">
      <c r="A126" s="526" t="s">
        <v>429</v>
      </c>
      <c r="B126" s="527" t="str">
        <f>VLOOKUP(A126,ORÇ!C:K,2,0)</f>
        <v>Calha em chapa galvanizada com largura de 40 cm</v>
      </c>
      <c r="C126" s="465" t="s">
        <v>83</v>
      </c>
      <c r="D126" s="466">
        <f>VLOOKUP(A126,ORÇ!C:Z,7,0)</f>
        <v>0</v>
      </c>
      <c r="E126" s="453"/>
      <c r="F126" s="336">
        <f t="shared" ref="F126:G126" si="99">F128*$M126</f>
        <v>0</v>
      </c>
      <c r="G126" s="336">
        <f t="shared" si="99"/>
        <v>0</v>
      </c>
      <c r="H126" s="453"/>
      <c r="I126" s="453"/>
      <c r="M126" s="457">
        <f t="shared" ref="M126" si="100">D126</f>
        <v>0</v>
      </c>
      <c r="P126" s="447"/>
      <c r="Q126" s="458"/>
      <c r="R126" s="459"/>
    </row>
    <row r="127" spans="1:18" s="457" customFormat="1" ht="4.1500000000000004" customHeight="1">
      <c r="A127" s="526"/>
      <c r="B127" s="528"/>
      <c r="C127" s="467"/>
      <c r="D127" s="467"/>
      <c r="E127" s="454"/>
      <c r="F127" s="337"/>
      <c r="G127" s="337"/>
      <c r="H127" s="454"/>
      <c r="I127" s="454"/>
      <c r="P127" s="449"/>
      <c r="Q127" s="458"/>
      <c r="R127" s="461"/>
    </row>
    <row r="128" spans="1:18" s="457" customFormat="1" ht="13.5" customHeight="1">
      <c r="A128" s="526"/>
      <c r="B128" s="528"/>
      <c r="C128" s="468" t="s">
        <v>84</v>
      </c>
      <c r="D128" s="42"/>
      <c r="E128" s="450"/>
      <c r="F128" s="338">
        <v>0.2</v>
      </c>
      <c r="G128" s="338">
        <v>0.8</v>
      </c>
      <c r="H128" s="450"/>
      <c r="I128" s="450"/>
      <c r="J128" s="457">
        <v>0</v>
      </c>
      <c r="K128" s="457">
        <v>1</v>
      </c>
      <c r="L128" s="457">
        <f t="shared" ref="L128" si="101">SUM(E128:J128)</f>
        <v>1</v>
      </c>
      <c r="P128" s="452"/>
      <c r="Q128" s="463"/>
      <c r="R128" s="464"/>
    </row>
    <row r="129" spans="1:18" s="457" customFormat="1" ht="13.5" customHeight="1">
      <c r="A129" s="529" t="s">
        <v>10</v>
      </c>
      <c r="B129" s="530" t="str">
        <f>VLOOKUP(A129,ORÇ!C:K,2,0)</f>
        <v>INSTALAÇÕES ELÉTRICAS</v>
      </c>
      <c r="C129" s="455" t="s">
        <v>83</v>
      </c>
      <c r="D129" s="456">
        <f>VLOOKUP(A129,ORÇ!C:Z,8,0)</f>
        <v>0</v>
      </c>
      <c r="E129" s="453"/>
      <c r="F129" s="453"/>
      <c r="G129" s="446">
        <f t="shared" ref="G129:H129" si="102">G131*$M129</f>
        <v>0</v>
      </c>
      <c r="H129" s="446">
        <f t="shared" si="102"/>
        <v>0</v>
      </c>
      <c r="I129" s="453"/>
      <c r="M129" s="457">
        <f>D129</f>
        <v>0</v>
      </c>
      <c r="P129" s="447"/>
      <c r="Q129" s="458"/>
      <c r="R129" s="459"/>
    </row>
    <row r="130" spans="1:18" s="457" customFormat="1" ht="4.1500000000000004" customHeight="1">
      <c r="A130" s="529"/>
      <c r="B130" s="531"/>
      <c r="C130" s="460"/>
      <c r="D130" s="460"/>
      <c r="E130" s="454"/>
      <c r="F130" s="454"/>
      <c r="G130" s="448"/>
      <c r="H130" s="448"/>
      <c r="I130" s="454"/>
      <c r="P130" s="449"/>
      <c r="Q130" s="458"/>
      <c r="R130" s="461"/>
    </row>
    <row r="131" spans="1:18" s="457" customFormat="1" ht="13.5" customHeight="1">
      <c r="A131" s="529"/>
      <c r="B131" s="531"/>
      <c r="C131" s="462" t="s">
        <v>84</v>
      </c>
      <c r="D131" s="450"/>
      <c r="E131" s="450"/>
      <c r="F131" s="450"/>
      <c r="G131" s="451">
        <v>0.2</v>
      </c>
      <c r="H131" s="451">
        <v>0.8</v>
      </c>
      <c r="I131" s="450"/>
      <c r="J131" s="457">
        <v>0</v>
      </c>
      <c r="K131" s="457">
        <v>1</v>
      </c>
      <c r="L131" s="457">
        <f>SUM(E131:J131)</f>
        <v>1</v>
      </c>
      <c r="P131" s="452"/>
      <c r="Q131" s="463"/>
      <c r="R131" s="464"/>
    </row>
    <row r="132" spans="1:18" s="457" customFormat="1" ht="13.5" customHeight="1">
      <c r="A132" s="529" t="s">
        <v>41</v>
      </c>
      <c r="B132" s="530" t="str">
        <f>VLOOKUP(A132,ORÇ!C:K,2,0)</f>
        <v>SUBESTAÇÃO E QUADROS DE DISTRIBUIÇÃO</v>
      </c>
      <c r="C132" s="455" t="s">
        <v>83</v>
      </c>
      <c r="D132" s="456">
        <f>SUM(D135:D140)</f>
        <v>0</v>
      </c>
      <c r="E132" s="453"/>
      <c r="F132" s="453"/>
      <c r="G132" s="446">
        <f t="shared" ref="G132:H132" si="103">G134*$M132</f>
        <v>0</v>
      </c>
      <c r="H132" s="446">
        <f t="shared" si="103"/>
        <v>0</v>
      </c>
      <c r="I132" s="453"/>
      <c r="M132" s="457">
        <f>D132</f>
        <v>0</v>
      </c>
      <c r="P132" s="447"/>
      <c r="Q132" s="458"/>
      <c r="R132" s="459"/>
    </row>
    <row r="133" spans="1:18" s="457" customFormat="1" ht="4.1500000000000004" customHeight="1">
      <c r="A133" s="529"/>
      <c r="B133" s="531"/>
      <c r="C133" s="460"/>
      <c r="D133" s="460"/>
      <c r="E133" s="454"/>
      <c r="F133" s="454"/>
      <c r="G133" s="448"/>
      <c r="H133" s="448"/>
      <c r="I133" s="454"/>
      <c r="P133" s="449"/>
      <c r="Q133" s="458"/>
      <c r="R133" s="461"/>
    </row>
    <row r="134" spans="1:18" s="457" customFormat="1" ht="13.5" customHeight="1">
      <c r="A134" s="529"/>
      <c r="B134" s="531"/>
      <c r="C134" s="462" t="s">
        <v>84</v>
      </c>
      <c r="D134" s="450"/>
      <c r="E134" s="450"/>
      <c r="F134" s="450"/>
      <c r="G134" s="451">
        <v>0.2</v>
      </c>
      <c r="H134" s="451">
        <v>0.8</v>
      </c>
      <c r="I134" s="450"/>
      <c r="J134" s="457">
        <v>0</v>
      </c>
      <c r="K134" s="457">
        <v>1</v>
      </c>
      <c r="L134" s="457">
        <f>SUM(E134:J134)</f>
        <v>1</v>
      </c>
      <c r="P134" s="452"/>
      <c r="Q134" s="463"/>
      <c r="R134" s="464"/>
    </row>
    <row r="135" spans="1:18" s="457" customFormat="1" ht="13.5" customHeight="1">
      <c r="A135" s="526" t="s">
        <v>42</v>
      </c>
      <c r="B135" s="527" t="str">
        <f>VLOOKUP(A135,ORÇ!C:K,2,0)</f>
        <v>QUADRO DE MEDIÇÃO GERAL DE ENERGIA PARA 1 MEDIDOR DE SOBREPOR - FORNECIMENTO E INSTALAÇÃO. AF_10/2020</v>
      </c>
      <c r="C135" s="465" t="s">
        <v>83</v>
      </c>
      <c r="D135" s="466">
        <f>VLOOKUP(A135,ORÇ!C:Z,7,0)</f>
        <v>0</v>
      </c>
      <c r="E135" s="453"/>
      <c r="F135" s="453"/>
      <c r="G135" s="336">
        <f t="shared" ref="G135:H135" si="104">G137*$M135</f>
        <v>0</v>
      </c>
      <c r="H135" s="336">
        <f t="shared" si="104"/>
        <v>0</v>
      </c>
      <c r="I135" s="453"/>
      <c r="M135" s="457">
        <f t="shared" ref="M135" si="105">D135</f>
        <v>0</v>
      </c>
      <c r="P135" s="447"/>
      <c r="Q135" s="458"/>
      <c r="R135" s="459"/>
    </row>
    <row r="136" spans="1:18" s="457" customFormat="1" ht="4.1500000000000004" customHeight="1">
      <c r="A136" s="526"/>
      <c r="B136" s="528"/>
      <c r="C136" s="467"/>
      <c r="D136" s="467"/>
      <c r="E136" s="454"/>
      <c r="F136" s="454"/>
      <c r="G136" s="337"/>
      <c r="H136" s="337"/>
      <c r="I136" s="454"/>
      <c r="P136" s="449"/>
      <c r="Q136" s="458"/>
      <c r="R136" s="461"/>
    </row>
    <row r="137" spans="1:18" s="457" customFormat="1" ht="13.5" customHeight="1">
      <c r="A137" s="526"/>
      <c r="B137" s="528"/>
      <c r="C137" s="468" t="s">
        <v>84</v>
      </c>
      <c r="D137" s="42"/>
      <c r="E137" s="450"/>
      <c r="F137" s="450"/>
      <c r="G137" s="338">
        <v>0.2</v>
      </c>
      <c r="H137" s="338">
        <v>0.8</v>
      </c>
      <c r="I137" s="450"/>
      <c r="J137" s="457">
        <v>0</v>
      </c>
      <c r="K137" s="457">
        <v>1</v>
      </c>
      <c r="L137" s="457">
        <f t="shared" ref="L137" si="106">SUM(E137:J137)</f>
        <v>1</v>
      </c>
      <c r="P137" s="452"/>
      <c r="Q137" s="463"/>
      <c r="R137" s="464"/>
    </row>
    <row r="138" spans="1:18" s="457" customFormat="1" ht="13.5" customHeight="1">
      <c r="A138" s="526" t="s">
        <v>43</v>
      </c>
      <c r="B138" s="527" t="str">
        <f>VLOOKUP(A138,ORÇ!C:K,2,0)</f>
        <v>Quadro distrib. energia, embutido ou semi embutido, capac. p/ 28 disj. DIN, c/barram trif. 100A barra. neutro e terra, fab. em chapa de aço 12 USG com porta, espelho, trinco com fechad ch yale, Ref. QDTN II-28DIN-CEMAR ou equiv.</v>
      </c>
      <c r="C138" s="465" t="s">
        <v>83</v>
      </c>
      <c r="D138" s="466">
        <f>VLOOKUP(A138,ORÇ!C:Z,7,0)</f>
        <v>0</v>
      </c>
      <c r="E138" s="453"/>
      <c r="F138" s="453"/>
      <c r="G138" s="336">
        <f t="shared" ref="G138:H138" si="107">G140*$M138</f>
        <v>0</v>
      </c>
      <c r="H138" s="336">
        <f t="shared" si="107"/>
        <v>0</v>
      </c>
      <c r="I138" s="453"/>
      <c r="M138" s="457">
        <f t="shared" ref="M138" si="108">D138</f>
        <v>0</v>
      </c>
      <c r="P138" s="447"/>
      <c r="Q138" s="458"/>
      <c r="R138" s="459"/>
    </row>
    <row r="139" spans="1:18" s="457" customFormat="1" ht="4.1500000000000004" customHeight="1">
      <c r="A139" s="526"/>
      <c r="B139" s="528"/>
      <c r="C139" s="467"/>
      <c r="D139" s="467"/>
      <c r="E139" s="454"/>
      <c r="F139" s="454"/>
      <c r="G139" s="337"/>
      <c r="H139" s="337"/>
      <c r="I139" s="454"/>
      <c r="P139" s="449"/>
      <c r="Q139" s="458"/>
      <c r="R139" s="461"/>
    </row>
    <row r="140" spans="1:18" s="457" customFormat="1" ht="13.5" customHeight="1">
      <c r="A140" s="526"/>
      <c r="B140" s="528"/>
      <c r="C140" s="468" t="s">
        <v>84</v>
      </c>
      <c r="D140" s="42"/>
      <c r="E140" s="450"/>
      <c r="F140" s="450"/>
      <c r="G140" s="338">
        <v>0.2</v>
      </c>
      <c r="H140" s="338">
        <v>0.8</v>
      </c>
      <c r="I140" s="450"/>
      <c r="J140" s="457">
        <v>0</v>
      </c>
      <c r="K140" s="457">
        <v>1</v>
      </c>
      <c r="L140" s="457">
        <f t="shared" ref="L140" si="109">SUM(E140:J140)</f>
        <v>1</v>
      </c>
      <c r="P140" s="452"/>
      <c r="Q140" s="463"/>
      <c r="R140" s="464"/>
    </row>
    <row r="141" spans="1:18" s="457" customFormat="1" ht="13.5" customHeight="1">
      <c r="A141" s="529" t="s">
        <v>44</v>
      </c>
      <c r="B141" s="530" t="str">
        <f>VLOOKUP(A141,ORÇ!C:K,2,0)</f>
        <v>DISJUNTORES</v>
      </c>
      <c r="C141" s="455" t="s">
        <v>83</v>
      </c>
      <c r="D141" s="456">
        <f>SUM(D144:D164)</f>
        <v>0</v>
      </c>
      <c r="E141" s="453"/>
      <c r="F141" s="453"/>
      <c r="G141" s="446">
        <f t="shared" ref="G141:H141" si="110">G143*$M141</f>
        <v>0</v>
      </c>
      <c r="H141" s="446">
        <f t="shared" si="110"/>
        <v>0</v>
      </c>
      <c r="I141" s="453"/>
      <c r="M141" s="457">
        <f>D141</f>
        <v>0</v>
      </c>
      <c r="P141" s="447"/>
      <c r="Q141" s="458"/>
      <c r="R141" s="459"/>
    </row>
    <row r="142" spans="1:18" s="457" customFormat="1" ht="4.1500000000000004" customHeight="1">
      <c r="A142" s="529"/>
      <c r="B142" s="531"/>
      <c r="C142" s="460"/>
      <c r="D142" s="460"/>
      <c r="E142" s="454"/>
      <c r="F142" s="454"/>
      <c r="G142" s="448"/>
      <c r="H142" s="448"/>
      <c r="I142" s="454"/>
      <c r="P142" s="449"/>
      <c r="Q142" s="458"/>
      <c r="R142" s="461"/>
    </row>
    <row r="143" spans="1:18" s="457" customFormat="1" ht="13.5" customHeight="1">
      <c r="A143" s="529"/>
      <c r="B143" s="531"/>
      <c r="C143" s="462" t="s">
        <v>84</v>
      </c>
      <c r="D143" s="450"/>
      <c r="E143" s="450"/>
      <c r="F143" s="450"/>
      <c r="G143" s="451">
        <v>0.2</v>
      </c>
      <c r="H143" s="451">
        <v>0.8</v>
      </c>
      <c r="I143" s="450"/>
      <c r="J143" s="457">
        <v>0</v>
      </c>
      <c r="K143" s="457">
        <v>1</v>
      </c>
      <c r="L143" s="457">
        <f>SUM(E143:J143)</f>
        <v>1</v>
      </c>
      <c r="P143" s="452"/>
      <c r="Q143" s="463"/>
      <c r="R143" s="464"/>
    </row>
    <row r="144" spans="1:18" s="457" customFormat="1" ht="13.5" customHeight="1">
      <c r="A144" s="526" t="s">
        <v>45</v>
      </c>
      <c r="B144" s="527" t="str">
        <f>VLOOKUP(A144,ORÇ!C:K,2,0)</f>
        <v>Mini-Disjuntor monopolar 10A, curva C, 5kA, 127/220Vca, referência Siemens, GE, Schneider ou equivalente</v>
      </c>
      <c r="C144" s="465" t="s">
        <v>83</v>
      </c>
      <c r="D144" s="466">
        <f>VLOOKUP(A144,ORÇ!C:Z,7,0)</f>
        <v>0</v>
      </c>
      <c r="E144" s="453"/>
      <c r="F144" s="453"/>
      <c r="G144" s="336">
        <f t="shared" ref="G144:H144" si="111">G146*$M144</f>
        <v>0</v>
      </c>
      <c r="H144" s="336">
        <f t="shared" si="111"/>
        <v>0</v>
      </c>
      <c r="I144" s="453"/>
      <c r="M144" s="457">
        <f t="shared" ref="M144" si="112">D144</f>
        <v>0</v>
      </c>
      <c r="P144" s="447"/>
      <c r="Q144" s="458"/>
      <c r="R144" s="459"/>
    </row>
    <row r="145" spans="1:18" s="457" customFormat="1" ht="4.1500000000000004" customHeight="1">
      <c r="A145" s="526"/>
      <c r="B145" s="528"/>
      <c r="C145" s="467"/>
      <c r="D145" s="467"/>
      <c r="E145" s="454"/>
      <c r="F145" s="454"/>
      <c r="G145" s="337"/>
      <c r="H145" s="337"/>
      <c r="I145" s="454"/>
      <c r="P145" s="449"/>
      <c r="Q145" s="458"/>
      <c r="R145" s="461"/>
    </row>
    <row r="146" spans="1:18" s="457" customFormat="1" ht="13.5" customHeight="1">
      <c r="A146" s="526"/>
      <c r="B146" s="528"/>
      <c r="C146" s="468" t="s">
        <v>84</v>
      </c>
      <c r="D146" s="42"/>
      <c r="E146" s="450"/>
      <c r="F146" s="450"/>
      <c r="G146" s="338">
        <v>0.2</v>
      </c>
      <c r="H146" s="338">
        <v>0.8</v>
      </c>
      <c r="I146" s="450"/>
      <c r="J146" s="457">
        <v>0</v>
      </c>
      <c r="K146" s="457">
        <v>1</v>
      </c>
      <c r="L146" s="457">
        <f t="shared" ref="L146" si="113">SUM(E146:J146)</f>
        <v>1</v>
      </c>
      <c r="P146" s="452"/>
      <c r="Q146" s="463"/>
      <c r="R146" s="464"/>
    </row>
    <row r="147" spans="1:18" s="457" customFormat="1" ht="13.5" customHeight="1">
      <c r="A147" s="526" t="s">
        <v>46</v>
      </c>
      <c r="B147" s="527" t="str">
        <f>VLOOKUP(A147,ORÇ!C:K,2,0)</f>
        <v>Mini-Disjuntor bipolar 16A, curva C, 5kA, 127/220Vca, referência Siemens, GE, Schneider ou equivalente</v>
      </c>
      <c r="C147" s="465" t="s">
        <v>83</v>
      </c>
      <c r="D147" s="466">
        <f>VLOOKUP(A147,ORÇ!C:Z,7,0)</f>
        <v>0</v>
      </c>
      <c r="E147" s="453"/>
      <c r="F147" s="453"/>
      <c r="G147" s="336">
        <f t="shared" ref="G147:H147" si="114">G149*$M147</f>
        <v>0</v>
      </c>
      <c r="H147" s="336">
        <f t="shared" si="114"/>
        <v>0</v>
      </c>
      <c r="I147" s="453"/>
      <c r="M147" s="457">
        <f t="shared" ref="M147" si="115">D147</f>
        <v>0</v>
      </c>
      <c r="P147" s="447"/>
      <c r="Q147" s="458"/>
      <c r="R147" s="459"/>
    </row>
    <row r="148" spans="1:18" s="457" customFormat="1" ht="4.1500000000000004" customHeight="1">
      <c r="A148" s="526"/>
      <c r="B148" s="528"/>
      <c r="C148" s="467"/>
      <c r="D148" s="467"/>
      <c r="E148" s="454"/>
      <c r="F148" s="454"/>
      <c r="G148" s="337"/>
      <c r="H148" s="337"/>
      <c r="I148" s="454"/>
      <c r="P148" s="449"/>
      <c r="Q148" s="458"/>
      <c r="R148" s="461"/>
    </row>
    <row r="149" spans="1:18" s="457" customFormat="1" ht="13.5" customHeight="1">
      <c r="A149" s="526"/>
      <c r="B149" s="528"/>
      <c r="C149" s="468" t="s">
        <v>84</v>
      </c>
      <c r="D149" s="42"/>
      <c r="E149" s="450"/>
      <c r="F149" s="450"/>
      <c r="G149" s="338">
        <v>0.2</v>
      </c>
      <c r="H149" s="338">
        <v>0.8</v>
      </c>
      <c r="I149" s="450"/>
      <c r="J149" s="457">
        <v>0</v>
      </c>
      <c r="K149" s="457">
        <v>1</v>
      </c>
      <c r="L149" s="457">
        <f t="shared" ref="L149" si="116">SUM(E149:J149)</f>
        <v>1</v>
      </c>
      <c r="P149" s="452"/>
      <c r="Q149" s="463"/>
      <c r="R149" s="464"/>
    </row>
    <row r="150" spans="1:18" s="457" customFormat="1" ht="13.5" customHeight="1">
      <c r="A150" s="526" t="s">
        <v>284</v>
      </c>
      <c r="B150" s="527" t="str">
        <f>VLOOKUP(A150,ORÇ!C:K,2,0)</f>
        <v>Mini-Disjuntor monopolar 20A, curva C, 5kA, 127/220Vca, referência Siemens, GE, Schneider ou equivalente</v>
      </c>
      <c r="C150" s="465" t="s">
        <v>83</v>
      </c>
      <c r="D150" s="466">
        <f>VLOOKUP(A150,ORÇ!C:Z,7,0)</f>
        <v>0</v>
      </c>
      <c r="E150" s="453"/>
      <c r="F150" s="453"/>
      <c r="G150" s="336">
        <f t="shared" ref="G150:H150" si="117">G152*$M150</f>
        <v>0</v>
      </c>
      <c r="H150" s="336">
        <f t="shared" si="117"/>
        <v>0</v>
      </c>
      <c r="I150" s="453"/>
      <c r="M150" s="457">
        <f t="shared" ref="M150" si="118">D150</f>
        <v>0</v>
      </c>
      <c r="P150" s="447"/>
      <c r="Q150" s="458"/>
      <c r="R150" s="459"/>
    </row>
    <row r="151" spans="1:18" s="457" customFormat="1" ht="4.1500000000000004" customHeight="1">
      <c r="A151" s="526"/>
      <c r="B151" s="528"/>
      <c r="C151" s="467"/>
      <c r="D151" s="467"/>
      <c r="E151" s="454"/>
      <c r="F151" s="454"/>
      <c r="G151" s="337"/>
      <c r="H151" s="337"/>
      <c r="I151" s="454"/>
      <c r="P151" s="449"/>
      <c r="Q151" s="458"/>
      <c r="R151" s="461"/>
    </row>
    <row r="152" spans="1:18" s="457" customFormat="1" ht="13.5" customHeight="1">
      <c r="A152" s="526"/>
      <c r="B152" s="528"/>
      <c r="C152" s="468" t="s">
        <v>84</v>
      </c>
      <c r="D152" s="42"/>
      <c r="E152" s="450"/>
      <c r="F152" s="450"/>
      <c r="G152" s="338">
        <v>0.2</v>
      </c>
      <c r="H152" s="338">
        <v>0.8</v>
      </c>
      <c r="I152" s="450"/>
      <c r="J152" s="457">
        <v>0</v>
      </c>
      <c r="K152" s="457">
        <v>1</v>
      </c>
      <c r="L152" s="457">
        <f t="shared" ref="L152" si="119">SUM(E152:J152)</f>
        <v>1</v>
      </c>
      <c r="P152" s="452"/>
      <c r="Q152" s="463"/>
      <c r="R152" s="464"/>
    </row>
    <row r="153" spans="1:18" s="457" customFormat="1" ht="13.5" customHeight="1">
      <c r="A153" s="526" t="s">
        <v>285</v>
      </c>
      <c r="B153" s="527" t="str">
        <f>VLOOKUP(A153,ORÇ!C:K,2,0)</f>
        <v>Mini-Disjuntor monopolar 25A, curva C, 5kA, 127/220Vca, referência Siemens, GE, Schneider ou equivalente</v>
      </c>
      <c r="C153" s="465" t="s">
        <v>83</v>
      </c>
      <c r="D153" s="466">
        <f>VLOOKUP(A153,ORÇ!C:Z,7,0)</f>
        <v>0</v>
      </c>
      <c r="E153" s="453"/>
      <c r="F153" s="453"/>
      <c r="G153" s="336">
        <f t="shared" ref="G153:H153" si="120">G155*$M153</f>
        <v>0</v>
      </c>
      <c r="H153" s="336">
        <f t="shared" si="120"/>
        <v>0</v>
      </c>
      <c r="I153" s="453"/>
      <c r="M153" s="457">
        <f t="shared" ref="M153" si="121">D153</f>
        <v>0</v>
      </c>
      <c r="P153" s="447"/>
      <c r="Q153" s="458"/>
      <c r="R153" s="459"/>
    </row>
    <row r="154" spans="1:18" s="457" customFormat="1" ht="4.1500000000000004" customHeight="1">
      <c r="A154" s="526"/>
      <c r="B154" s="528"/>
      <c r="C154" s="467"/>
      <c r="D154" s="467"/>
      <c r="E154" s="454"/>
      <c r="F154" s="454"/>
      <c r="G154" s="337"/>
      <c r="H154" s="337"/>
      <c r="I154" s="454"/>
      <c r="P154" s="449"/>
      <c r="Q154" s="458"/>
      <c r="R154" s="461"/>
    </row>
    <row r="155" spans="1:18" s="457" customFormat="1" ht="13.5" customHeight="1">
      <c r="A155" s="526"/>
      <c r="B155" s="528"/>
      <c r="C155" s="468" t="s">
        <v>84</v>
      </c>
      <c r="D155" s="42"/>
      <c r="E155" s="450"/>
      <c r="F155" s="450"/>
      <c r="G155" s="338">
        <v>0.2</v>
      </c>
      <c r="H155" s="338">
        <v>0.8</v>
      </c>
      <c r="I155" s="450"/>
      <c r="J155" s="457">
        <v>0</v>
      </c>
      <c r="K155" s="457">
        <v>1</v>
      </c>
      <c r="L155" s="457">
        <f t="shared" ref="L155" si="122">SUM(E155:J155)</f>
        <v>1</v>
      </c>
      <c r="P155" s="452"/>
      <c r="Q155" s="463"/>
      <c r="R155" s="464"/>
    </row>
    <row r="156" spans="1:18" s="457" customFormat="1" ht="13.5" customHeight="1">
      <c r="A156" s="526" t="s">
        <v>286</v>
      </c>
      <c r="B156" s="527" t="str">
        <f>VLOOKUP(A156,ORÇ!C:K,2,0)</f>
        <v>Mini-Disjuntor bipolar 80A, curva C, 5kA, 127/220Vca, referência Siemens, GE, Schneider ou equivalente</v>
      </c>
      <c r="C156" s="465" t="s">
        <v>83</v>
      </c>
      <c r="D156" s="466">
        <f>VLOOKUP(A156,ORÇ!C:Z,7,0)</f>
        <v>0</v>
      </c>
      <c r="E156" s="453"/>
      <c r="F156" s="453"/>
      <c r="G156" s="336">
        <f t="shared" ref="G156:H156" si="123">G158*$M156</f>
        <v>0</v>
      </c>
      <c r="H156" s="336">
        <f t="shared" si="123"/>
        <v>0</v>
      </c>
      <c r="I156" s="453"/>
      <c r="M156" s="457">
        <f t="shared" ref="M156" si="124">D156</f>
        <v>0</v>
      </c>
      <c r="P156" s="447"/>
      <c r="Q156" s="458"/>
      <c r="R156" s="459"/>
    </row>
    <row r="157" spans="1:18" s="457" customFormat="1" ht="4.1500000000000004" customHeight="1">
      <c r="A157" s="526"/>
      <c r="B157" s="528"/>
      <c r="C157" s="467"/>
      <c r="D157" s="467"/>
      <c r="E157" s="454"/>
      <c r="F157" s="454"/>
      <c r="G157" s="337"/>
      <c r="H157" s="337"/>
      <c r="I157" s="454"/>
      <c r="P157" s="449"/>
      <c r="Q157" s="458"/>
      <c r="R157" s="461"/>
    </row>
    <row r="158" spans="1:18" s="457" customFormat="1" ht="13.5" customHeight="1">
      <c r="A158" s="526"/>
      <c r="B158" s="528"/>
      <c r="C158" s="468" t="s">
        <v>84</v>
      </c>
      <c r="D158" s="42"/>
      <c r="E158" s="450"/>
      <c r="F158" s="450"/>
      <c r="G158" s="338">
        <v>0.2</v>
      </c>
      <c r="H158" s="338">
        <v>0.8</v>
      </c>
      <c r="I158" s="450"/>
      <c r="J158" s="457">
        <v>0</v>
      </c>
      <c r="K158" s="457">
        <v>1</v>
      </c>
      <c r="L158" s="457">
        <f t="shared" ref="L158" si="125">SUM(E158:J158)</f>
        <v>1</v>
      </c>
      <c r="P158" s="452"/>
      <c r="Q158" s="463"/>
      <c r="R158" s="464"/>
    </row>
    <row r="159" spans="1:18" s="457" customFormat="1" ht="13.5" customHeight="1">
      <c r="A159" s="526" t="s">
        <v>287</v>
      </c>
      <c r="B159" s="527" t="str">
        <f>VLOOKUP(A159,ORÇ!C:K,2,0)</f>
        <v>Interruptor Diferencial Bipolar DR 25A, 30mA ? 6kA, referência Siemens, Schneider, WEG ou equivalente</v>
      </c>
      <c r="C159" s="465" t="s">
        <v>83</v>
      </c>
      <c r="D159" s="466">
        <f>VLOOKUP(A159,ORÇ!C:Z,7,0)</f>
        <v>0</v>
      </c>
      <c r="E159" s="453"/>
      <c r="F159" s="453"/>
      <c r="G159" s="336">
        <f t="shared" ref="G159:H159" si="126">G161*$M159</f>
        <v>0</v>
      </c>
      <c r="H159" s="336">
        <f t="shared" si="126"/>
        <v>0</v>
      </c>
      <c r="I159" s="453"/>
      <c r="M159" s="457">
        <f t="shared" ref="M159" si="127">D159</f>
        <v>0</v>
      </c>
      <c r="P159" s="447"/>
      <c r="Q159" s="458"/>
      <c r="R159" s="459"/>
    </row>
    <row r="160" spans="1:18" s="457" customFormat="1" ht="4.1500000000000004" customHeight="1">
      <c r="A160" s="526"/>
      <c r="B160" s="528"/>
      <c r="C160" s="467"/>
      <c r="D160" s="467"/>
      <c r="E160" s="454"/>
      <c r="F160" s="454"/>
      <c r="G160" s="337"/>
      <c r="H160" s="337"/>
      <c r="I160" s="454"/>
      <c r="P160" s="449"/>
      <c r="Q160" s="458"/>
      <c r="R160" s="461"/>
    </row>
    <row r="161" spans="1:18" s="457" customFormat="1" ht="13.5" customHeight="1">
      <c r="A161" s="526"/>
      <c r="B161" s="528"/>
      <c r="C161" s="468" t="s">
        <v>84</v>
      </c>
      <c r="D161" s="42"/>
      <c r="E161" s="450"/>
      <c r="F161" s="450"/>
      <c r="G161" s="338">
        <v>0.2</v>
      </c>
      <c r="H161" s="338">
        <v>0.8</v>
      </c>
      <c r="I161" s="450"/>
      <c r="J161" s="457">
        <v>0</v>
      </c>
      <c r="K161" s="457">
        <v>1</v>
      </c>
      <c r="L161" s="457">
        <f t="shared" ref="L161" si="128">SUM(E161:J161)</f>
        <v>1</v>
      </c>
      <c r="P161" s="452"/>
      <c r="Q161" s="463"/>
      <c r="R161" s="464"/>
    </row>
    <row r="162" spans="1:18" s="457" customFormat="1" ht="13.5" customHeight="1">
      <c r="A162" s="526" t="s">
        <v>288</v>
      </c>
      <c r="B162" s="527" t="str">
        <f>VLOOKUP(A162,ORÇ!C:K,2,0)</f>
        <v>Dispositivo de proteção contra surto de tensão DPS 40/20kA - 175v Classe II</v>
      </c>
      <c r="C162" s="465" t="s">
        <v>83</v>
      </c>
      <c r="D162" s="466">
        <f>VLOOKUP(A162,ORÇ!C:Z,7,0)</f>
        <v>0</v>
      </c>
      <c r="E162" s="453"/>
      <c r="F162" s="453"/>
      <c r="G162" s="336">
        <f t="shared" ref="G162:H162" si="129">G164*$M162</f>
        <v>0</v>
      </c>
      <c r="H162" s="336">
        <f t="shared" si="129"/>
        <v>0</v>
      </c>
      <c r="I162" s="453"/>
      <c r="M162" s="457">
        <f t="shared" ref="M162" si="130">D162</f>
        <v>0</v>
      </c>
      <c r="P162" s="447"/>
      <c r="Q162" s="458"/>
      <c r="R162" s="459"/>
    </row>
    <row r="163" spans="1:18" s="457" customFormat="1" ht="4.1500000000000004" customHeight="1">
      <c r="A163" s="526"/>
      <c r="B163" s="528"/>
      <c r="C163" s="467"/>
      <c r="D163" s="467"/>
      <c r="E163" s="454"/>
      <c r="F163" s="454"/>
      <c r="G163" s="337"/>
      <c r="H163" s="337"/>
      <c r="I163" s="454"/>
      <c r="P163" s="449"/>
      <c r="Q163" s="458"/>
      <c r="R163" s="461"/>
    </row>
    <row r="164" spans="1:18" s="457" customFormat="1" ht="13.5" customHeight="1">
      <c r="A164" s="526"/>
      <c r="B164" s="528"/>
      <c r="C164" s="468" t="s">
        <v>84</v>
      </c>
      <c r="D164" s="42"/>
      <c r="E164" s="450"/>
      <c r="F164" s="450"/>
      <c r="G164" s="338">
        <v>0.2</v>
      </c>
      <c r="H164" s="338">
        <v>0.8</v>
      </c>
      <c r="I164" s="450"/>
      <c r="J164" s="457">
        <v>0</v>
      </c>
      <c r="K164" s="457">
        <v>1</v>
      </c>
      <c r="L164" s="457">
        <f t="shared" ref="L164" si="131">SUM(E164:J164)</f>
        <v>1</v>
      </c>
      <c r="P164" s="452"/>
      <c r="Q164" s="463"/>
      <c r="R164" s="464"/>
    </row>
    <row r="165" spans="1:18" s="457" customFormat="1" ht="13.5" customHeight="1">
      <c r="A165" s="529" t="s">
        <v>289</v>
      </c>
      <c r="B165" s="530" t="str">
        <f>VLOOKUP(A165,ORÇ!C:K,2,0)</f>
        <v>ELETRODUTOS E ACESSÓRIOS</v>
      </c>
      <c r="C165" s="455" t="s">
        <v>83</v>
      </c>
      <c r="D165" s="456">
        <f>SUM(D168:D230)</f>
        <v>0</v>
      </c>
      <c r="E165" s="453"/>
      <c r="F165" s="453"/>
      <c r="G165" s="446">
        <f t="shared" ref="G165:H165" si="132">G167*$M165</f>
        <v>0</v>
      </c>
      <c r="H165" s="446">
        <f t="shared" si="132"/>
        <v>0</v>
      </c>
      <c r="I165" s="453"/>
      <c r="M165" s="457">
        <f>D165</f>
        <v>0</v>
      </c>
      <c r="P165" s="447"/>
      <c r="Q165" s="458"/>
      <c r="R165" s="459"/>
    </row>
    <row r="166" spans="1:18" s="457" customFormat="1" ht="4.1500000000000004" customHeight="1">
      <c r="A166" s="529"/>
      <c r="B166" s="531"/>
      <c r="C166" s="460"/>
      <c r="D166" s="460"/>
      <c r="E166" s="454"/>
      <c r="F166" s="454"/>
      <c r="G166" s="448"/>
      <c r="H166" s="448"/>
      <c r="I166" s="454"/>
      <c r="P166" s="449"/>
      <c r="Q166" s="458"/>
      <c r="R166" s="461"/>
    </row>
    <row r="167" spans="1:18" s="457" customFormat="1" ht="13.5" customHeight="1">
      <c r="A167" s="529"/>
      <c r="B167" s="531"/>
      <c r="C167" s="462" t="s">
        <v>84</v>
      </c>
      <c r="D167" s="450"/>
      <c r="E167" s="450"/>
      <c r="F167" s="450"/>
      <c r="G167" s="451">
        <v>0.2</v>
      </c>
      <c r="H167" s="451">
        <v>0.8</v>
      </c>
      <c r="I167" s="450"/>
      <c r="J167" s="457">
        <v>0</v>
      </c>
      <c r="K167" s="457">
        <v>1</v>
      </c>
      <c r="L167" s="457">
        <f>SUM(E167:J167)</f>
        <v>1</v>
      </c>
      <c r="P167" s="452"/>
      <c r="Q167" s="463"/>
      <c r="R167" s="464"/>
    </row>
    <row r="168" spans="1:18" s="457" customFormat="1" ht="13.5" customHeight="1">
      <c r="A168" s="526" t="s">
        <v>290</v>
      </c>
      <c r="B168" s="527" t="str">
        <f>VLOOKUP(A168,ORÇ!C:K,2,0)</f>
        <v>Bucha com arruela em liga especial zamak p/eletroduto 25mm, d=1"</v>
      </c>
      <c r="C168" s="465" t="s">
        <v>83</v>
      </c>
      <c r="D168" s="466">
        <f>VLOOKUP(A168,ORÇ!C:Z,7,0)</f>
        <v>0</v>
      </c>
      <c r="E168" s="453"/>
      <c r="F168" s="453"/>
      <c r="G168" s="336">
        <f t="shared" ref="G168:H168" si="133">G170*$M168</f>
        <v>0</v>
      </c>
      <c r="H168" s="336">
        <f t="shared" si="133"/>
        <v>0</v>
      </c>
      <c r="I168" s="453"/>
      <c r="M168" s="457">
        <f t="shared" ref="M168" si="134">D168</f>
        <v>0</v>
      </c>
      <c r="P168" s="447"/>
      <c r="Q168" s="458"/>
      <c r="R168" s="459"/>
    </row>
    <row r="169" spans="1:18" s="457" customFormat="1" ht="4.1500000000000004" customHeight="1">
      <c r="A169" s="526"/>
      <c r="B169" s="528"/>
      <c r="C169" s="467"/>
      <c r="D169" s="467"/>
      <c r="E169" s="454"/>
      <c r="F169" s="454"/>
      <c r="G169" s="337"/>
      <c r="H169" s="337"/>
      <c r="I169" s="454"/>
      <c r="P169" s="449"/>
      <c r="Q169" s="458"/>
      <c r="R169" s="461"/>
    </row>
    <row r="170" spans="1:18" s="457" customFormat="1" ht="13.5" customHeight="1">
      <c r="A170" s="526"/>
      <c r="B170" s="528"/>
      <c r="C170" s="468" t="s">
        <v>84</v>
      </c>
      <c r="D170" s="42"/>
      <c r="E170" s="450"/>
      <c r="F170" s="450"/>
      <c r="G170" s="338">
        <v>0.2</v>
      </c>
      <c r="H170" s="338">
        <v>0.8</v>
      </c>
      <c r="I170" s="450"/>
      <c r="J170" s="457">
        <v>0</v>
      </c>
      <c r="K170" s="457">
        <v>1</v>
      </c>
      <c r="L170" s="457">
        <f t="shared" ref="L170" si="135">SUM(E170:J170)</f>
        <v>1</v>
      </c>
      <c r="P170" s="452"/>
      <c r="Q170" s="463"/>
      <c r="R170" s="464"/>
    </row>
    <row r="171" spans="1:18" s="457" customFormat="1" ht="13.5" customHeight="1">
      <c r="A171" s="526" t="s">
        <v>291</v>
      </c>
      <c r="B171" s="527" t="str">
        <f>VLOOKUP(A171,ORÇ!C:K,2,0)</f>
        <v>Fornecimento e instalação de bucha de nylon s-7 (fischer ou similar)</v>
      </c>
      <c r="C171" s="465" t="s">
        <v>83</v>
      </c>
      <c r="D171" s="466">
        <f>VLOOKUP(A171,ORÇ!C:Z,7,0)</f>
        <v>0</v>
      </c>
      <c r="E171" s="453"/>
      <c r="F171" s="453"/>
      <c r="G171" s="336">
        <f t="shared" ref="G171:H171" si="136">G173*$M171</f>
        <v>0</v>
      </c>
      <c r="H171" s="336">
        <f t="shared" si="136"/>
        <v>0</v>
      </c>
      <c r="I171" s="453"/>
      <c r="M171" s="457">
        <f t="shared" ref="M171" si="137">D171</f>
        <v>0</v>
      </c>
      <c r="P171" s="447"/>
      <c r="Q171" s="458"/>
      <c r="R171" s="459"/>
    </row>
    <row r="172" spans="1:18" s="457" customFormat="1" ht="4.1500000000000004" customHeight="1">
      <c r="A172" s="526"/>
      <c r="B172" s="528"/>
      <c r="C172" s="467"/>
      <c r="D172" s="467"/>
      <c r="E172" s="454"/>
      <c r="F172" s="454"/>
      <c r="G172" s="337"/>
      <c r="H172" s="337"/>
      <c r="I172" s="454"/>
      <c r="P172" s="449"/>
      <c r="Q172" s="458"/>
      <c r="R172" s="461"/>
    </row>
    <row r="173" spans="1:18" s="457" customFormat="1" ht="13.5" customHeight="1">
      <c r="A173" s="526"/>
      <c r="B173" s="528"/>
      <c r="C173" s="468" t="s">
        <v>84</v>
      </c>
      <c r="D173" s="42"/>
      <c r="E173" s="450"/>
      <c r="F173" s="450"/>
      <c r="G173" s="338">
        <v>0.2</v>
      </c>
      <c r="H173" s="338">
        <v>0.8</v>
      </c>
      <c r="I173" s="450"/>
      <c r="J173" s="457">
        <v>0</v>
      </c>
      <c r="K173" s="457">
        <v>1</v>
      </c>
      <c r="L173" s="457">
        <f t="shared" ref="L173" si="138">SUM(E173:J173)</f>
        <v>1</v>
      </c>
      <c r="P173" s="452"/>
      <c r="Q173" s="463"/>
      <c r="R173" s="464"/>
    </row>
    <row r="174" spans="1:18" s="457" customFormat="1" ht="13.5" customHeight="1">
      <c r="A174" s="526" t="s">
        <v>292</v>
      </c>
      <c r="B174" s="527" t="str">
        <f>VLOOKUP(A174,ORÇ!C:K,2,0)</f>
        <v>Fornecimento de parafuso cabeça quadrada 16 x 250mm</v>
      </c>
      <c r="C174" s="465" t="s">
        <v>83</v>
      </c>
      <c r="D174" s="466">
        <f>VLOOKUP(A174,ORÇ!C:Z,7,0)</f>
        <v>0</v>
      </c>
      <c r="E174" s="453"/>
      <c r="F174" s="453"/>
      <c r="G174" s="336">
        <f t="shared" ref="G174:H174" si="139">G176*$M174</f>
        <v>0</v>
      </c>
      <c r="H174" s="336">
        <f t="shared" si="139"/>
        <v>0</v>
      </c>
      <c r="I174" s="453"/>
      <c r="M174" s="457">
        <f t="shared" ref="M174" si="140">D174</f>
        <v>0</v>
      </c>
      <c r="P174" s="447"/>
      <c r="Q174" s="458"/>
      <c r="R174" s="459"/>
    </row>
    <row r="175" spans="1:18" s="457" customFormat="1" ht="4.1500000000000004" customHeight="1">
      <c r="A175" s="526"/>
      <c r="B175" s="528"/>
      <c r="C175" s="467"/>
      <c r="D175" s="467"/>
      <c r="E175" s="454"/>
      <c r="F175" s="454"/>
      <c r="G175" s="337"/>
      <c r="H175" s="337"/>
      <c r="I175" s="454"/>
      <c r="P175" s="449"/>
      <c r="Q175" s="458"/>
      <c r="R175" s="461"/>
    </row>
    <row r="176" spans="1:18" s="457" customFormat="1" ht="13.5" customHeight="1">
      <c r="A176" s="526"/>
      <c r="B176" s="528"/>
      <c r="C176" s="468" t="s">
        <v>84</v>
      </c>
      <c r="D176" s="42"/>
      <c r="E176" s="450"/>
      <c r="F176" s="450"/>
      <c r="G176" s="338">
        <v>0.2</v>
      </c>
      <c r="H176" s="338">
        <v>0.8</v>
      </c>
      <c r="I176" s="450"/>
      <c r="J176" s="457">
        <v>0</v>
      </c>
      <c r="K176" s="457">
        <v>1</v>
      </c>
      <c r="L176" s="457">
        <f t="shared" ref="L176" si="141">SUM(E176:J176)</f>
        <v>1</v>
      </c>
      <c r="P176" s="452"/>
      <c r="Q176" s="463"/>
      <c r="R176" s="464"/>
    </row>
    <row r="177" spans="1:18" s="457" customFormat="1" ht="13.5" customHeight="1">
      <c r="A177" s="526" t="s">
        <v>293</v>
      </c>
      <c r="B177" s="527" t="str">
        <f>VLOOKUP(A177,ORÇ!C:K,2,0)</f>
        <v>Eletroduto flexível corrugado diâmetro 3/4", Amarelo ? Tigreflex ou equivalente</v>
      </c>
      <c r="C177" s="465" t="s">
        <v>83</v>
      </c>
      <c r="D177" s="466">
        <f>VLOOKUP(A177,ORÇ!C:Z,7,0)</f>
        <v>0</v>
      </c>
      <c r="E177" s="453"/>
      <c r="F177" s="453"/>
      <c r="G177" s="336">
        <f t="shared" ref="G177:H177" si="142">G179*$M177</f>
        <v>0</v>
      </c>
      <c r="H177" s="336">
        <f t="shared" si="142"/>
        <v>0</v>
      </c>
      <c r="I177" s="453"/>
      <c r="M177" s="457">
        <f t="shared" ref="M177" si="143">D177</f>
        <v>0</v>
      </c>
      <c r="P177" s="447"/>
      <c r="Q177" s="458"/>
      <c r="R177" s="459"/>
    </row>
    <row r="178" spans="1:18" s="457" customFormat="1" ht="4.1500000000000004" customHeight="1">
      <c r="A178" s="526"/>
      <c r="B178" s="528"/>
      <c r="C178" s="467"/>
      <c r="D178" s="467"/>
      <c r="E178" s="454"/>
      <c r="F178" s="454"/>
      <c r="G178" s="337"/>
      <c r="H178" s="337"/>
      <c r="I178" s="454"/>
      <c r="P178" s="449"/>
      <c r="Q178" s="458"/>
      <c r="R178" s="461"/>
    </row>
    <row r="179" spans="1:18" s="457" customFormat="1" ht="13.5" customHeight="1">
      <c r="A179" s="526"/>
      <c r="B179" s="528"/>
      <c r="C179" s="468" t="s">
        <v>84</v>
      </c>
      <c r="D179" s="42"/>
      <c r="E179" s="450"/>
      <c r="F179" s="450"/>
      <c r="G179" s="338">
        <v>0.2</v>
      </c>
      <c r="H179" s="338">
        <v>0.8</v>
      </c>
      <c r="I179" s="450"/>
      <c r="J179" s="457">
        <v>0</v>
      </c>
      <c r="K179" s="457">
        <v>1</v>
      </c>
      <c r="L179" s="457">
        <f t="shared" ref="L179" si="144">SUM(E179:J179)</f>
        <v>1</v>
      </c>
      <c r="P179" s="452"/>
      <c r="Q179" s="463"/>
      <c r="R179" s="464"/>
    </row>
    <row r="180" spans="1:18" s="457" customFormat="1" ht="13.5" customHeight="1">
      <c r="A180" s="526" t="s">
        <v>294</v>
      </c>
      <c r="B180" s="527" t="str">
        <f>VLOOKUP(A180,ORÇ!C:K,2,0)</f>
        <v>Eletroduto flexível corrugado diâmetro 1", Amarelo ? Tigreflex ou equivalente</v>
      </c>
      <c r="C180" s="465" t="s">
        <v>83</v>
      </c>
      <c r="D180" s="466">
        <f>VLOOKUP(A180,ORÇ!C:Z,7,0)</f>
        <v>0</v>
      </c>
      <c r="E180" s="453"/>
      <c r="F180" s="453"/>
      <c r="G180" s="336">
        <f t="shared" ref="G180:H180" si="145">G182*$M180</f>
        <v>0</v>
      </c>
      <c r="H180" s="336">
        <f t="shared" si="145"/>
        <v>0</v>
      </c>
      <c r="I180" s="453"/>
      <c r="M180" s="457">
        <f t="shared" ref="M180" si="146">D180</f>
        <v>0</v>
      </c>
      <c r="P180" s="447"/>
      <c r="Q180" s="458"/>
      <c r="R180" s="459"/>
    </row>
    <row r="181" spans="1:18" s="457" customFormat="1" ht="4.1500000000000004" customHeight="1">
      <c r="A181" s="526"/>
      <c r="B181" s="528"/>
      <c r="C181" s="467"/>
      <c r="D181" s="467"/>
      <c r="E181" s="454"/>
      <c r="F181" s="454"/>
      <c r="G181" s="337"/>
      <c r="H181" s="337"/>
      <c r="I181" s="454"/>
      <c r="P181" s="449"/>
      <c r="Q181" s="458"/>
      <c r="R181" s="461"/>
    </row>
    <row r="182" spans="1:18" s="457" customFormat="1" ht="13.5" customHeight="1">
      <c r="A182" s="526"/>
      <c r="B182" s="528"/>
      <c r="C182" s="468" t="s">
        <v>84</v>
      </c>
      <c r="D182" s="42"/>
      <c r="E182" s="450"/>
      <c r="F182" s="450"/>
      <c r="G182" s="338">
        <v>0.2</v>
      </c>
      <c r="H182" s="338">
        <v>0.8</v>
      </c>
      <c r="I182" s="450"/>
      <c r="J182" s="457">
        <v>0</v>
      </c>
      <c r="K182" s="457">
        <v>1</v>
      </c>
      <c r="L182" s="457">
        <f t="shared" ref="L182" si="147">SUM(E182:J182)</f>
        <v>1</v>
      </c>
      <c r="P182" s="452"/>
      <c r="Q182" s="463"/>
      <c r="R182" s="464"/>
    </row>
    <row r="183" spans="1:18" s="457" customFormat="1" ht="13.5" customHeight="1">
      <c r="A183" s="526" t="s">
        <v>295</v>
      </c>
      <c r="B183" s="527" t="str">
        <f>VLOOKUP(A183,ORÇ!C:K,2,0)</f>
        <v>Eletroduto de PVC rígido roscável, diâmetro 3/4", inclusive conexões</v>
      </c>
      <c r="C183" s="465" t="s">
        <v>83</v>
      </c>
      <c r="D183" s="466">
        <f>VLOOKUP(A183,ORÇ!C:Z,7,0)</f>
        <v>0</v>
      </c>
      <c r="E183" s="453"/>
      <c r="F183" s="453"/>
      <c r="G183" s="336">
        <f t="shared" ref="G183:H183" si="148">G185*$M183</f>
        <v>0</v>
      </c>
      <c r="H183" s="336">
        <f t="shared" si="148"/>
        <v>0</v>
      </c>
      <c r="I183" s="453"/>
      <c r="M183" s="457">
        <f t="shared" ref="M183" si="149">D183</f>
        <v>0</v>
      </c>
      <c r="P183" s="447"/>
      <c r="Q183" s="458"/>
      <c r="R183" s="459"/>
    </row>
    <row r="184" spans="1:18" s="457" customFormat="1" ht="4.1500000000000004" customHeight="1">
      <c r="A184" s="526"/>
      <c r="B184" s="528"/>
      <c r="C184" s="467"/>
      <c r="D184" s="467"/>
      <c r="E184" s="454"/>
      <c r="F184" s="454"/>
      <c r="G184" s="337"/>
      <c r="H184" s="337"/>
      <c r="I184" s="454"/>
      <c r="P184" s="449"/>
      <c r="Q184" s="458"/>
      <c r="R184" s="461"/>
    </row>
    <row r="185" spans="1:18" s="457" customFormat="1" ht="13.5" customHeight="1">
      <c r="A185" s="526"/>
      <c r="B185" s="528"/>
      <c r="C185" s="468" t="s">
        <v>84</v>
      </c>
      <c r="D185" s="42"/>
      <c r="E185" s="450"/>
      <c r="F185" s="450"/>
      <c r="G185" s="338">
        <v>0.2</v>
      </c>
      <c r="H185" s="338">
        <v>0.8</v>
      </c>
      <c r="I185" s="450"/>
      <c r="J185" s="457">
        <v>0</v>
      </c>
      <c r="K185" s="457">
        <v>1</v>
      </c>
      <c r="L185" s="457">
        <f t="shared" ref="L185" si="150">SUM(E185:J185)</f>
        <v>1</v>
      </c>
      <c r="P185" s="452"/>
      <c r="Q185" s="463"/>
      <c r="R185" s="464"/>
    </row>
    <row r="186" spans="1:18" s="457" customFormat="1" ht="13.5" customHeight="1">
      <c r="A186" s="526" t="s">
        <v>296</v>
      </c>
      <c r="B186" s="527" t="str">
        <f>VLOOKUP(A186,ORÇ!C:K,2,0)</f>
        <v>Eletroduto de PVC rígido roscável, diâmetro 1.1/4", inclusive conexões</v>
      </c>
      <c r="C186" s="465" t="s">
        <v>83</v>
      </c>
      <c r="D186" s="466">
        <f>VLOOKUP(A186,ORÇ!C:Z,7,0)</f>
        <v>0</v>
      </c>
      <c r="E186" s="453"/>
      <c r="F186" s="453"/>
      <c r="G186" s="336">
        <f t="shared" ref="G186:H186" si="151">G188*$M186</f>
        <v>0</v>
      </c>
      <c r="H186" s="336">
        <f t="shared" si="151"/>
        <v>0</v>
      </c>
      <c r="I186" s="453"/>
      <c r="M186" s="457">
        <f t="shared" ref="M186" si="152">D186</f>
        <v>0</v>
      </c>
      <c r="P186" s="447"/>
      <c r="Q186" s="458"/>
      <c r="R186" s="459"/>
    </row>
    <row r="187" spans="1:18" s="457" customFormat="1" ht="4.1500000000000004" customHeight="1">
      <c r="A187" s="526"/>
      <c r="B187" s="528"/>
      <c r="C187" s="467"/>
      <c r="D187" s="467"/>
      <c r="E187" s="454"/>
      <c r="F187" s="454"/>
      <c r="G187" s="337"/>
      <c r="H187" s="337"/>
      <c r="I187" s="454"/>
      <c r="P187" s="449"/>
      <c r="Q187" s="458"/>
      <c r="R187" s="461"/>
    </row>
    <row r="188" spans="1:18" s="457" customFormat="1" ht="13.5" customHeight="1">
      <c r="A188" s="526"/>
      <c r="B188" s="528"/>
      <c r="C188" s="468" t="s">
        <v>84</v>
      </c>
      <c r="D188" s="42"/>
      <c r="E188" s="450"/>
      <c r="F188" s="450"/>
      <c r="G188" s="338">
        <v>0.2</v>
      </c>
      <c r="H188" s="338">
        <v>0.8</v>
      </c>
      <c r="I188" s="450"/>
      <c r="J188" s="457">
        <v>0</v>
      </c>
      <c r="K188" s="457">
        <v>1</v>
      </c>
      <c r="L188" s="457">
        <f t="shared" ref="L188" si="153">SUM(E188:J188)</f>
        <v>1</v>
      </c>
      <c r="P188" s="452"/>
      <c r="Q188" s="463"/>
      <c r="R188" s="464"/>
    </row>
    <row r="189" spans="1:18" s="457" customFormat="1" ht="13.5" customHeight="1">
      <c r="A189" s="526" t="s">
        <v>297</v>
      </c>
      <c r="B189" s="527" t="str">
        <f>VLOOKUP(A189,ORÇ!C:K,2,0)</f>
        <v>Eletroduto de PVC rígido roscável, diâmetro 1", inclusive conexões</v>
      </c>
      <c r="C189" s="465" t="s">
        <v>83</v>
      </c>
      <c r="D189" s="466">
        <f>VLOOKUP(A189,ORÇ!C:Z,7,0)</f>
        <v>0</v>
      </c>
      <c r="E189" s="453"/>
      <c r="F189" s="453"/>
      <c r="G189" s="336">
        <f t="shared" ref="G189:H189" si="154">G191*$M189</f>
        <v>0</v>
      </c>
      <c r="H189" s="336">
        <f t="shared" si="154"/>
        <v>0</v>
      </c>
      <c r="I189" s="453"/>
      <c r="M189" s="457">
        <f t="shared" ref="M189" si="155">D189</f>
        <v>0</v>
      </c>
      <c r="P189" s="447"/>
      <c r="Q189" s="458"/>
      <c r="R189" s="459"/>
    </row>
    <row r="190" spans="1:18" s="457" customFormat="1" ht="4.1500000000000004" customHeight="1">
      <c r="A190" s="526"/>
      <c r="B190" s="528"/>
      <c r="C190" s="467"/>
      <c r="D190" s="467"/>
      <c r="E190" s="454"/>
      <c r="F190" s="454"/>
      <c r="G190" s="337"/>
      <c r="H190" s="337"/>
      <c r="I190" s="454"/>
      <c r="P190" s="449"/>
      <c r="Q190" s="458"/>
      <c r="R190" s="461"/>
    </row>
    <row r="191" spans="1:18" s="457" customFormat="1" ht="13.5" customHeight="1">
      <c r="A191" s="526"/>
      <c r="B191" s="528"/>
      <c r="C191" s="468" t="s">
        <v>84</v>
      </c>
      <c r="D191" s="42"/>
      <c r="E191" s="450"/>
      <c r="F191" s="450"/>
      <c r="G191" s="338">
        <v>0.2</v>
      </c>
      <c r="H191" s="338">
        <v>0.8</v>
      </c>
      <c r="I191" s="450"/>
      <c r="J191" s="457">
        <v>0</v>
      </c>
      <c r="K191" s="457">
        <v>1</v>
      </c>
      <c r="L191" s="457">
        <f t="shared" ref="L191" si="156">SUM(E191:J191)</f>
        <v>1</v>
      </c>
      <c r="P191" s="452"/>
      <c r="Q191" s="463"/>
      <c r="R191" s="464"/>
    </row>
    <row r="192" spans="1:18" s="457" customFormat="1" ht="13.5" customHeight="1">
      <c r="A192" s="526" t="s">
        <v>298</v>
      </c>
      <c r="B192" s="527" t="str">
        <f>VLOOKUP(A192,ORÇ!C:K,2,0)</f>
        <v>Eletroduto de PVC rígido roscável, diâmetro 2", inclusive conexões</v>
      </c>
      <c r="C192" s="465" t="s">
        <v>83</v>
      </c>
      <c r="D192" s="466">
        <f>VLOOKUP(A192,ORÇ!C:Z,7,0)</f>
        <v>0</v>
      </c>
      <c r="E192" s="453"/>
      <c r="F192" s="453"/>
      <c r="G192" s="336">
        <f t="shared" ref="G192:H192" si="157">G194*$M192</f>
        <v>0</v>
      </c>
      <c r="H192" s="336">
        <f t="shared" si="157"/>
        <v>0</v>
      </c>
      <c r="I192" s="453"/>
      <c r="M192" s="457">
        <f t="shared" ref="M192" si="158">D192</f>
        <v>0</v>
      </c>
      <c r="P192" s="447"/>
      <c r="Q192" s="458"/>
      <c r="R192" s="459"/>
    </row>
    <row r="193" spans="1:18" s="457" customFormat="1" ht="4.1500000000000004" customHeight="1">
      <c r="A193" s="526"/>
      <c r="B193" s="528"/>
      <c r="C193" s="467"/>
      <c r="D193" s="467"/>
      <c r="E193" s="454"/>
      <c r="F193" s="454"/>
      <c r="G193" s="337"/>
      <c r="H193" s="337"/>
      <c r="I193" s="454"/>
      <c r="P193" s="449"/>
      <c r="Q193" s="458"/>
      <c r="R193" s="461"/>
    </row>
    <row r="194" spans="1:18" s="457" customFormat="1" ht="13.5" customHeight="1">
      <c r="A194" s="526"/>
      <c r="B194" s="528"/>
      <c r="C194" s="468" t="s">
        <v>84</v>
      </c>
      <c r="D194" s="42"/>
      <c r="E194" s="450"/>
      <c r="F194" s="450"/>
      <c r="G194" s="338">
        <v>0.2</v>
      </c>
      <c r="H194" s="338">
        <v>0.8</v>
      </c>
      <c r="I194" s="450"/>
      <c r="J194" s="457">
        <v>0</v>
      </c>
      <c r="K194" s="457">
        <v>1</v>
      </c>
      <c r="L194" s="457">
        <f t="shared" ref="L194" si="159">SUM(E194:J194)</f>
        <v>1</v>
      </c>
      <c r="P194" s="452"/>
      <c r="Q194" s="463"/>
      <c r="R194" s="464"/>
    </row>
    <row r="195" spans="1:18" s="457" customFormat="1" ht="13.5" customHeight="1">
      <c r="A195" s="526" t="s">
        <v>299</v>
      </c>
      <c r="B195" s="527" t="str">
        <f>VLOOKUP(A195,ORÇ!C:K,2,0)</f>
        <v>Eletroduto de PVC rígido roscável, diâmetro 2", inclusive conexões</v>
      </c>
      <c r="C195" s="465" t="s">
        <v>83</v>
      </c>
      <c r="D195" s="466">
        <f>VLOOKUP(A195,ORÇ!C:Z,7,0)</f>
        <v>0</v>
      </c>
      <c r="E195" s="453"/>
      <c r="F195" s="453"/>
      <c r="G195" s="336">
        <f t="shared" ref="G195:H195" si="160">G197*$M195</f>
        <v>0</v>
      </c>
      <c r="H195" s="336">
        <f t="shared" si="160"/>
        <v>0</v>
      </c>
      <c r="I195" s="453"/>
      <c r="M195" s="457">
        <f t="shared" ref="M195" si="161">D195</f>
        <v>0</v>
      </c>
      <c r="P195" s="447"/>
      <c r="Q195" s="458"/>
      <c r="R195" s="459"/>
    </row>
    <row r="196" spans="1:18" s="457" customFormat="1" ht="4.1500000000000004" customHeight="1">
      <c r="A196" s="526"/>
      <c r="B196" s="528"/>
      <c r="C196" s="467"/>
      <c r="D196" s="467"/>
      <c r="E196" s="454"/>
      <c r="F196" s="454"/>
      <c r="G196" s="337"/>
      <c r="H196" s="337"/>
      <c r="I196" s="454"/>
      <c r="P196" s="449"/>
      <c r="Q196" s="458"/>
      <c r="R196" s="461"/>
    </row>
    <row r="197" spans="1:18" s="457" customFormat="1" ht="13.5" customHeight="1">
      <c r="A197" s="526"/>
      <c r="B197" s="528"/>
      <c r="C197" s="468" t="s">
        <v>84</v>
      </c>
      <c r="D197" s="42"/>
      <c r="E197" s="450"/>
      <c r="F197" s="450"/>
      <c r="G197" s="338">
        <v>0.2</v>
      </c>
      <c r="H197" s="338">
        <v>0.8</v>
      </c>
      <c r="I197" s="450"/>
      <c r="J197" s="457">
        <v>0</v>
      </c>
      <c r="K197" s="457">
        <v>1</v>
      </c>
      <c r="L197" s="457">
        <f t="shared" ref="L197" si="162">SUM(E197:J197)</f>
        <v>1</v>
      </c>
      <c r="P197" s="452"/>
      <c r="Q197" s="463"/>
      <c r="R197" s="464"/>
    </row>
    <row r="198" spans="1:18" s="457" customFormat="1" ht="13.5" customHeight="1">
      <c r="A198" s="526" t="s">
        <v>300</v>
      </c>
      <c r="B198" s="527" t="str">
        <f>VLOOKUP(A198,ORÇ!C:K,2,0)</f>
        <v>Caixa de embutir marca de referência Tigreflex, 4x2"</v>
      </c>
      <c r="C198" s="465" t="s">
        <v>83</v>
      </c>
      <c r="D198" s="466">
        <f>VLOOKUP(A198,ORÇ!C:Z,7,0)</f>
        <v>0</v>
      </c>
      <c r="E198" s="453"/>
      <c r="F198" s="453"/>
      <c r="G198" s="336">
        <f t="shared" ref="G198:H198" si="163">G200*$M198</f>
        <v>0</v>
      </c>
      <c r="H198" s="336">
        <f t="shared" si="163"/>
        <v>0</v>
      </c>
      <c r="I198" s="453"/>
      <c r="M198" s="457">
        <f t="shared" ref="M198" si="164">D198</f>
        <v>0</v>
      </c>
      <c r="P198" s="447"/>
      <c r="Q198" s="458"/>
      <c r="R198" s="459"/>
    </row>
    <row r="199" spans="1:18" s="457" customFormat="1" ht="4.1500000000000004" customHeight="1">
      <c r="A199" s="526"/>
      <c r="B199" s="528"/>
      <c r="C199" s="467"/>
      <c r="D199" s="467"/>
      <c r="E199" s="454"/>
      <c r="F199" s="454"/>
      <c r="G199" s="337"/>
      <c r="H199" s="337"/>
      <c r="I199" s="454"/>
      <c r="P199" s="449"/>
      <c r="Q199" s="458"/>
      <c r="R199" s="461"/>
    </row>
    <row r="200" spans="1:18" s="457" customFormat="1" ht="13.5" customHeight="1">
      <c r="A200" s="526"/>
      <c r="B200" s="528"/>
      <c r="C200" s="468" t="s">
        <v>84</v>
      </c>
      <c r="D200" s="42"/>
      <c r="E200" s="450"/>
      <c r="F200" s="450"/>
      <c r="G200" s="338">
        <v>0.2</v>
      </c>
      <c r="H200" s="338">
        <v>0.8</v>
      </c>
      <c r="I200" s="450"/>
      <c r="J200" s="457">
        <v>0</v>
      </c>
      <c r="K200" s="457">
        <v>1</v>
      </c>
      <c r="L200" s="457">
        <f t="shared" ref="L200" si="165">SUM(E200:J200)</f>
        <v>1</v>
      </c>
      <c r="P200" s="452"/>
      <c r="Q200" s="463"/>
      <c r="R200" s="464"/>
    </row>
    <row r="201" spans="1:18" s="457" customFormat="1" ht="13.5" customHeight="1">
      <c r="A201" s="526" t="s">
        <v>301</v>
      </c>
      <c r="B201" s="527" t="str">
        <f>VLOOKUP(A201,ORÇ!C:K,2,0)</f>
        <v>CAIXA OCTOGONAL 3" X 3", PVC, INSTALADA EM LAJE - FORNECIMENTO E INSTALAÇÃO. AF_03/2023</v>
      </c>
      <c r="C201" s="465" t="s">
        <v>83</v>
      </c>
      <c r="D201" s="466">
        <f>VLOOKUP(A201,ORÇ!C:Z,7,0)</f>
        <v>0</v>
      </c>
      <c r="E201" s="453"/>
      <c r="F201" s="453"/>
      <c r="G201" s="336">
        <f t="shared" ref="G201:H201" si="166">G203*$M201</f>
        <v>0</v>
      </c>
      <c r="H201" s="336">
        <f t="shared" si="166"/>
        <v>0</v>
      </c>
      <c r="I201" s="453"/>
      <c r="M201" s="457">
        <f t="shared" ref="M201" si="167">D201</f>
        <v>0</v>
      </c>
      <c r="P201" s="447"/>
      <c r="Q201" s="458"/>
      <c r="R201" s="459"/>
    </row>
    <row r="202" spans="1:18" s="457" customFormat="1" ht="4.1500000000000004" customHeight="1">
      <c r="A202" s="526"/>
      <c r="B202" s="528"/>
      <c r="C202" s="467"/>
      <c r="D202" s="467"/>
      <c r="E202" s="454"/>
      <c r="F202" s="454"/>
      <c r="G202" s="337"/>
      <c r="H202" s="337"/>
      <c r="I202" s="454"/>
      <c r="P202" s="449"/>
      <c r="Q202" s="458"/>
      <c r="R202" s="461"/>
    </row>
    <row r="203" spans="1:18" s="457" customFormat="1" ht="13.5" customHeight="1">
      <c r="A203" s="526"/>
      <c r="B203" s="528"/>
      <c r="C203" s="468" t="s">
        <v>84</v>
      </c>
      <c r="D203" s="42"/>
      <c r="E203" s="450"/>
      <c r="F203" s="450"/>
      <c r="G203" s="338">
        <v>0.2</v>
      </c>
      <c r="H203" s="338">
        <v>0.8</v>
      </c>
      <c r="I203" s="450"/>
      <c r="J203" s="457">
        <v>0</v>
      </c>
      <c r="K203" s="457">
        <v>1</v>
      </c>
      <c r="L203" s="457">
        <f t="shared" ref="L203" si="168">SUM(E203:J203)</f>
        <v>1</v>
      </c>
      <c r="P203" s="452"/>
      <c r="Q203" s="463"/>
      <c r="R203" s="464"/>
    </row>
    <row r="204" spans="1:18" s="457" customFormat="1" ht="13.5" customHeight="1">
      <c r="A204" s="526" t="s">
        <v>302</v>
      </c>
      <c r="B204" s="527" t="str">
        <f>VLOOKUP(A204,ORÇ!C:K,2,0)</f>
        <v>Caixa de passagem pvc 15x15x8cm p/eletrica, tipo Aquatic ou similar</v>
      </c>
      <c r="C204" s="465" t="s">
        <v>83</v>
      </c>
      <c r="D204" s="466">
        <f>VLOOKUP(A204,ORÇ!C:Z,7,0)</f>
        <v>0</v>
      </c>
      <c r="E204" s="453"/>
      <c r="F204" s="453"/>
      <c r="G204" s="336">
        <f t="shared" ref="G204:H204" si="169">G206*$M204</f>
        <v>0</v>
      </c>
      <c r="H204" s="336">
        <f t="shared" si="169"/>
        <v>0</v>
      </c>
      <c r="I204" s="453"/>
      <c r="M204" s="457">
        <f t="shared" ref="M204" si="170">D204</f>
        <v>0</v>
      </c>
      <c r="P204" s="447"/>
      <c r="Q204" s="458"/>
      <c r="R204" s="459"/>
    </row>
    <row r="205" spans="1:18" s="457" customFormat="1" ht="4.1500000000000004" customHeight="1">
      <c r="A205" s="526"/>
      <c r="B205" s="528"/>
      <c r="C205" s="467"/>
      <c r="D205" s="467"/>
      <c r="E205" s="454"/>
      <c r="F205" s="454"/>
      <c r="G205" s="337"/>
      <c r="H205" s="337"/>
      <c r="I205" s="454"/>
      <c r="P205" s="449"/>
      <c r="Q205" s="458"/>
      <c r="R205" s="461"/>
    </row>
    <row r="206" spans="1:18" s="457" customFormat="1" ht="13.5" customHeight="1">
      <c r="A206" s="526"/>
      <c r="B206" s="528"/>
      <c r="C206" s="468" t="s">
        <v>84</v>
      </c>
      <c r="D206" s="42"/>
      <c r="E206" s="450"/>
      <c r="F206" s="450"/>
      <c r="G206" s="338">
        <v>0.2</v>
      </c>
      <c r="H206" s="338">
        <v>0.8</v>
      </c>
      <c r="I206" s="450"/>
      <c r="J206" s="457">
        <v>0</v>
      </c>
      <c r="K206" s="457">
        <v>1</v>
      </c>
      <c r="L206" s="457">
        <f t="shared" ref="L206" si="171">SUM(E206:J206)</f>
        <v>1</v>
      </c>
      <c r="P206" s="452"/>
      <c r="Q206" s="463"/>
      <c r="R206" s="464"/>
    </row>
    <row r="207" spans="1:18" s="457" customFormat="1" ht="13.5" customHeight="1">
      <c r="A207" s="526" t="s">
        <v>303</v>
      </c>
      <c r="B207" s="527" t="str">
        <f>VLOOKUP(A207,ORÇ!C:K,2,0)</f>
        <v>Caixa de passagem de alvenaria de blocos cerâmicos 10 furos 10x20x20cm, dimensão de 30x30x30cm, com revestimento interno em chapisco e reboco, tampa de concreto esp. 5cm e lastro de brita 5cm</v>
      </c>
      <c r="C207" s="465" t="s">
        <v>83</v>
      </c>
      <c r="D207" s="466">
        <f>VLOOKUP(A207,ORÇ!C:Z,7,0)</f>
        <v>0</v>
      </c>
      <c r="E207" s="453"/>
      <c r="F207" s="453"/>
      <c r="G207" s="336">
        <f t="shared" ref="G207:H207" si="172">G209*$M207</f>
        <v>0</v>
      </c>
      <c r="H207" s="336">
        <f t="shared" si="172"/>
        <v>0</v>
      </c>
      <c r="I207" s="453"/>
      <c r="M207" s="457">
        <f t="shared" ref="M207" si="173">D207</f>
        <v>0</v>
      </c>
      <c r="P207" s="447"/>
      <c r="Q207" s="458"/>
      <c r="R207" s="459"/>
    </row>
    <row r="208" spans="1:18" s="457" customFormat="1" ht="4.1500000000000004" customHeight="1">
      <c r="A208" s="526"/>
      <c r="B208" s="528"/>
      <c r="C208" s="467"/>
      <c r="D208" s="467"/>
      <c r="E208" s="454"/>
      <c r="F208" s="454"/>
      <c r="G208" s="337"/>
      <c r="H208" s="337"/>
      <c r="I208" s="454"/>
      <c r="P208" s="449"/>
      <c r="Q208" s="458"/>
      <c r="R208" s="461"/>
    </row>
    <row r="209" spans="1:18" s="457" customFormat="1" ht="13.5" customHeight="1">
      <c r="A209" s="526"/>
      <c r="B209" s="528"/>
      <c r="C209" s="468" t="s">
        <v>84</v>
      </c>
      <c r="D209" s="42"/>
      <c r="E209" s="450"/>
      <c r="F209" s="450"/>
      <c r="G209" s="338">
        <v>0.2</v>
      </c>
      <c r="H209" s="338">
        <v>0.8</v>
      </c>
      <c r="I209" s="450"/>
      <c r="J209" s="457">
        <v>0</v>
      </c>
      <c r="K209" s="457">
        <v>1</v>
      </c>
      <c r="L209" s="457">
        <f t="shared" ref="L209" si="174">SUM(E209:J209)</f>
        <v>1</v>
      </c>
      <c r="P209" s="452"/>
      <c r="Q209" s="463"/>
      <c r="R209" s="464"/>
    </row>
    <row r="210" spans="1:18" s="457" customFormat="1" ht="13.5" customHeight="1">
      <c r="A210" s="526" t="s">
        <v>304</v>
      </c>
      <c r="B210" s="527" t="str">
        <f>VLOOKUP(A210,ORÇ!C:K,2,0)</f>
        <v>Placa 4"x2" com furo</v>
      </c>
      <c r="C210" s="465" t="s">
        <v>83</v>
      </c>
      <c r="D210" s="466">
        <f>VLOOKUP(A210,ORÇ!C:Z,7,0)</f>
        <v>0</v>
      </c>
      <c r="E210" s="453"/>
      <c r="F210" s="453"/>
      <c r="G210" s="336">
        <f t="shared" ref="G210:H210" si="175">G212*$M210</f>
        <v>0</v>
      </c>
      <c r="H210" s="336">
        <f t="shared" si="175"/>
        <v>0</v>
      </c>
      <c r="I210" s="453"/>
      <c r="M210" s="457">
        <f t="shared" ref="M210" si="176">D210</f>
        <v>0</v>
      </c>
      <c r="P210" s="447"/>
      <c r="Q210" s="458"/>
      <c r="R210" s="459"/>
    </row>
    <row r="211" spans="1:18" s="457" customFormat="1" ht="4.1500000000000004" customHeight="1">
      <c r="A211" s="526"/>
      <c r="B211" s="528"/>
      <c r="C211" s="467"/>
      <c r="D211" s="467"/>
      <c r="E211" s="454"/>
      <c r="F211" s="454"/>
      <c r="G211" s="337"/>
      <c r="H211" s="337"/>
      <c r="I211" s="454"/>
      <c r="P211" s="449"/>
      <c r="Q211" s="458"/>
      <c r="R211" s="461"/>
    </row>
    <row r="212" spans="1:18" s="457" customFormat="1" ht="13.5" customHeight="1">
      <c r="A212" s="526"/>
      <c r="B212" s="528"/>
      <c r="C212" s="468" t="s">
        <v>84</v>
      </c>
      <c r="D212" s="42"/>
      <c r="E212" s="450"/>
      <c r="F212" s="450"/>
      <c r="G212" s="338">
        <v>0.2</v>
      </c>
      <c r="H212" s="338">
        <v>0.8</v>
      </c>
      <c r="I212" s="450"/>
      <c r="J212" s="457">
        <v>0</v>
      </c>
      <c r="K212" s="457">
        <v>1</v>
      </c>
      <c r="L212" s="457">
        <f t="shared" ref="L212" si="177">SUM(E212:J212)</f>
        <v>1</v>
      </c>
      <c r="P212" s="452"/>
      <c r="Q212" s="463"/>
      <c r="R212" s="464"/>
    </row>
    <row r="213" spans="1:18" s="457" customFormat="1" ht="13.5" customHeight="1">
      <c r="A213" s="526" t="s">
        <v>305</v>
      </c>
      <c r="B213" s="527" t="str">
        <f>VLOOKUP(A213,ORÇ!C:K,2,0)</f>
        <v>Cabeçote de alumínio de 1 1/4"</v>
      </c>
      <c r="C213" s="465" t="s">
        <v>83</v>
      </c>
      <c r="D213" s="466">
        <f>VLOOKUP(A213,ORÇ!C:Z,7,0)</f>
        <v>0</v>
      </c>
      <c r="E213" s="453"/>
      <c r="F213" s="453"/>
      <c r="G213" s="336">
        <f t="shared" ref="G213:H213" si="178">G215*$M213</f>
        <v>0</v>
      </c>
      <c r="H213" s="336">
        <f t="shared" si="178"/>
        <v>0</v>
      </c>
      <c r="I213" s="453"/>
      <c r="M213" s="457">
        <f t="shared" ref="M213" si="179">D213</f>
        <v>0</v>
      </c>
      <c r="P213" s="447"/>
      <c r="Q213" s="458"/>
      <c r="R213" s="459"/>
    </row>
    <row r="214" spans="1:18" s="457" customFormat="1" ht="4.1500000000000004" customHeight="1">
      <c r="A214" s="526"/>
      <c r="B214" s="528"/>
      <c r="C214" s="467"/>
      <c r="D214" s="467"/>
      <c r="E214" s="454"/>
      <c r="F214" s="454"/>
      <c r="G214" s="337"/>
      <c r="H214" s="337"/>
      <c r="I214" s="454"/>
      <c r="P214" s="449"/>
      <c r="Q214" s="458"/>
      <c r="R214" s="461"/>
    </row>
    <row r="215" spans="1:18" s="457" customFormat="1" ht="13.5" customHeight="1">
      <c r="A215" s="526"/>
      <c r="B215" s="528"/>
      <c r="C215" s="468" t="s">
        <v>84</v>
      </c>
      <c r="D215" s="42"/>
      <c r="E215" s="450"/>
      <c r="F215" s="450"/>
      <c r="G215" s="338">
        <v>0.2</v>
      </c>
      <c r="H215" s="338">
        <v>0.8</v>
      </c>
      <c r="I215" s="450"/>
      <c r="J215" s="457">
        <v>0</v>
      </c>
      <c r="K215" s="457">
        <v>1</v>
      </c>
      <c r="L215" s="457">
        <f t="shared" ref="L215" si="180">SUM(E215:J215)</f>
        <v>1</v>
      </c>
      <c r="P215" s="452"/>
      <c r="Q215" s="463"/>
      <c r="R215" s="464"/>
    </row>
    <row r="216" spans="1:18" s="457" customFormat="1" ht="13.5" customHeight="1">
      <c r="A216" s="526" t="s">
        <v>306</v>
      </c>
      <c r="B216" s="527" t="str">
        <f>VLOOKUP(A216,ORÇ!C:K,2,0)</f>
        <v>Haste de terra tipo COPPERWELD - 5/8" x 2.40m</v>
      </c>
      <c r="C216" s="465" t="s">
        <v>83</v>
      </c>
      <c r="D216" s="466">
        <f>VLOOKUP(A216,ORÇ!C:Z,7,0)</f>
        <v>0</v>
      </c>
      <c r="E216" s="453"/>
      <c r="F216" s="453"/>
      <c r="G216" s="336">
        <f t="shared" ref="G216:H216" si="181">G218*$M216</f>
        <v>0</v>
      </c>
      <c r="H216" s="336">
        <f t="shared" si="181"/>
        <v>0</v>
      </c>
      <c r="I216" s="453"/>
      <c r="M216" s="457">
        <f t="shared" ref="M216" si="182">D216</f>
        <v>0</v>
      </c>
      <c r="P216" s="447"/>
      <c r="Q216" s="458"/>
      <c r="R216" s="459"/>
    </row>
    <row r="217" spans="1:18" s="457" customFormat="1" ht="4.1500000000000004" customHeight="1">
      <c r="A217" s="526"/>
      <c r="B217" s="528"/>
      <c r="C217" s="467"/>
      <c r="D217" s="467"/>
      <c r="E217" s="454"/>
      <c r="F217" s="454"/>
      <c r="G217" s="337"/>
      <c r="H217" s="337"/>
      <c r="I217" s="454"/>
      <c r="P217" s="449"/>
      <c r="Q217" s="458"/>
      <c r="R217" s="461"/>
    </row>
    <row r="218" spans="1:18" s="457" customFormat="1" ht="13.5" customHeight="1">
      <c r="A218" s="526"/>
      <c r="B218" s="528"/>
      <c r="C218" s="468" t="s">
        <v>84</v>
      </c>
      <c r="D218" s="42"/>
      <c r="E218" s="450"/>
      <c r="F218" s="450"/>
      <c r="G218" s="338">
        <v>0.2</v>
      </c>
      <c r="H218" s="338">
        <v>0.8</v>
      </c>
      <c r="I218" s="450"/>
      <c r="J218" s="457">
        <v>0</v>
      </c>
      <c r="K218" s="457">
        <v>1</v>
      </c>
      <c r="L218" s="457">
        <f t="shared" ref="L218" si="183">SUM(E218:J218)</f>
        <v>1</v>
      </c>
      <c r="P218" s="452"/>
      <c r="Q218" s="463"/>
      <c r="R218" s="464"/>
    </row>
    <row r="219" spans="1:18" s="457" customFormat="1" ht="13.5" customHeight="1">
      <c r="A219" s="526" t="s">
        <v>329</v>
      </c>
      <c r="B219" s="527" t="str">
        <f>VLOOKUP(A219,ORÇ!C:K,2,0)</f>
        <v>Concha olhal em aço forjado</v>
      </c>
      <c r="C219" s="465" t="s">
        <v>83</v>
      </c>
      <c r="D219" s="466">
        <f>VLOOKUP(A219,ORÇ!C:Z,7,0)</f>
        <v>0</v>
      </c>
      <c r="E219" s="453"/>
      <c r="F219" s="453"/>
      <c r="G219" s="336">
        <f t="shared" ref="G219:H219" si="184">G221*$M219</f>
        <v>0</v>
      </c>
      <c r="H219" s="336">
        <f t="shared" si="184"/>
        <v>0</v>
      </c>
      <c r="I219" s="453"/>
      <c r="M219" s="457">
        <f t="shared" ref="M219" si="185">D219</f>
        <v>0</v>
      </c>
      <c r="P219" s="447"/>
      <c r="Q219" s="458"/>
      <c r="R219" s="459"/>
    </row>
    <row r="220" spans="1:18" s="457" customFormat="1" ht="4.1500000000000004" customHeight="1">
      <c r="A220" s="526"/>
      <c r="B220" s="528"/>
      <c r="C220" s="467"/>
      <c r="D220" s="467"/>
      <c r="E220" s="454"/>
      <c r="F220" s="454"/>
      <c r="G220" s="337"/>
      <c r="H220" s="337"/>
      <c r="I220" s="454"/>
      <c r="P220" s="449"/>
      <c r="Q220" s="458"/>
      <c r="R220" s="461"/>
    </row>
    <row r="221" spans="1:18" s="457" customFormat="1" ht="13.5" customHeight="1">
      <c r="A221" s="526"/>
      <c r="B221" s="528"/>
      <c r="C221" s="468" t="s">
        <v>84</v>
      </c>
      <c r="D221" s="42"/>
      <c r="E221" s="450"/>
      <c r="F221" s="450"/>
      <c r="G221" s="338">
        <v>0.2</v>
      </c>
      <c r="H221" s="338">
        <v>0.8</v>
      </c>
      <c r="I221" s="450"/>
      <c r="J221" s="457">
        <v>0</v>
      </c>
      <c r="K221" s="457">
        <v>1</v>
      </c>
      <c r="L221" s="457">
        <f t="shared" ref="L221" si="186">SUM(E221:J221)</f>
        <v>1</v>
      </c>
      <c r="P221" s="452"/>
      <c r="Q221" s="463"/>
      <c r="R221" s="464"/>
    </row>
    <row r="222" spans="1:18" s="457" customFormat="1" ht="13.5" customHeight="1">
      <c r="A222" s="526" t="s">
        <v>330</v>
      </c>
      <c r="B222" s="527" t="str">
        <f>VLOOKUP(A222,ORÇ!C:K,2,0)</f>
        <v>Parafuso de máquina de ferro galvanizado diâmetro 16mm</v>
      </c>
      <c r="C222" s="465" t="s">
        <v>83</v>
      </c>
      <c r="D222" s="466">
        <f>VLOOKUP(A222,ORÇ!C:Z,7,0)</f>
        <v>0</v>
      </c>
      <c r="E222" s="453"/>
      <c r="F222" s="453"/>
      <c r="G222" s="336">
        <f t="shared" ref="G222:H222" si="187">G224*$M222</f>
        <v>0</v>
      </c>
      <c r="H222" s="336">
        <f t="shared" si="187"/>
        <v>0</v>
      </c>
      <c r="I222" s="453"/>
      <c r="M222" s="457">
        <f t="shared" ref="M222" si="188">D222</f>
        <v>0</v>
      </c>
      <c r="P222" s="447"/>
      <c r="Q222" s="458"/>
      <c r="R222" s="459"/>
    </row>
    <row r="223" spans="1:18" s="457" customFormat="1" ht="4.1500000000000004" customHeight="1">
      <c r="A223" s="526"/>
      <c r="B223" s="528"/>
      <c r="C223" s="467"/>
      <c r="D223" s="467"/>
      <c r="E223" s="454"/>
      <c r="F223" s="454"/>
      <c r="G223" s="337"/>
      <c r="H223" s="337"/>
      <c r="I223" s="454"/>
      <c r="P223" s="449"/>
      <c r="Q223" s="458"/>
      <c r="R223" s="461"/>
    </row>
    <row r="224" spans="1:18" s="457" customFormat="1" ht="13.5" customHeight="1">
      <c r="A224" s="526"/>
      <c r="B224" s="528"/>
      <c r="C224" s="468" t="s">
        <v>84</v>
      </c>
      <c r="D224" s="42"/>
      <c r="E224" s="450"/>
      <c r="F224" s="450"/>
      <c r="G224" s="338">
        <v>0.2</v>
      </c>
      <c r="H224" s="338">
        <v>0.8</v>
      </c>
      <c r="I224" s="450"/>
      <c r="J224" s="457">
        <v>0</v>
      </c>
      <c r="K224" s="457">
        <v>1</v>
      </c>
      <c r="L224" s="457">
        <f t="shared" ref="L224" si="189">SUM(E224:J224)</f>
        <v>1</v>
      </c>
      <c r="P224" s="452"/>
      <c r="Q224" s="463"/>
      <c r="R224" s="464"/>
    </row>
    <row r="225" spans="1:18" s="457" customFormat="1" ht="13.5" customHeight="1">
      <c r="A225" s="526" t="s">
        <v>381</v>
      </c>
      <c r="B225" s="527" t="str">
        <f>VLOOKUP(A225,ORÇ!C:K,2,0)</f>
        <v>Poste auxiliar p/entrada energia, trifasico, em ferro galvanizado d=3" e h=6, 0m, completo</v>
      </c>
      <c r="C225" s="465" t="s">
        <v>83</v>
      </c>
      <c r="D225" s="466">
        <f>VLOOKUP(A225,ORÇ!C:Z,7,0)</f>
        <v>0</v>
      </c>
      <c r="E225" s="453"/>
      <c r="F225" s="453"/>
      <c r="G225" s="336">
        <f t="shared" ref="G225:H225" si="190">G227*$M225</f>
        <v>0</v>
      </c>
      <c r="H225" s="336">
        <f t="shared" si="190"/>
        <v>0</v>
      </c>
      <c r="I225" s="453"/>
      <c r="M225" s="457">
        <f t="shared" ref="M225" si="191">D225</f>
        <v>0</v>
      </c>
      <c r="P225" s="447"/>
      <c r="Q225" s="458"/>
      <c r="R225" s="459"/>
    </row>
    <row r="226" spans="1:18" s="457" customFormat="1" ht="4.1500000000000004" customHeight="1">
      <c r="A226" s="526"/>
      <c r="B226" s="528"/>
      <c r="C226" s="467"/>
      <c r="D226" s="467"/>
      <c r="E226" s="454"/>
      <c r="F226" s="454"/>
      <c r="G226" s="337"/>
      <c r="H226" s="337"/>
      <c r="I226" s="454"/>
      <c r="P226" s="449"/>
      <c r="Q226" s="458"/>
      <c r="R226" s="461"/>
    </row>
    <row r="227" spans="1:18" s="457" customFormat="1" ht="13.5" customHeight="1">
      <c r="A227" s="526"/>
      <c r="B227" s="528"/>
      <c r="C227" s="468" t="s">
        <v>84</v>
      </c>
      <c r="D227" s="42"/>
      <c r="E227" s="450"/>
      <c r="F227" s="450"/>
      <c r="G227" s="338">
        <v>0.2</v>
      </c>
      <c r="H227" s="338">
        <v>0.8</v>
      </c>
      <c r="I227" s="450"/>
      <c r="J227" s="457">
        <v>0</v>
      </c>
      <c r="K227" s="457">
        <v>1</v>
      </c>
      <c r="L227" s="457">
        <f t="shared" ref="L227" si="192">SUM(E227:J227)</f>
        <v>1</v>
      </c>
      <c r="P227" s="452"/>
      <c r="Q227" s="463"/>
      <c r="R227" s="464"/>
    </row>
    <row r="228" spans="1:18" s="457" customFormat="1" ht="13.5" customHeight="1">
      <c r="A228" s="526" t="s">
        <v>382</v>
      </c>
      <c r="B228" s="527" t="str">
        <f>VLOOKUP(A228,ORÇ!C:K,2,0)</f>
        <v>Sapatilha</v>
      </c>
      <c r="C228" s="465" t="s">
        <v>83</v>
      </c>
      <c r="D228" s="466">
        <f>VLOOKUP(A228,ORÇ!C:Z,7,0)</f>
        <v>0</v>
      </c>
      <c r="E228" s="453"/>
      <c r="F228" s="453"/>
      <c r="G228" s="336">
        <f t="shared" ref="G228:H228" si="193">G230*$M228</f>
        <v>0</v>
      </c>
      <c r="H228" s="336">
        <f t="shared" si="193"/>
        <v>0</v>
      </c>
      <c r="I228" s="453"/>
      <c r="M228" s="457">
        <f t="shared" ref="M228" si="194">D228</f>
        <v>0</v>
      </c>
      <c r="P228" s="447"/>
      <c r="Q228" s="458"/>
      <c r="R228" s="459"/>
    </row>
    <row r="229" spans="1:18" s="457" customFormat="1" ht="4.1500000000000004" customHeight="1">
      <c r="A229" s="526"/>
      <c r="B229" s="528"/>
      <c r="C229" s="467"/>
      <c r="D229" s="467"/>
      <c r="E229" s="454"/>
      <c r="F229" s="454"/>
      <c r="G229" s="337"/>
      <c r="H229" s="337"/>
      <c r="I229" s="454"/>
      <c r="P229" s="449"/>
      <c r="Q229" s="458"/>
      <c r="R229" s="461"/>
    </row>
    <row r="230" spans="1:18" s="457" customFormat="1" ht="13.5" customHeight="1">
      <c r="A230" s="526"/>
      <c r="B230" s="528"/>
      <c r="C230" s="468" t="s">
        <v>84</v>
      </c>
      <c r="D230" s="42"/>
      <c r="E230" s="450"/>
      <c r="F230" s="450"/>
      <c r="G230" s="338">
        <v>0.2</v>
      </c>
      <c r="H230" s="338">
        <v>0.8</v>
      </c>
      <c r="I230" s="450"/>
      <c r="J230" s="457">
        <v>0</v>
      </c>
      <c r="K230" s="457">
        <v>1</v>
      </c>
      <c r="L230" s="457">
        <f t="shared" ref="L230" si="195">SUM(E230:J230)</f>
        <v>1</v>
      </c>
      <c r="P230" s="452"/>
      <c r="Q230" s="463"/>
      <c r="R230" s="464"/>
    </row>
    <row r="231" spans="1:18" s="457" customFormat="1" ht="13.5" customHeight="1">
      <c r="A231" s="529" t="s">
        <v>383</v>
      </c>
      <c r="B231" s="530" t="str">
        <f>VLOOKUP(A231,ORÇ!C:K,2,0)</f>
        <v>CABOS E FIOS (CONDUTORES)</v>
      </c>
      <c r="C231" s="455" t="s">
        <v>83</v>
      </c>
      <c r="D231" s="456">
        <f>SUM(D234:D248)</f>
        <v>0</v>
      </c>
      <c r="E231" s="453"/>
      <c r="F231" s="453"/>
      <c r="G231" s="446">
        <f t="shared" ref="G231:H231" si="196">G233*$M231</f>
        <v>0</v>
      </c>
      <c r="H231" s="446">
        <f t="shared" si="196"/>
        <v>0</v>
      </c>
      <c r="I231" s="453"/>
      <c r="M231" s="457">
        <f>D231</f>
        <v>0</v>
      </c>
      <c r="P231" s="447"/>
      <c r="Q231" s="458"/>
      <c r="R231" s="459"/>
    </row>
    <row r="232" spans="1:18" s="457" customFormat="1" ht="4.1500000000000004" customHeight="1">
      <c r="A232" s="529"/>
      <c r="B232" s="531"/>
      <c r="C232" s="460"/>
      <c r="D232" s="460"/>
      <c r="E232" s="454"/>
      <c r="F232" s="454"/>
      <c r="G232" s="448"/>
      <c r="H232" s="448"/>
      <c r="I232" s="454"/>
      <c r="P232" s="449"/>
      <c r="Q232" s="458"/>
      <c r="R232" s="461"/>
    </row>
    <row r="233" spans="1:18" s="457" customFormat="1" ht="13.5" customHeight="1">
      <c r="A233" s="529"/>
      <c r="B233" s="531"/>
      <c r="C233" s="462" t="s">
        <v>84</v>
      </c>
      <c r="D233" s="450"/>
      <c r="E233" s="450"/>
      <c r="F233" s="450"/>
      <c r="G233" s="451">
        <v>0.2</v>
      </c>
      <c r="H233" s="451">
        <v>0.8</v>
      </c>
      <c r="I233" s="450"/>
      <c r="J233" s="457">
        <v>0</v>
      </c>
      <c r="K233" s="457">
        <v>1</v>
      </c>
      <c r="L233" s="457">
        <f>SUM(E233:J233)</f>
        <v>1</v>
      </c>
      <c r="P233" s="452"/>
      <c r="Q233" s="463"/>
      <c r="R233" s="464"/>
    </row>
    <row r="234" spans="1:18" s="457" customFormat="1" ht="13.5" customHeight="1">
      <c r="A234" s="526" t="s">
        <v>384</v>
      </c>
      <c r="B234" s="527" t="str">
        <f>VLOOKUP(A234,ORÇ!C:K,2,0)</f>
        <v>CABO DE COBRE FLEXÍVEL ISOLADO, 1,5 MM², ANTI-CHAMA 450/750 V, PARA CIRCUITOS TERMINAIS - FORNECIMENTO E INSTALAÇÃO. AF_03/2023</v>
      </c>
      <c r="C234" s="465" t="s">
        <v>83</v>
      </c>
      <c r="D234" s="466">
        <f>VLOOKUP(A234,ORÇ!C:Z,7,0)</f>
        <v>0</v>
      </c>
      <c r="E234" s="453"/>
      <c r="F234" s="453"/>
      <c r="G234" s="336">
        <f t="shared" ref="G234:H234" si="197">G236*$M234</f>
        <v>0</v>
      </c>
      <c r="H234" s="336">
        <f t="shared" si="197"/>
        <v>0</v>
      </c>
      <c r="I234" s="453"/>
      <c r="M234" s="457">
        <f t="shared" ref="M234" si="198">D234</f>
        <v>0</v>
      </c>
      <c r="P234" s="447"/>
      <c r="Q234" s="458"/>
      <c r="R234" s="459"/>
    </row>
    <row r="235" spans="1:18" s="457" customFormat="1" ht="4.1500000000000004" customHeight="1">
      <c r="A235" s="526"/>
      <c r="B235" s="528"/>
      <c r="C235" s="467"/>
      <c r="D235" s="467"/>
      <c r="E235" s="454"/>
      <c r="F235" s="454"/>
      <c r="G235" s="337"/>
      <c r="H235" s="337"/>
      <c r="I235" s="454"/>
      <c r="P235" s="449"/>
      <c r="Q235" s="458"/>
      <c r="R235" s="461"/>
    </row>
    <row r="236" spans="1:18" s="457" customFormat="1" ht="13.5" customHeight="1">
      <c r="A236" s="526"/>
      <c r="B236" s="528"/>
      <c r="C236" s="468" t="s">
        <v>84</v>
      </c>
      <c r="D236" s="42"/>
      <c r="E236" s="450"/>
      <c r="F236" s="450"/>
      <c r="G236" s="338">
        <v>0.2</v>
      </c>
      <c r="H236" s="338">
        <v>0.8</v>
      </c>
      <c r="I236" s="450"/>
      <c r="J236" s="457">
        <v>0</v>
      </c>
      <c r="K236" s="457">
        <v>1</v>
      </c>
      <c r="L236" s="457">
        <f t="shared" ref="L236" si="199">SUM(E236:J236)</f>
        <v>1</v>
      </c>
      <c r="P236" s="452"/>
      <c r="Q236" s="463"/>
      <c r="R236" s="464"/>
    </row>
    <row r="237" spans="1:18" s="457" customFormat="1" ht="13.5" customHeight="1">
      <c r="A237" s="526" t="s">
        <v>385</v>
      </c>
      <c r="B237" s="527" t="str">
        <f>VLOOKUP(A237,ORÇ!C:K,2,0)</f>
        <v>Cabo de cobre termoplástico (PVC) flexível isolado 450/750V, antichama BWF livre de chumbo, 70ºC - 2,5mm2</v>
      </c>
      <c r="C237" s="465" t="s">
        <v>83</v>
      </c>
      <c r="D237" s="466">
        <f>VLOOKUP(A237,ORÇ!C:Z,7,0)</f>
        <v>0</v>
      </c>
      <c r="E237" s="453"/>
      <c r="F237" s="453"/>
      <c r="G237" s="336">
        <f t="shared" ref="G237:H237" si="200">G239*$M237</f>
        <v>0</v>
      </c>
      <c r="H237" s="336">
        <f t="shared" si="200"/>
        <v>0</v>
      </c>
      <c r="I237" s="453"/>
      <c r="M237" s="457">
        <f t="shared" ref="M237" si="201">D237</f>
        <v>0</v>
      </c>
      <c r="P237" s="447"/>
      <c r="Q237" s="458"/>
      <c r="R237" s="459"/>
    </row>
    <row r="238" spans="1:18" s="457" customFormat="1" ht="4.1500000000000004" customHeight="1">
      <c r="A238" s="526"/>
      <c r="B238" s="528"/>
      <c r="C238" s="467"/>
      <c r="D238" s="467"/>
      <c r="E238" s="454"/>
      <c r="F238" s="454"/>
      <c r="G238" s="337"/>
      <c r="H238" s="337"/>
      <c r="I238" s="454"/>
      <c r="P238" s="449"/>
      <c r="Q238" s="458"/>
      <c r="R238" s="461"/>
    </row>
    <row r="239" spans="1:18" s="457" customFormat="1" ht="13.5" customHeight="1">
      <c r="A239" s="526"/>
      <c r="B239" s="528"/>
      <c r="C239" s="468" t="s">
        <v>84</v>
      </c>
      <c r="D239" s="42"/>
      <c r="E239" s="450"/>
      <c r="F239" s="450"/>
      <c r="G239" s="338">
        <v>0.2</v>
      </c>
      <c r="H239" s="338">
        <v>0.8</v>
      </c>
      <c r="I239" s="450"/>
      <c r="J239" s="457">
        <v>0</v>
      </c>
      <c r="K239" s="457">
        <v>1</v>
      </c>
      <c r="L239" s="457">
        <f t="shared" ref="L239" si="202">SUM(E239:J239)</f>
        <v>1</v>
      </c>
      <c r="P239" s="452"/>
      <c r="Q239" s="463"/>
      <c r="R239" s="464"/>
    </row>
    <row r="240" spans="1:18" s="457" customFormat="1" ht="13.5" customHeight="1">
      <c r="A240" s="526" t="s">
        <v>386</v>
      </c>
      <c r="B240" s="527" t="str">
        <f>VLOOKUP(A240,ORÇ!C:K,2,0)</f>
        <v>Cabo de cobre termoplástico (PVC) flexível isolado 450/750V, antichama BWF livre de chumbo, 70ºC ? 4,0mm2</v>
      </c>
      <c r="C240" s="465" t="s">
        <v>83</v>
      </c>
      <c r="D240" s="466">
        <f>VLOOKUP(A240,ORÇ!C:Z,7,0)</f>
        <v>0</v>
      </c>
      <c r="E240" s="453"/>
      <c r="F240" s="453"/>
      <c r="G240" s="336">
        <f t="shared" ref="G240:H240" si="203">G242*$M240</f>
        <v>0</v>
      </c>
      <c r="H240" s="336">
        <f t="shared" si="203"/>
        <v>0</v>
      </c>
      <c r="I240" s="453"/>
      <c r="M240" s="457">
        <f t="shared" ref="M240" si="204">D240</f>
        <v>0</v>
      </c>
      <c r="P240" s="447"/>
      <c r="Q240" s="458"/>
      <c r="R240" s="459"/>
    </row>
    <row r="241" spans="1:18" s="457" customFormat="1" ht="4.1500000000000004" customHeight="1">
      <c r="A241" s="526"/>
      <c r="B241" s="528"/>
      <c r="C241" s="467"/>
      <c r="D241" s="467"/>
      <c r="E241" s="454"/>
      <c r="F241" s="454"/>
      <c r="G241" s="337"/>
      <c r="H241" s="337"/>
      <c r="I241" s="454"/>
      <c r="P241" s="449"/>
      <c r="Q241" s="458"/>
      <c r="R241" s="461"/>
    </row>
    <row r="242" spans="1:18" s="457" customFormat="1" ht="13.5" customHeight="1">
      <c r="A242" s="526"/>
      <c r="B242" s="528"/>
      <c r="C242" s="468" t="s">
        <v>84</v>
      </c>
      <c r="D242" s="42"/>
      <c r="E242" s="450"/>
      <c r="F242" s="450"/>
      <c r="G242" s="338">
        <v>0.2</v>
      </c>
      <c r="H242" s="338">
        <v>0.8</v>
      </c>
      <c r="I242" s="450"/>
      <c r="J242" s="457">
        <v>0</v>
      </c>
      <c r="K242" s="457">
        <v>1</v>
      </c>
      <c r="L242" s="457">
        <f t="shared" ref="L242" si="205">SUM(E242:J242)</f>
        <v>1</v>
      </c>
      <c r="P242" s="452"/>
      <c r="Q242" s="463"/>
      <c r="R242" s="464"/>
    </row>
    <row r="243" spans="1:18" s="457" customFormat="1" ht="13.5" customHeight="1">
      <c r="A243" s="526" t="s">
        <v>387</v>
      </c>
      <c r="B243" s="527" t="str">
        <f>VLOOKUP(A243,ORÇ!C:K,2,0)</f>
        <v>CABO DE COBRE FLEXÍVEL ISOLADO, 6 MM², ANTI-CHAMA 450/750 V, PARA CIRCUITOS TERMINAIS - FORNECIMENTO E INSTALAÇÃO. AF_03/2023</v>
      </c>
      <c r="C243" s="465" t="s">
        <v>83</v>
      </c>
      <c r="D243" s="466">
        <f>VLOOKUP(A243,ORÇ!C:Z,7,0)</f>
        <v>0</v>
      </c>
      <c r="E243" s="453"/>
      <c r="F243" s="453"/>
      <c r="G243" s="336">
        <f t="shared" ref="G243:H243" si="206">G245*$M243</f>
        <v>0</v>
      </c>
      <c r="H243" s="336">
        <f t="shared" si="206"/>
        <v>0</v>
      </c>
      <c r="I243" s="453"/>
      <c r="M243" s="457">
        <f t="shared" ref="M243" si="207">D243</f>
        <v>0</v>
      </c>
      <c r="P243" s="447"/>
      <c r="Q243" s="458"/>
      <c r="R243" s="459"/>
    </row>
    <row r="244" spans="1:18" s="457" customFormat="1" ht="4.1500000000000004" customHeight="1">
      <c r="A244" s="526"/>
      <c r="B244" s="528"/>
      <c r="C244" s="467"/>
      <c r="D244" s="467"/>
      <c r="E244" s="454"/>
      <c r="F244" s="454"/>
      <c r="G244" s="337"/>
      <c r="H244" s="337"/>
      <c r="I244" s="454"/>
      <c r="P244" s="449"/>
      <c r="Q244" s="458"/>
      <c r="R244" s="461"/>
    </row>
    <row r="245" spans="1:18" s="457" customFormat="1" ht="13.5" customHeight="1">
      <c r="A245" s="526"/>
      <c r="B245" s="528"/>
      <c r="C245" s="468" t="s">
        <v>84</v>
      </c>
      <c r="D245" s="42"/>
      <c r="E245" s="450"/>
      <c r="F245" s="450"/>
      <c r="G245" s="338">
        <v>0.2</v>
      </c>
      <c r="H245" s="338">
        <v>0.8</v>
      </c>
      <c r="I245" s="450"/>
      <c r="J245" s="457">
        <v>0</v>
      </c>
      <c r="K245" s="457">
        <v>1</v>
      </c>
      <c r="L245" s="457">
        <f t="shared" ref="L245" si="208">SUM(E245:J245)</f>
        <v>1</v>
      </c>
      <c r="P245" s="452"/>
      <c r="Q245" s="463"/>
      <c r="R245" s="464"/>
    </row>
    <row r="246" spans="1:18" s="457" customFormat="1" ht="13.5" customHeight="1">
      <c r="A246" s="526" t="s">
        <v>388</v>
      </c>
      <c r="B246" s="527" t="str">
        <f>VLOOKUP(A246,ORÇ!C:K,2,0)</f>
        <v>Cabo de cobre termoplástico (PVC) flexível isolado 0,60/1kV, antichama, HEPR 90ºC ? 35,0mm2</v>
      </c>
      <c r="C246" s="465" t="s">
        <v>83</v>
      </c>
      <c r="D246" s="466">
        <f>VLOOKUP(A246,ORÇ!C:Z,7,0)</f>
        <v>0</v>
      </c>
      <c r="E246" s="453"/>
      <c r="F246" s="453"/>
      <c r="G246" s="336">
        <f t="shared" ref="G246:H246" si="209">G248*$M246</f>
        <v>0</v>
      </c>
      <c r="H246" s="336">
        <f t="shared" si="209"/>
        <v>0</v>
      </c>
      <c r="I246" s="453"/>
      <c r="M246" s="457">
        <f t="shared" ref="M246" si="210">D246</f>
        <v>0</v>
      </c>
      <c r="P246" s="447"/>
      <c r="Q246" s="458"/>
      <c r="R246" s="459"/>
    </row>
    <row r="247" spans="1:18" s="457" customFormat="1" ht="4.1500000000000004" customHeight="1">
      <c r="A247" s="526"/>
      <c r="B247" s="528"/>
      <c r="C247" s="467"/>
      <c r="D247" s="467"/>
      <c r="E247" s="454"/>
      <c r="F247" s="454"/>
      <c r="G247" s="337"/>
      <c r="H247" s="337"/>
      <c r="I247" s="454"/>
      <c r="P247" s="449"/>
      <c r="Q247" s="458"/>
      <c r="R247" s="461"/>
    </row>
    <row r="248" spans="1:18" s="457" customFormat="1" ht="13.5" customHeight="1">
      <c r="A248" s="526"/>
      <c r="B248" s="528"/>
      <c r="C248" s="468" t="s">
        <v>84</v>
      </c>
      <c r="D248" s="42"/>
      <c r="E248" s="450"/>
      <c r="F248" s="450"/>
      <c r="G248" s="338">
        <v>0.2</v>
      </c>
      <c r="H248" s="338">
        <v>0.8</v>
      </c>
      <c r="I248" s="450"/>
      <c r="J248" s="457">
        <v>0</v>
      </c>
      <c r="K248" s="457">
        <v>1</v>
      </c>
      <c r="L248" s="457">
        <f t="shared" ref="L248" si="211">SUM(E248:J248)</f>
        <v>1</v>
      </c>
      <c r="P248" s="452"/>
      <c r="Q248" s="463"/>
      <c r="R248" s="464"/>
    </row>
    <row r="249" spans="1:18" s="457" customFormat="1" ht="13.5" customHeight="1">
      <c r="A249" s="529" t="s">
        <v>389</v>
      </c>
      <c r="B249" s="530" t="str">
        <f>VLOOKUP(A249,ORÇ!C:K,2,0)</f>
        <v>TOMADAS E INTERRUPTORES</v>
      </c>
      <c r="C249" s="455" t="s">
        <v>83</v>
      </c>
      <c r="D249" s="456">
        <f>SUM(D252:D263)</f>
        <v>0</v>
      </c>
      <c r="E249" s="453"/>
      <c r="F249" s="453"/>
      <c r="G249" s="446">
        <f t="shared" ref="G249:H249" si="212">G251*$M249</f>
        <v>0</v>
      </c>
      <c r="H249" s="446">
        <f t="shared" si="212"/>
        <v>0</v>
      </c>
      <c r="I249" s="453"/>
      <c r="M249" s="457">
        <f>D249</f>
        <v>0</v>
      </c>
      <c r="P249" s="447"/>
      <c r="Q249" s="458"/>
      <c r="R249" s="459"/>
    </row>
    <row r="250" spans="1:18" s="457" customFormat="1" ht="4.1500000000000004" customHeight="1">
      <c r="A250" s="529"/>
      <c r="B250" s="531"/>
      <c r="C250" s="460"/>
      <c r="D250" s="460"/>
      <c r="E250" s="454"/>
      <c r="F250" s="454"/>
      <c r="G250" s="448"/>
      <c r="H250" s="448"/>
      <c r="I250" s="454"/>
      <c r="P250" s="449"/>
      <c r="Q250" s="458"/>
      <c r="R250" s="461"/>
    </row>
    <row r="251" spans="1:18" s="457" customFormat="1" ht="13.5" customHeight="1">
      <c r="A251" s="529"/>
      <c r="B251" s="531"/>
      <c r="C251" s="462" t="s">
        <v>84</v>
      </c>
      <c r="D251" s="450"/>
      <c r="E251" s="450"/>
      <c r="F251" s="450"/>
      <c r="G251" s="451">
        <v>0.2</v>
      </c>
      <c r="H251" s="451">
        <v>0.8</v>
      </c>
      <c r="I251" s="450"/>
      <c r="J251" s="457">
        <v>0</v>
      </c>
      <c r="K251" s="457">
        <v>1</v>
      </c>
      <c r="L251" s="457">
        <f>SUM(E251:J251)</f>
        <v>1</v>
      </c>
      <c r="P251" s="452"/>
      <c r="Q251" s="463"/>
      <c r="R251" s="464"/>
    </row>
    <row r="252" spans="1:18" s="457" customFormat="1" ht="13.5" customHeight="1">
      <c r="A252" s="526" t="s">
        <v>390</v>
      </c>
      <c r="B252" s="527" t="str">
        <f>VLOOKUP(A252,ORÇ!C:K,2,0)</f>
        <v>Interruptor de uma tecla simples 10A/250V, com placa 4x2"</v>
      </c>
      <c r="C252" s="465" t="s">
        <v>83</v>
      </c>
      <c r="D252" s="466">
        <f>VLOOKUP(A252,ORÇ!C:Z,7,0)</f>
        <v>0</v>
      </c>
      <c r="E252" s="453"/>
      <c r="F252" s="453"/>
      <c r="G252" s="336">
        <f t="shared" ref="G252:H252" si="213">G254*$M252</f>
        <v>0</v>
      </c>
      <c r="H252" s="336">
        <f t="shared" si="213"/>
        <v>0</v>
      </c>
      <c r="I252" s="453"/>
      <c r="M252" s="457">
        <f t="shared" ref="M252" si="214">D252</f>
        <v>0</v>
      </c>
      <c r="P252" s="447"/>
      <c r="Q252" s="458"/>
      <c r="R252" s="459"/>
    </row>
    <row r="253" spans="1:18" s="457" customFormat="1" ht="4.1500000000000004" customHeight="1">
      <c r="A253" s="526"/>
      <c r="B253" s="528"/>
      <c r="C253" s="467"/>
      <c r="D253" s="467"/>
      <c r="E253" s="454"/>
      <c r="F253" s="454"/>
      <c r="G253" s="337"/>
      <c r="H253" s="337"/>
      <c r="I253" s="454"/>
      <c r="P253" s="449"/>
      <c r="Q253" s="458"/>
      <c r="R253" s="461"/>
    </row>
    <row r="254" spans="1:18" s="457" customFormat="1" ht="13.5" customHeight="1">
      <c r="A254" s="526"/>
      <c r="B254" s="528"/>
      <c r="C254" s="468" t="s">
        <v>84</v>
      </c>
      <c r="D254" s="42"/>
      <c r="E254" s="450"/>
      <c r="F254" s="450"/>
      <c r="G254" s="338">
        <v>0.2</v>
      </c>
      <c r="H254" s="338">
        <v>0.8</v>
      </c>
      <c r="I254" s="450"/>
      <c r="J254" s="457">
        <v>0</v>
      </c>
      <c r="K254" s="457">
        <v>1</v>
      </c>
      <c r="L254" s="457">
        <f t="shared" ref="L254" si="215">SUM(E254:J254)</f>
        <v>1</v>
      </c>
      <c r="P254" s="452"/>
      <c r="Q254" s="463"/>
      <c r="R254" s="464"/>
    </row>
    <row r="255" spans="1:18" s="457" customFormat="1" ht="13.5" customHeight="1">
      <c r="A255" s="526" t="s">
        <v>391</v>
      </c>
      <c r="B255" s="527" t="str">
        <f>VLOOKUP(A255,ORÇ!C:K,2,0)</f>
        <v>Interruptor de uma tecla paralelo 10A/250V, com placa 4x2"</v>
      </c>
      <c r="C255" s="465" t="s">
        <v>83</v>
      </c>
      <c r="D255" s="466">
        <f>VLOOKUP(A255,ORÇ!C:Z,7,0)</f>
        <v>0</v>
      </c>
      <c r="E255" s="453"/>
      <c r="F255" s="453"/>
      <c r="G255" s="336">
        <f t="shared" ref="G255:H255" si="216">G257*$M255</f>
        <v>0</v>
      </c>
      <c r="H255" s="336">
        <f t="shared" si="216"/>
        <v>0</v>
      </c>
      <c r="I255" s="453"/>
      <c r="M255" s="457">
        <f t="shared" ref="M255" si="217">D255</f>
        <v>0</v>
      </c>
      <c r="P255" s="447"/>
      <c r="Q255" s="458"/>
      <c r="R255" s="459"/>
    </row>
    <row r="256" spans="1:18" s="457" customFormat="1" ht="4.1500000000000004" customHeight="1">
      <c r="A256" s="526"/>
      <c r="B256" s="528"/>
      <c r="C256" s="467"/>
      <c r="D256" s="467"/>
      <c r="E256" s="454"/>
      <c r="F256" s="454"/>
      <c r="G256" s="337"/>
      <c r="H256" s="337"/>
      <c r="I256" s="454"/>
      <c r="P256" s="449"/>
      <c r="Q256" s="458"/>
      <c r="R256" s="461"/>
    </row>
    <row r="257" spans="1:18" s="457" customFormat="1" ht="13.5" customHeight="1">
      <c r="A257" s="526"/>
      <c r="B257" s="528"/>
      <c r="C257" s="468" t="s">
        <v>84</v>
      </c>
      <c r="D257" s="42"/>
      <c r="E257" s="450"/>
      <c r="F257" s="450"/>
      <c r="G257" s="338">
        <v>0.2</v>
      </c>
      <c r="H257" s="338">
        <v>0.8</v>
      </c>
      <c r="I257" s="450"/>
      <c r="J257" s="457">
        <v>0</v>
      </c>
      <c r="K257" s="457">
        <v>1</v>
      </c>
      <c r="L257" s="457">
        <f t="shared" ref="L257" si="218">SUM(E257:J257)</f>
        <v>1</v>
      </c>
      <c r="P257" s="452"/>
      <c r="Q257" s="463"/>
      <c r="R257" s="464"/>
    </row>
    <row r="258" spans="1:18" s="457" customFormat="1" ht="13.5" customHeight="1">
      <c r="A258" s="526" t="s">
        <v>392</v>
      </c>
      <c r="B258" s="527" t="str">
        <f>VLOOKUP(A258,ORÇ!C:K,2,0)</f>
        <v>Tomada padrão brasileiro linha branca, NBR 14136 2 polos + terra 10A/250V, com placa 4x2"</v>
      </c>
      <c r="C258" s="465" t="s">
        <v>83</v>
      </c>
      <c r="D258" s="466">
        <f>VLOOKUP(A258,ORÇ!C:Z,7,0)</f>
        <v>0</v>
      </c>
      <c r="E258" s="453"/>
      <c r="F258" s="453"/>
      <c r="G258" s="336">
        <f t="shared" ref="G258:H258" si="219">G260*$M258</f>
        <v>0</v>
      </c>
      <c r="H258" s="336">
        <f t="shared" si="219"/>
        <v>0</v>
      </c>
      <c r="I258" s="453"/>
      <c r="M258" s="457">
        <f t="shared" ref="M258" si="220">D258</f>
        <v>0</v>
      </c>
      <c r="P258" s="447"/>
      <c r="Q258" s="458"/>
      <c r="R258" s="459"/>
    </row>
    <row r="259" spans="1:18" s="457" customFormat="1" ht="4.1500000000000004" customHeight="1">
      <c r="A259" s="526"/>
      <c r="B259" s="528"/>
      <c r="C259" s="467"/>
      <c r="D259" s="467"/>
      <c r="E259" s="454"/>
      <c r="F259" s="454"/>
      <c r="G259" s="337"/>
      <c r="H259" s="337"/>
      <c r="I259" s="454"/>
      <c r="P259" s="449"/>
      <c r="Q259" s="458"/>
      <c r="R259" s="461"/>
    </row>
    <row r="260" spans="1:18" s="457" customFormat="1" ht="13.5" customHeight="1">
      <c r="A260" s="526"/>
      <c r="B260" s="528"/>
      <c r="C260" s="468" t="s">
        <v>84</v>
      </c>
      <c r="D260" s="42"/>
      <c r="E260" s="450"/>
      <c r="F260" s="450"/>
      <c r="G260" s="338">
        <v>0.2</v>
      </c>
      <c r="H260" s="338">
        <v>0.8</v>
      </c>
      <c r="I260" s="450"/>
      <c r="J260" s="457">
        <v>0</v>
      </c>
      <c r="K260" s="457">
        <v>1</v>
      </c>
      <c r="L260" s="457">
        <f t="shared" ref="L260" si="221">SUM(E260:J260)</f>
        <v>1</v>
      </c>
      <c r="P260" s="452"/>
      <c r="Q260" s="463"/>
      <c r="R260" s="464"/>
    </row>
    <row r="261" spans="1:18" s="457" customFormat="1" ht="13.5" customHeight="1">
      <c r="A261" s="526" t="s">
        <v>393</v>
      </c>
      <c r="B261" s="527" t="str">
        <f>VLOOKUP(A261,ORÇ!C:K,2,0)</f>
        <v>Tomada padrão brasileiro linha branca, NBR 14136 2 polos + terra 20A/250V, com placa 4x2"</v>
      </c>
      <c r="C261" s="465" t="s">
        <v>83</v>
      </c>
      <c r="D261" s="466">
        <f>VLOOKUP(A261,ORÇ!C:Z,7,0)</f>
        <v>0</v>
      </c>
      <c r="E261" s="453"/>
      <c r="F261" s="453"/>
      <c r="G261" s="336">
        <f t="shared" ref="G261:H261" si="222">G263*$M261</f>
        <v>0</v>
      </c>
      <c r="H261" s="336">
        <f t="shared" si="222"/>
        <v>0</v>
      </c>
      <c r="I261" s="453"/>
      <c r="M261" s="457">
        <f t="shared" ref="M261" si="223">D261</f>
        <v>0</v>
      </c>
      <c r="P261" s="447"/>
      <c r="Q261" s="458"/>
      <c r="R261" s="459"/>
    </row>
    <row r="262" spans="1:18" s="457" customFormat="1" ht="4.1500000000000004" customHeight="1">
      <c r="A262" s="526"/>
      <c r="B262" s="528"/>
      <c r="C262" s="467"/>
      <c r="D262" s="467"/>
      <c r="E262" s="454"/>
      <c r="F262" s="454"/>
      <c r="G262" s="337"/>
      <c r="H262" s="337"/>
      <c r="I262" s="454"/>
      <c r="P262" s="449"/>
      <c r="Q262" s="458"/>
      <c r="R262" s="461"/>
    </row>
    <row r="263" spans="1:18" s="457" customFormat="1" ht="13.5" customHeight="1">
      <c r="A263" s="526"/>
      <c r="B263" s="528"/>
      <c r="C263" s="468" t="s">
        <v>84</v>
      </c>
      <c r="D263" s="42"/>
      <c r="E263" s="450"/>
      <c r="F263" s="450"/>
      <c r="G263" s="338">
        <v>0.2</v>
      </c>
      <c r="H263" s="338">
        <v>0.8</v>
      </c>
      <c r="I263" s="450"/>
      <c r="J263" s="457">
        <v>0</v>
      </c>
      <c r="K263" s="457">
        <v>1</v>
      </c>
      <c r="L263" s="457">
        <f t="shared" ref="L263" si="224">SUM(E263:J263)</f>
        <v>1</v>
      </c>
      <c r="P263" s="452"/>
      <c r="Q263" s="463"/>
      <c r="R263" s="464"/>
    </row>
    <row r="264" spans="1:18" s="457" customFormat="1" ht="13.5" customHeight="1">
      <c r="A264" s="529" t="s">
        <v>394</v>
      </c>
      <c r="B264" s="530" t="str">
        <f>VLOOKUP(A264,ORÇ!C:K,2,0)</f>
        <v>ILUMINAÇÃO</v>
      </c>
      <c r="C264" s="455" t="s">
        <v>83</v>
      </c>
      <c r="D264" s="456">
        <f>SUM(D267:D275)</f>
        <v>0</v>
      </c>
      <c r="E264" s="453"/>
      <c r="F264" s="453"/>
      <c r="G264" s="446">
        <f t="shared" ref="G264:H264" si="225">G266*$M264</f>
        <v>0</v>
      </c>
      <c r="H264" s="446">
        <f t="shared" si="225"/>
        <v>0</v>
      </c>
      <c r="I264" s="453"/>
      <c r="M264" s="457">
        <f>D264</f>
        <v>0</v>
      </c>
      <c r="P264" s="447"/>
      <c r="Q264" s="458"/>
      <c r="R264" s="459"/>
    </row>
    <row r="265" spans="1:18" s="457" customFormat="1" ht="4.1500000000000004" customHeight="1">
      <c r="A265" s="529"/>
      <c r="B265" s="531"/>
      <c r="C265" s="460"/>
      <c r="D265" s="460"/>
      <c r="E265" s="454"/>
      <c r="F265" s="454"/>
      <c r="G265" s="448"/>
      <c r="H265" s="448"/>
      <c r="I265" s="454"/>
      <c r="P265" s="449"/>
      <c r="Q265" s="458"/>
      <c r="R265" s="461"/>
    </row>
    <row r="266" spans="1:18" s="457" customFormat="1" ht="13.5" customHeight="1">
      <c r="A266" s="529"/>
      <c r="B266" s="531"/>
      <c r="C266" s="462" t="s">
        <v>84</v>
      </c>
      <c r="D266" s="450"/>
      <c r="E266" s="450"/>
      <c r="F266" s="450"/>
      <c r="G266" s="451">
        <v>0.2</v>
      </c>
      <c r="H266" s="451">
        <v>0.8</v>
      </c>
      <c r="I266" s="450"/>
      <c r="J266" s="457">
        <v>0</v>
      </c>
      <c r="K266" s="457">
        <v>1</v>
      </c>
      <c r="L266" s="457">
        <f>SUM(E266:J266)</f>
        <v>1</v>
      </c>
      <c r="P266" s="452"/>
      <c r="Q266" s="463"/>
      <c r="R266" s="464"/>
    </row>
    <row r="267" spans="1:18" s="457" customFormat="1" ht="13.5" customHeight="1">
      <c r="A267" s="526" t="s">
        <v>395</v>
      </c>
      <c r="B267" s="527" t="str">
        <f>VLOOKUP(A267,ORÇ!C:K,2,0)</f>
        <v>Luminária sobrepor quadrada  Led 40W*, 6500K G- Light ou similar</v>
      </c>
      <c r="C267" s="465" t="s">
        <v>83</v>
      </c>
      <c r="D267" s="466">
        <f>VLOOKUP(A267,ORÇ!C:Z,7,0)</f>
        <v>0</v>
      </c>
      <c r="E267" s="453"/>
      <c r="F267" s="453"/>
      <c r="G267" s="336">
        <f t="shared" ref="G267:H267" si="226">G269*$M267</f>
        <v>0</v>
      </c>
      <c r="H267" s="336">
        <f t="shared" si="226"/>
        <v>0</v>
      </c>
      <c r="I267" s="453"/>
      <c r="M267" s="457">
        <f t="shared" ref="M267" si="227">D267</f>
        <v>0</v>
      </c>
      <c r="P267" s="447"/>
      <c r="Q267" s="458"/>
      <c r="R267" s="459"/>
    </row>
    <row r="268" spans="1:18" s="457" customFormat="1" ht="4.1500000000000004" customHeight="1">
      <c r="A268" s="526"/>
      <c r="B268" s="528"/>
      <c r="C268" s="467"/>
      <c r="D268" s="467"/>
      <c r="E268" s="454"/>
      <c r="F268" s="454"/>
      <c r="G268" s="337"/>
      <c r="H268" s="337"/>
      <c r="I268" s="454"/>
      <c r="P268" s="449"/>
      <c r="Q268" s="458"/>
      <c r="R268" s="461"/>
    </row>
    <row r="269" spans="1:18" s="457" customFormat="1" ht="13.5" customHeight="1">
      <c r="A269" s="526"/>
      <c r="B269" s="528"/>
      <c r="C269" s="468" t="s">
        <v>84</v>
      </c>
      <c r="D269" s="42"/>
      <c r="E269" s="450"/>
      <c r="F269" s="450"/>
      <c r="G269" s="338">
        <v>0.2</v>
      </c>
      <c r="H269" s="338">
        <v>0.8</v>
      </c>
      <c r="I269" s="450"/>
      <c r="J269" s="457">
        <v>0</v>
      </c>
      <c r="K269" s="457">
        <v>1</v>
      </c>
      <c r="L269" s="457">
        <f t="shared" ref="L269" si="228">SUM(E269:J269)</f>
        <v>1</v>
      </c>
      <c r="P269" s="452"/>
      <c r="Q269" s="463"/>
      <c r="R269" s="464"/>
    </row>
    <row r="270" spans="1:18" s="457" customFormat="1" ht="13.5" customHeight="1">
      <c r="A270" s="526" t="s">
        <v>396</v>
      </c>
      <c r="B270" s="527" t="str">
        <f>VLOOKUP(A270,ORÇ!C:K,2,0)</f>
        <v>LUMINÁRIA TIPO PLAFON CIRCULAR, DE SOBREPOR, COM LED DE 12/13 W - FORNECIMENTO E INSTALAÇÃO. AF_03/2022</v>
      </c>
      <c r="C270" s="465" t="s">
        <v>83</v>
      </c>
      <c r="D270" s="466">
        <f>VLOOKUP(A270,ORÇ!C:Z,7,0)</f>
        <v>0</v>
      </c>
      <c r="E270" s="453"/>
      <c r="F270" s="453"/>
      <c r="G270" s="336">
        <f t="shared" ref="G270:H270" si="229">G272*$M270</f>
        <v>0</v>
      </c>
      <c r="H270" s="336">
        <f t="shared" si="229"/>
        <v>0</v>
      </c>
      <c r="I270" s="453"/>
      <c r="M270" s="457">
        <f t="shared" ref="M270" si="230">D270</f>
        <v>0</v>
      </c>
      <c r="P270" s="447"/>
      <c r="Q270" s="458"/>
      <c r="R270" s="459"/>
    </row>
    <row r="271" spans="1:18" s="457" customFormat="1" ht="4.1500000000000004" customHeight="1">
      <c r="A271" s="526"/>
      <c r="B271" s="528"/>
      <c r="C271" s="467"/>
      <c r="D271" s="467"/>
      <c r="E271" s="454"/>
      <c r="F271" s="454"/>
      <c r="G271" s="337"/>
      <c r="H271" s="337"/>
      <c r="I271" s="454"/>
      <c r="P271" s="449"/>
      <c r="Q271" s="458"/>
      <c r="R271" s="461"/>
    </row>
    <row r="272" spans="1:18" s="457" customFormat="1" ht="13.5" customHeight="1">
      <c r="A272" s="526"/>
      <c r="B272" s="528"/>
      <c r="C272" s="468" t="s">
        <v>84</v>
      </c>
      <c r="D272" s="42"/>
      <c r="E272" s="450"/>
      <c r="F272" s="450"/>
      <c r="G272" s="338">
        <v>0.2</v>
      </c>
      <c r="H272" s="338">
        <v>0.8</v>
      </c>
      <c r="I272" s="450"/>
      <c r="J272" s="457">
        <v>0</v>
      </c>
      <c r="K272" s="457">
        <v>1</v>
      </c>
      <c r="L272" s="457">
        <f t="shared" ref="L272" si="231">SUM(E272:J272)</f>
        <v>1</v>
      </c>
      <c r="P272" s="452"/>
      <c r="Q272" s="463"/>
      <c r="R272" s="464"/>
    </row>
    <row r="273" spans="1:18" s="457" customFormat="1" ht="13.5" customHeight="1">
      <c r="A273" s="526" t="s">
        <v>397</v>
      </c>
      <c r="B273" s="527" t="str">
        <f>VLOOKUP(A273,ORÇ!C:K,2,0)</f>
        <v>Refletor TR Led, corpo em aluminio, vidro temperado, potencia 30W, bivolt, te mp.cor 3000K/6000k, IP-65, da Taschibra ou similar</v>
      </c>
      <c r="C273" s="465" t="s">
        <v>83</v>
      </c>
      <c r="D273" s="466">
        <f>VLOOKUP(A273,ORÇ!C:Z,7,0)</f>
        <v>0</v>
      </c>
      <c r="E273" s="453"/>
      <c r="F273" s="453"/>
      <c r="G273" s="336">
        <f t="shared" ref="G273:H273" si="232">G275*$M273</f>
        <v>0</v>
      </c>
      <c r="H273" s="336">
        <f t="shared" si="232"/>
        <v>0</v>
      </c>
      <c r="I273" s="453"/>
      <c r="M273" s="457">
        <f t="shared" ref="M273" si="233">D273</f>
        <v>0</v>
      </c>
      <c r="P273" s="447"/>
      <c r="Q273" s="458"/>
      <c r="R273" s="459"/>
    </row>
    <row r="274" spans="1:18" s="457" customFormat="1" ht="4.1500000000000004" customHeight="1">
      <c r="A274" s="526"/>
      <c r="B274" s="528"/>
      <c r="C274" s="467"/>
      <c r="D274" s="467"/>
      <c r="E274" s="454"/>
      <c r="F274" s="454"/>
      <c r="G274" s="337"/>
      <c r="H274" s="337"/>
      <c r="I274" s="454"/>
      <c r="P274" s="449"/>
      <c r="Q274" s="458"/>
      <c r="R274" s="461"/>
    </row>
    <row r="275" spans="1:18" s="457" customFormat="1" ht="13.5" customHeight="1">
      <c r="A275" s="526"/>
      <c r="B275" s="528"/>
      <c r="C275" s="468" t="s">
        <v>84</v>
      </c>
      <c r="D275" s="42"/>
      <c r="E275" s="450"/>
      <c r="F275" s="450"/>
      <c r="G275" s="338">
        <v>0.2</v>
      </c>
      <c r="H275" s="338">
        <v>0.8</v>
      </c>
      <c r="I275" s="450"/>
      <c r="J275" s="457">
        <v>0</v>
      </c>
      <c r="K275" s="457">
        <v>1</v>
      </c>
      <c r="L275" s="457">
        <f t="shared" ref="L275" si="234">SUM(E275:J275)</f>
        <v>1</v>
      </c>
      <c r="P275" s="452"/>
      <c r="Q275" s="463"/>
      <c r="R275" s="464"/>
    </row>
    <row r="276" spans="1:18" s="457" customFormat="1" ht="13.5" customHeight="1">
      <c r="A276" s="529" t="s">
        <v>11</v>
      </c>
      <c r="B276" s="530" t="str">
        <f>VLOOKUP(A276,ORÇ!C:K,2,0)</f>
        <v>CABEAMENTO ESTRUTURADO</v>
      </c>
      <c r="C276" s="455" t="s">
        <v>83</v>
      </c>
      <c r="D276" s="456">
        <f>VLOOKUP(A276,ORÇ!C:Z,8,0)</f>
        <v>0</v>
      </c>
      <c r="E276" s="453"/>
      <c r="F276" s="453"/>
      <c r="G276" s="446">
        <f t="shared" ref="G276:H276" si="235">G278*$M276</f>
        <v>0</v>
      </c>
      <c r="H276" s="446">
        <f t="shared" si="235"/>
        <v>0</v>
      </c>
      <c r="I276" s="453"/>
      <c r="M276" s="457">
        <f>D276</f>
        <v>0</v>
      </c>
      <c r="P276" s="447"/>
      <c r="Q276" s="458"/>
      <c r="R276" s="459"/>
    </row>
    <row r="277" spans="1:18" s="457" customFormat="1" ht="4.1500000000000004" customHeight="1">
      <c r="A277" s="529"/>
      <c r="B277" s="531"/>
      <c r="C277" s="460"/>
      <c r="D277" s="460"/>
      <c r="E277" s="454"/>
      <c r="F277" s="454"/>
      <c r="G277" s="448"/>
      <c r="H277" s="448"/>
      <c r="I277" s="454"/>
      <c r="P277" s="449"/>
      <c r="Q277" s="458"/>
      <c r="R277" s="461"/>
    </row>
    <row r="278" spans="1:18" s="457" customFormat="1" ht="13.5" customHeight="1">
      <c r="A278" s="529"/>
      <c r="B278" s="531"/>
      <c r="C278" s="462" t="s">
        <v>84</v>
      </c>
      <c r="D278" s="450"/>
      <c r="E278" s="450"/>
      <c r="F278" s="450"/>
      <c r="G278" s="451">
        <v>0.2</v>
      </c>
      <c r="H278" s="451">
        <v>0.8</v>
      </c>
      <c r="I278" s="450"/>
      <c r="J278" s="457">
        <v>0</v>
      </c>
      <c r="K278" s="457">
        <v>1</v>
      </c>
      <c r="L278" s="457">
        <f>SUM(E278:J278)</f>
        <v>1</v>
      </c>
      <c r="P278" s="452"/>
      <c r="Q278" s="463"/>
      <c r="R278" s="464"/>
    </row>
    <row r="279" spans="1:18" s="457" customFormat="1" ht="13.5" customHeight="1">
      <c r="A279" s="526" t="s">
        <v>47</v>
      </c>
      <c r="B279" s="527" t="str">
        <f>VLOOKUP(A279,ORÇ!C:K,2,0)</f>
        <v>Conector RJ 45 macho</v>
      </c>
      <c r="C279" s="465" t="s">
        <v>83</v>
      </c>
      <c r="D279" s="466">
        <f>VLOOKUP(A279,ORÇ!C:Z,7,0)</f>
        <v>0</v>
      </c>
      <c r="E279" s="453"/>
      <c r="F279" s="453"/>
      <c r="G279" s="336">
        <f t="shared" ref="G279:H279" si="236">G281*$M279</f>
        <v>0</v>
      </c>
      <c r="H279" s="336">
        <f t="shared" si="236"/>
        <v>0</v>
      </c>
      <c r="I279" s="453"/>
      <c r="M279" s="457">
        <f t="shared" ref="M279" si="237">D279</f>
        <v>0</v>
      </c>
      <c r="P279" s="447"/>
      <c r="Q279" s="458"/>
      <c r="R279" s="459"/>
    </row>
    <row r="280" spans="1:18" s="457" customFormat="1" ht="4.1500000000000004" customHeight="1">
      <c r="A280" s="526"/>
      <c r="B280" s="528"/>
      <c r="C280" s="467"/>
      <c r="D280" s="467"/>
      <c r="E280" s="454"/>
      <c r="F280" s="454"/>
      <c r="G280" s="337"/>
      <c r="H280" s="337"/>
      <c r="I280" s="454"/>
      <c r="P280" s="449"/>
      <c r="Q280" s="458"/>
      <c r="R280" s="461"/>
    </row>
    <row r="281" spans="1:18" s="457" customFormat="1" ht="13.5" customHeight="1">
      <c r="A281" s="526"/>
      <c r="B281" s="528"/>
      <c r="C281" s="468" t="s">
        <v>84</v>
      </c>
      <c r="D281" s="42"/>
      <c r="E281" s="450"/>
      <c r="F281" s="450"/>
      <c r="G281" s="338">
        <v>0.2</v>
      </c>
      <c r="H281" s="338">
        <v>0.8</v>
      </c>
      <c r="I281" s="450"/>
      <c r="J281" s="457">
        <v>0</v>
      </c>
      <c r="K281" s="457">
        <v>1</v>
      </c>
      <c r="L281" s="457">
        <f t="shared" ref="L281" si="238">SUM(E281:J281)</f>
        <v>1</v>
      </c>
      <c r="P281" s="452"/>
      <c r="Q281" s="463"/>
      <c r="R281" s="464"/>
    </row>
    <row r="282" spans="1:18" s="457" customFormat="1" ht="13.5" customHeight="1">
      <c r="A282" s="526" t="s">
        <v>48</v>
      </c>
      <c r="B282" s="527" t="str">
        <f>VLOOKUP(A282,ORÇ!C:K,2,0)</f>
        <v>PATCH PANEL 24 PORTAS, CATEGORIA 6 - FORNECIMENTO E INSTALAÇÃO. AF_11/2019</v>
      </c>
      <c r="C282" s="465" t="s">
        <v>83</v>
      </c>
      <c r="D282" s="466">
        <f>VLOOKUP(A282,ORÇ!C:Z,7,0)</f>
        <v>0</v>
      </c>
      <c r="E282" s="453"/>
      <c r="F282" s="453"/>
      <c r="G282" s="336">
        <f t="shared" ref="G282:H282" si="239">G284*$M282</f>
        <v>0</v>
      </c>
      <c r="H282" s="336">
        <f t="shared" si="239"/>
        <v>0</v>
      </c>
      <c r="I282" s="453"/>
      <c r="M282" s="457">
        <f t="shared" ref="M282" si="240">D282</f>
        <v>0</v>
      </c>
      <c r="P282" s="447"/>
      <c r="Q282" s="458"/>
      <c r="R282" s="459"/>
    </row>
    <row r="283" spans="1:18" s="457" customFormat="1" ht="4.1500000000000004" customHeight="1">
      <c r="A283" s="526"/>
      <c r="B283" s="528"/>
      <c r="C283" s="467"/>
      <c r="D283" s="467"/>
      <c r="E283" s="454"/>
      <c r="F283" s="454"/>
      <c r="G283" s="337"/>
      <c r="H283" s="337"/>
      <c r="I283" s="454"/>
      <c r="P283" s="449"/>
      <c r="Q283" s="458"/>
      <c r="R283" s="461"/>
    </row>
    <row r="284" spans="1:18" s="457" customFormat="1" ht="13.5" customHeight="1">
      <c r="A284" s="526"/>
      <c r="B284" s="528"/>
      <c r="C284" s="468" t="s">
        <v>84</v>
      </c>
      <c r="D284" s="42"/>
      <c r="E284" s="450"/>
      <c r="F284" s="450"/>
      <c r="G284" s="338">
        <v>0.2</v>
      </c>
      <c r="H284" s="338">
        <v>0.8</v>
      </c>
      <c r="I284" s="450"/>
      <c r="J284" s="457">
        <v>0</v>
      </c>
      <c r="K284" s="457">
        <v>1</v>
      </c>
      <c r="L284" s="457">
        <f t="shared" ref="L284" si="241">SUM(E284:J284)</f>
        <v>1</v>
      </c>
      <c r="P284" s="452"/>
      <c r="Q284" s="463"/>
      <c r="R284" s="464"/>
    </row>
    <row r="285" spans="1:18" s="457" customFormat="1" ht="13.5" customHeight="1">
      <c r="A285" s="526" t="s">
        <v>49</v>
      </c>
      <c r="B285" s="527" t="str">
        <f>VLOOKUP(A285,ORÇ!C:K,2,0)</f>
        <v>Switch 24 portas RJ-45 10/100 + 2 10/100/1000, inclusive fixação em Rack 19"</v>
      </c>
      <c r="C285" s="465" t="s">
        <v>83</v>
      </c>
      <c r="D285" s="466">
        <f>VLOOKUP(A285,ORÇ!C:Z,7,0)</f>
        <v>0</v>
      </c>
      <c r="E285" s="453"/>
      <c r="F285" s="453"/>
      <c r="G285" s="336">
        <f t="shared" ref="G285:H285" si="242">G287*$M285</f>
        <v>0</v>
      </c>
      <c r="H285" s="336">
        <f t="shared" si="242"/>
        <v>0</v>
      </c>
      <c r="I285" s="453"/>
      <c r="M285" s="457">
        <f t="shared" ref="M285" si="243">D285</f>
        <v>0</v>
      </c>
      <c r="P285" s="447"/>
      <c r="Q285" s="458"/>
      <c r="R285" s="459"/>
    </row>
    <row r="286" spans="1:18" s="457" customFormat="1" ht="4.1500000000000004" customHeight="1">
      <c r="A286" s="526"/>
      <c r="B286" s="528"/>
      <c r="C286" s="467"/>
      <c r="D286" s="467"/>
      <c r="E286" s="454"/>
      <c r="F286" s="454"/>
      <c r="G286" s="337"/>
      <c r="H286" s="337"/>
      <c r="I286" s="454"/>
      <c r="P286" s="449"/>
      <c r="Q286" s="458"/>
      <c r="R286" s="461"/>
    </row>
    <row r="287" spans="1:18" s="457" customFormat="1" ht="13.5" customHeight="1">
      <c r="A287" s="526"/>
      <c r="B287" s="528"/>
      <c r="C287" s="468" t="s">
        <v>84</v>
      </c>
      <c r="D287" s="42"/>
      <c r="E287" s="450"/>
      <c r="F287" s="450"/>
      <c r="G287" s="338">
        <v>0.2</v>
      </c>
      <c r="H287" s="338">
        <v>0.8</v>
      </c>
      <c r="I287" s="450"/>
      <c r="J287" s="457">
        <v>0</v>
      </c>
      <c r="K287" s="457">
        <v>1</v>
      </c>
      <c r="L287" s="457">
        <f t="shared" ref="L287" si="244">SUM(E287:J287)</f>
        <v>1</v>
      </c>
      <c r="P287" s="452"/>
      <c r="Q287" s="463"/>
      <c r="R287" s="464"/>
    </row>
    <row r="288" spans="1:18" s="457" customFormat="1" ht="13.5" customHeight="1">
      <c r="A288" s="526" t="s">
        <v>307</v>
      </c>
      <c r="B288" s="527" t="str">
        <f>VLOOKUP(A288,ORÇ!C:K,2,0)</f>
        <v>Guia de Cabos Vertical para Rack Aberto Padrão 19" - 44 U´s x 1940 x 50mm</v>
      </c>
      <c r="C288" s="465" t="s">
        <v>83</v>
      </c>
      <c r="D288" s="466">
        <f>VLOOKUP(A288,ORÇ!C:Z,7,0)</f>
        <v>0</v>
      </c>
      <c r="E288" s="453"/>
      <c r="F288" s="453"/>
      <c r="G288" s="336">
        <f t="shared" ref="G288:H288" si="245">G290*$M288</f>
        <v>0</v>
      </c>
      <c r="H288" s="336">
        <f t="shared" si="245"/>
        <v>0</v>
      </c>
      <c r="I288" s="453"/>
      <c r="M288" s="457">
        <f t="shared" ref="M288" si="246">D288</f>
        <v>0</v>
      </c>
      <c r="P288" s="447"/>
      <c r="Q288" s="458"/>
      <c r="R288" s="459"/>
    </row>
    <row r="289" spans="1:18" s="457" customFormat="1" ht="4.1500000000000004" customHeight="1">
      <c r="A289" s="526"/>
      <c r="B289" s="528"/>
      <c r="C289" s="467"/>
      <c r="D289" s="467"/>
      <c r="E289" s="454"/>
      <c r="F289" s="454"/>
      <c r="G289" s="337"/>
      <c r="H289" s="337"/>
      <c r="I289" s="454"/>
      <c r="P289" s="449"/>
      <c r="Q289" s="458"/>
      <c r="R289" s="461"/>
    </row>
    <row r="290" spans="1:18" s="457" customFormat="1" ht="13.5" customHeight="1">
      <c r="A290" s="526"/>
      <c r="B290" s="528"/>
      <c r="C290" s="468" t="s">
        <v>84</v>
      </c>
      <c r="D290" s="42"/>
      <c r="E290" s="450"/>
      <c r="F290" s="450"/>
      <c r="G290" s="338">
        <v>0.2</v>
      </c>
      <c r="H290" s="338">
        <v>0.8</v>
      </c>
      <c r="I290" s="450"/>
      <c r="J290" s="457">
        <v>0</v>
      </c>
      <c r="K290" s="457">
        <v>1</v>
      </c>
      <c r="L290" s="457">
        <f t="shared" ref="L290" si="247">SUM(E290:J290)</f>
        <v>1</v>
      </c>
      <c r="P290" s="452"/>
      <c r="Q290" s="463"/>
      <c r="R290" s="464"/>
    </row>
    <row r="291" spans="1:18" s="457" customFormat="1" ht="13.5" customHeight="1">
      <c r="A291" s="526" t="s">
        <v>308</v>
      </c>
      <c r="B291" s="527" t="str">
        <f>VLOOKUP(A291,ORÇ!C:K,2,0)</f>
        <v>Fornecimento e instalação de Mini Rack de Parede Padrão 19" - 12 U´s x 570mm</v>
      </c>
      <c r="C291" s="465" t="s">
        <v>83</v>
      </c>
      <c r="D291" s="466">
        <f>VLOOKUP(A291,ORÇ!C:Z,7,0)</f>
        <v>0</v>
      </c>
      <c r="E291" s="453"/>
      <c r="F291" s="453"/>
      <c r="G291" s="336">
        <f t="shared" ref="G291:H291" si="248">G293*$M291</f>
        <v>0</v>
      </c>
      <c r="H291" s="336">
        <f t="shared" si="248"/>
        <v>0</v>
      </c>
      <c r="I291" s="453"/>
      <c r="M291" s="457">
        <f t="shared" ref="M291" si="249">D291</f>
        <v>0</v>
      </c>
      <c r="P291" s="447"/>
      <c r="Q291" s="458"/>
      <c r="R291" s="459"/>
    </row>
    <row r="292" spans="1:18" s="457" customFormat="1" ht="4.1500000000000004" customHeight="1">
      <c r="A292" s="526"/>
      <c r="B292" s="528"/>
      <c r="C292" s="467"/>
      <c r="D292" s="467"/>
      <c r="E292" s="454"/>
      <c r="F292" s="454"/>
      <c r="G292" s="337"/>
      <c r="H292" s="337"/>
      <c r="I292" s="454"/>
      <c r="P292" s="449"/>
      <c r="Q292" s="458"/>
      <c r="R292" s="461"/>
    </row>
    <row r="293" spans="1:18" s="457" customFormat="1" ht="13.5" customHeight="1">
      <c r="A293" s="526"/>
      <c r="B293" s="528"/>
      <c r="C293" s="468" t="s">
        <v>84</v>
      </c>
      <c r="D293" s="42"/>
      <c r="E293" s="450"/>
      <c r="F293" s="450"/>
      <c r="G293" s="338">
        <v>0.2</v>
      </c>
      <c r="H293" s="338">
        <v>0.8</v>
      </c>
      <c r="I293" s="450"/>
      <c r="J293" s="457">
        <v>0</v>
      </c>
      <c r="K293" s="457">
        <v>1</v>
      </c>
      <c r="L293" s="457">
        <f t="shared" ref="L293" si="250">SUM(E293:J293)</f>
        <v>1</v>
      </c>
      <c r="P293" s="452"/>
      <c r="Q293" s="463"/>
      <c r="R293" s="464"/>
    </row>
    <row r="294" spans="1:18" s="457" customFormat="1" ht="13.5" customHeight="1">
      <c r="A294" s="526" t="s">
        <v>309</v>
      </c>
      <c r="B294" s="527" t="str">
        <f>VLOOKUP(A294,ORÇ!C:K,2,0)</f>
        <v>Guia de Cabos Fechado Horizontal Padrão 19" - 1 U´s, inclusive fixação em Rack 19"</v>
      </c>
      <c r="C294" s="465" t="s">
        <v>83</v>
      </c>
      <c r="D294" s="466">
        <f>VLOOKUP(A294,ORÇ!C:Z,7,0)</f>
        <v>0</v>
      </c>
      <c r="E294" s="453"/>
      <c r="F294" s="453"/>
      <c r="G294" s="336">
        <f t="shared" ref="G294:H294" si="251">G296*$M294</f>
        <v>0</v>
      </c>
      <c r="H294" s="336">
        <f t="shared" si="251"/>
        <v>0</v>
      </c>
      <c r="I294" s="453"/>
      <c r="M294" s="457">
        <f t="shared" ref="M294" si="252">D294</f>
        <v>0</v>
      </c>
      <c r="P294" s="447"/>
      <c r="Q294" s="458"/>
      <c r="R294" s="459"/>
    </row>
    <row r="295" spans="1:18" s="457" customFormat="1" ht="4.1500000000000004" customHeight="1">
      <c r="A295" s="526"/>
      <c r="B295" s="528"/>
      <c r="C295" s="467"/>
      <c r="D295" s="467"/>
      <c r="E295" s="454"/>
      <c r="F295" s="454"/>
      <c r="G295" s="337"/>
      <c r="H295" s="337"/>
      <c r="I295" s="454"/>
      <c r="P295" s="449"/>
      <c r="Q295" s="458"/>
      <c r="R295" s="461"/>
    </row>
    <row r="296" spans="1:18" s="457" customFormat="1" ht="13.5" customHeight="1">
      <c r="A296" s="526"/>
      <c r="B296" s="528"/>
      <c r="C296" s="468" t="s">
        <v>84</v>
      </c>
      <c r="D296" s="42"/>
      <c r="E296" s="450"/>
      <c r="F296" s="450"/>
      <c r="G296" s="338">
        <v>0.2</v>
      </c>
      <c r="H296" s="338">
        <v>0.8</v>
      </c>
      <c r="I296" s="450"/>
      <c r="J296" s="457">
        <v>0</v>
      </c>
      <c r="K296" s="457">
        <v>1</v>
      </c>
      <c r="L296" s="457">
        <f t="shared" ref="L296" si="253">SUM(E296:J296)</f>
        <v>1</v>
      </c>
      <c r="P296" s="452"/>
      <c r="Q296" s="463"/>
      <c r="R296" s="464"/>
    </row>
    <row r="297" spans="1:18" s="457" customFormat="1" ht="13.5" customHeight="1">
      <c r="A297" s="526" t="s">
        <v>398</v>
      </c>
      <c r="B297" s="527" t="str">
        <f>VLOOKUP(A297,ORÇ!C:K,2,0)</f>
        <v>Caixa de embutir marca de referência Tigreflex, 4x2"</v>
      </c>
      <c r="C297" s="465" t="s">
        <v>83</v>
      </c>
      <c r="D297" s="466">
        <f>VLOOKUP(A297,ORÇ!C:Z,7,0)</f>
        <v>0</v>
      </c>
      <c r="E297" s="453"/>
      <c r="F297" s="453"/>
      <c r="G297" s="336">
        <f t="shared" ref="G297:H297" si="254">G299*$M297</f>
        <v>0</v>
      </c>
      <c r="H297" s="336">
        <f t="shared" si="254"/>
        <v>0</v>
      </c>
      <c r="I297" s="453"/>
      <c r="M297" s="457">
        <f t="shared" ref="M297" si="255">D297</f>
        <v>0</v>
      </c>
      <c r="P297" s="447"/>
      <c r="Q297" s="458"/>
      <c r="R297" s="459"/>
    </row>
    <row r="298" spans="1:18" s="457" customFormat="1" ht="4.1500000000000004" customHeight="1">
      <c r="A298" s="526"/>
      <c r="B298" s="528"/>
      <c r="C298" s="467"/>
      <c r="D298" s="467"/>
      <c r="E298" s="454"/>
      <c r="F298" s="454"/>
      <c r="G298" s="337"/>
      <c r="H298" s="337"/>
      <c r="I298" s="454"/>
      <c r="P298" s="449"/>
      <c r="Q298" s="458"/>
      <c r="R298" s="461"/>
    </row>
    <row r="299" spans="1:18" s="457" customFormat="1" ht="13.5" customHeight="1">
      <c r="A299" s="526"/>
      <c r="B299" s="528"/>
      <c r="C299" s="468" t="s">
        <v>84</v>
      </c>
      <c r="D299" s="42"/>
      <c r="E299" s="450"/>
      <c r="F299" s="450"/>
      <c r="G299" s="338">
        <v>0.2</v>
      </c>
      <c r="H299" s="338">
        <v>0.8</v>
      </c>
      <c r="I299" s="450"/>
      <c r="J299" s="457">
        <v>0</v>
      </c>
      <c r="K299" s="457">
        <v>1</v>
      </c>
      <c r="L299" s="457">
        <f t="shared" ref="L299" si="256">SUM(E299:J299)</f>
        <v>1</v>
      </c>
      <c r="P299" s="452"/>
      <c r="Q299" s="463"/>
      <c r="R299" s="464"/>
    </row>
    <row r="300" spans="1:18" s="457" customFormat="1" ht="13.5" customHeight="1">
      <c r="A300" s="526" t="s">
        <v>399</v>
      </c>
      <c r="B300" s="527" t="str">
        <f>VLOOKUP(A300,ORÇ!C:K,2,0)</f>
        <v>Fornecimento e lançamento de cabo utp 4 pares cat 6</v>
      </c>
      <c r="C300" s="465" t="s">
        <v>83</v>
      </c>
      <c r="D300" s="466">
        <f>VLOOKUP(A300,ORÇ!C:Z,7,0)</f>
        <v>0</v>
      </c>
      <c r="E300" s="453"/>
      <c r="F300" s="453"/>
      <c r="G300" s="336">
        <f t="shared" ref="G300:H300" si="257">G302*$M300</f>
        <v>0</v>
      </c>
      <c r="H300" s="336">
        <f t="shared" si="257"/>
        <v>0</v>
      </c>
      <c r="I300" s="453"/>
      <c r="M300" s="457">
        <f t="shared" ref="M300" si="258">D300</f>
        <v>0</v>
      </c>
      <c r="P300" s="447"/>
      <c r="Q300" s="458"/>
      <c r="R300" s="459"/>
    </row>
    <row r="301" spans="1:18" s="457" customFormat="1" ht="4.1500000000000004" customHeight="1">
      <c r="A301" s="526"/>
      <c r="B301" s="528"/>
      <c r="C301" s="467"/>
      <c r="D301" s="467"/>
      <c r="E301" s="454"/>
      <c r="F301" s="454"/>
      <c r="G301" s="337"/>
      <c r="H301" s="337"/>
      <c r="I301" s="454"/>
      <c r="P301" s="449"/>
      <c r="Q301" s="458"/>
      <c r="R301" s="461"/>
    </row>
    <row r="302" spans="1:18" s="457" customFormat="1" ht="13.5" customHeight="1">
      <c r="A302" s="526"/>
      <c r="B302" s="528"/>
      <c r="C302" s="468" t="s">
        <v>84</v>
      </c>
      <c r="D302" s="42"/>
      <c r="E302" s="450"/>
      <c r="F302" s="450"/>
      <c r="G302" s="338">
        <v>0.2</v>
      </c>
      <c r="H302" s="338">
        <v>0.8</v>
      </c>
      <c r="I302" s="450"/>
      <c r="J302" s="457">
        <v>0</v>
      </c>
      <c r="K302" s="457">
        <v>1</v>
      </c>
      <c r="L302" s="457">
        <f t="shared" ref="L302" si="259">SUM(E302:J302)</f>
        <v>1</v>
      </c>
      <c r="P302" s="452"/>
      <c r="Q302" s="463"/>
      <c r="R302" s="464"/>
    </row>
    <row r="303" spans="1:18" s="457" customFormat="1" ht="13.5" customHeight="1">
      <c r="A303" s="526" t="s">
        <v>400</v>
      </c>
      <c r="B303" s="527" t="str">
        <f>VLOOKUP(A303,ORÇ!C:K,2,0)</f>
        <v>Placa cega para caixa de pvc 4" x 2", para tomadas e interruptores</v>
      </c>
      <c r="C303" s="465" t="s">
        <v>83</v>
      </c>
      <c r="D303" s="466">
        <f>VLOOKUP(A303,ORÇ!C:Z,7,0)</f>
        <v>0</v>
      </c>
      <c r="E303" s="453"/>
      <c r="F303" s="453"/>
      <c r="G303" s="336">
        <f t="shared" ref="G303:H303" si="260">G305*$M303</f>
        <v>0</v>
      </c>
      <c r="H303" s="336">
        <f t="shared" si="260"/>
        <v>0</v>
      </c>
      <c r="I303" s="453"/>
      <c r="M303" s="457">
        <f t="shared" ref="M303" si="261">D303</f>
        <v>0</v>
      </c>
      <c r="P303" s="447"/>
      <c r="Q303" s="458"/>
      <c r="R303" s="459"/>
    </row>
    <row r="304" spans="1:18" s="457" customFormat="1" ht="4.1500000000000004" customHeight="1">
      <c r="A304" s="526"/>
      <c r="B304" s="528"/>
      <c r="C304" s="467"/>
      <c r="D304" s="467"/>
      <c r="E304" s="454"/>
      <c r="F304" s="454"/>
      <c r="G304" s="337"/>
      <c r="H304" s="337"/>
      <c r="I304" s="454"/>
      <c r="P304" s="449"/>
      <c r="Q304" s="458"/>
      <c r="R304" s="461"/>
    </row>
    <row r="305" spans="1:18" s="457" customFormat="1" ht="13.5" customHeight="1">
      <c r="A305" s="526"/>
      <c r="B305" s="528"/>
      <c r="C305" s="468" t="s">
        <v>84</v>
      </c>
      <c r="D305" s="42"/>
      <c r="E305" s="450"/>
      <c r="F305" s="450"/>
      <c r="G305" s="338">
        <v>0.2</v>
      </c>
      <c r="H305" s="338">
        <v>0.8</v>
      </c>
      <c r="I305" s="450"/>
      <c r="J305" s="457">
        <v>0</v>
      </c>
      <c r="K305" s="457">
        <v>1</v>
      </c>
      <c r="L305" s="457">
        <f t="shared" ref="L305" si="262">SUM(E305:J305)</f>
        <v>1</v>
      </c>
      <c r="P305" s="452"/>
      <c r="Q305" s="463"/>
      <c r="R305" s="464"/>
    </row>
    <row r="306" spans="1:18" s="457" customFormat="1" ht="13.5" customHeight="1">
      <c r="A306" s="526" t="s">
        <v>401</v>
      </c>
      <c r="B306" s="527" t="str">
        <f>VLOOKUP(A306,ORÇ!C:K,2,0)</f>
        <v>Placa cega para tomada RJ45, ref. Tablet, da Tramontina</v>
      </c>
      <c r="C306" s="465" t="s">
        <v>83</v>
      </c>
      <c r="D306" s="466">
        <f>VLOOKUP(A306,ORÇ!C:Z,7,0)</f>
        <v>0</v>
      </c>
      <c r="E306" s="453"/>
      <c r="F306" s="453"/>
      <c r="G306" s="336">
        <f t="shared" ref="G306:H306" si="263">G308*$M306</f>
        <v>0</v>
      </c>
      <c r="H306" s="336">
        <f t="shared" si="263"/>
        <v>0</v>
      </c>
      <c r="I306" s="453"/>
      <c r="M306" s="457">
        <f t="shared" ref="M306" si="264">D306</f>
        <v>0</v>
      </c>
      <c r="P306" s="447"/>
      <c r="Q306" s="458"/>
      <c r="R306" s="459"/>
    </row>
    <row r="307" spans="1:18" s="457" customFormat="1" ht="4.1500000000000004" customHeight="1">
      <c r="A307" s="526"/>
      <c r="B307" s="528"/>
      <c r="C307" s="467"/>
      <c r="D307" s="467"/>
      <c r="E307" s="454"/>
      <c r="F307" s="454"/>
      <c r="G307" s="337"/>
      <c r="H307" s="337"/>
      <c r="I307" s="454"/>
      <c r="P307" s="449"/>
      <c r="Q307" s="458"/>
      <c r="R307" s="461"/>
    </row>
    <row r="308" spans="1:18" s="457" customFormat="1" ht="13.5" customHeight="1">
      <c r="A308" s="526"/>
      <c r="B308" s="528"/>
      <c r="C308" s="468" t="s">
        <v>84</v>
      </c>
      <c r="D308" s="42"/>
      <c r="E308" s="450"/>
      <c r="F308" s="450"/>
      <c r="G308" s="338">
        <v>0.2</v>
      </c>
      <c r="H308" s="338">
        <v>0.8</v>
      </c>
      <c r="I308" s="450"/>
      <c r="J308" s="457">
        <v>0</v>
      </c>
      <c r="K308" s="457">
        <v>1</v>
      </c>
      <c r="L308" s="457">
        <f t="shared" ref="L308" si="265">SUM(E308:J308)</f>
        <v>1</v>
      </c>
      <c r="P308" s="452"/>
      <c r="Q308" s="463"/>
      <c r="R308" s="464"/>
    </row>
    <row r="309" spans="1:18" s="457" customFormat="1" ht="13.5" customHeight="1">
      <c r="A309" s="526" t="s">
        <v>402</v>
      </c>
      <c r="B309" s="527" t="str">
        <f>VLOOKUP(A309,ORÇ!C:K,2,0)</f>
        <v>ELETRODUTO FLEXÍVEL CORRUGADO, PVC, DN 25 MM (3/4"), PARA CIRCUITOS TERMINAIS, INSTALADO EM FORRO - FORNECIMENTO E INSTALAÇÃO. AF_03/2023</v>
      </c>
      <c r="C309" s="465" t="s">
        <v>83</v>
      </c>
      <c r="D309" s="466">
        <f>VLOOKUP(A309,ORÇ!C:Z,7,0)</f>
        <v>0</v>
      </c>
      <c r="E309" s="453"/>
      <c r="F309" s="453"/>
      <c r="G309" s="336">
        <f t="shared" ref="G309:H309" si="266">G311*$M309</f>
        <v>0</v>
      </c>
      <c r="H309" s="336">
        <f t="shared" si="266"/>
        <v>0</v>
      </c>
      <c r="I309" s="453"/>
      <c r="M309" s="457">
        <f t="shared" ref="M309" si="267">D309</f>
        <v>0</v>
      </c>
      <c r="P309" s="447"/>
      <c r="Q309" s="458"/>
      <c r="R309" s="459"/>
    </row>
    <row r="310" spans="1:18" s="457" customFormat="1" ht="4.1500000000000004" customHeight="1">
      <c r="A310" s="526"/>
      <c r="B310" s="528"/>
      <c r="C310" s="467"/>
      <c r="D310" s="467"/>
      <c r="E310" s="454"/>
      <c r="F310" s="454"/>
      <c r="G310" s="337"/>
      <c r="H310" s="337"/>
      <c r="I310" s="454"/>
      <c r="P310" s="449"/>
      <c r="Q310" s="458"/>
      <c r="R310" s="461"/>
    </row>
    <row r="311" spans="1:18" s="457" customFormat="1" ht="13.5" customHeight="1">
      <c r="A311" s="526"/>
      <c r="B311" s="528"/>
      <c r="C311" s="468" t="s">
        <v>84</v>
      </c>
      <c r="D311" s="42"/>
      <c r="E311" s="450"/>
      <c r="F311" s="450"/>
      <c r="G311" s="338">
        <v>0.2</v>
      </c>
      <c r="H311" s="338">
        <v>0.8</v>
      </c>
      <c r="I311" s="450"/>
      <c r="J311" s="457">
        <v>0</v>
      </c>
      <c r="K311" s="457">
        <v>1</v>
      </c>
      <c r="L311" s="457">
        <f t="shared" ref="L311" si="268">SUM(E311:J311)</f>
        <v>1</v>
      </c>
      <c r="P311" s="452"/>
      <c r="Q311" s="463"/>
      <c r="R311" s="464"/>
    </row>
    <row r="312" spans="1:18" s="457" customFormat="1" ht="13.5" customHeight="1">
      <c r="A312" s="526" t="s">
        <v>403</v>
      </c>
      <c r="B312" s="527" t="str">
        <f>VLOOKUP(A312,ORÇ!C:K,2,0)</f>
        <v>ELETRODUTO FLEXÍVEL LISO, PEAD, DN 40 MM (1 1/4"), PARA CIRCUITOS TERMINAIS, INSTALADO EM FORRO - FORNECIMENTO E INSTALAÇÃO. AF_03/2023</v>
      </c>
      <c r="C312" s="465" t="s">
        <v>83</v>
      </c>
      <c r="D312" s="466">
        <f>VLOOKUP(A312,ORÇ!C:Z,7,0)</f>
        <v>0</v>
      </c>
      <c r="E312" s="453"/>
      <c r="F312" s="453"/>
      <c r="G312" s="336">
        <f t="shared" ref="G312:H312" si="269">G314*$M312</f>
        <v>0</v>
      </c>
      <c r="H312" s="336">
        <f t="shared" si="269"/>
        <v>0</v>
      </c>
      <c r="I312" s="453"/>
      <c r="M312" s="457">
        <f t="shared" ref="M312" si="270">D312</f>
        <v>0</v>
      </c>
      <c r="P312" s="447"/>
      <c r="Q312" s="458"/>
      <c r="R312" s="459"/>
    </row>
    <row r="313" spans="1:18" s="457" customFormat="1" ht="4.1500000000000004" customHeight="1">
      <c r="A313" s="526"/>
      <c r="B313" s="528"/>
      <c r="C313" s="467"/>
      <c r="D313" s="467"/>
      <c r="E313" s="454"/>
      <c r="F313" s="454"/>
      <c r="G313" s="337"/>
      <c r="H313" s="337"/>
      <c r="I313" s="454"/>
      <c r="P313" s="449"/>
      <c r="Q313" s="458"/>
      <c r="R313" s="461"/>
    </row>
    <row r="314" spans="1:18" s="457" customFormat="1" ht="13.5" customHeight="1">
      <c r="A314" s="526"/>
      <c r="B314" s="528"/>
      <c r="C314" s="468" t="s">
        <v>84</v>
      </c>
      <c r="D314" s="42"/>
      <c r="E314" s="450"/>
      <c r="F314" s="450"/>
      <c r="G314" s="338">
        <v>0.2</v>
      </c>
      <c r="H314" s="338">
        <v>0.8</v>
      </c>
      <c r="I314" s="450"/>
      <c r="J314" s="457">
        <v>0</v>
      </c>
      <c r="K314" s="457">
        <v>1</v>
      </c>
      <c r="L314" s="457">
        <f t="shared" ref="L314" si="271">SUM(E314:J314)</f>
        <v>1</v>
      </c>
      <c r="P314" s="452"/>
      <c r="Q314" s="463"/>
      <c r="R314" s="464"/>
    </row>
    <row r="315" spans="1:18" s="457" customFormat="1" ht="13.5" customHeight="1">
      <c r="A315" s="529" t="s">
        <v>12</v>
      </c>
      <c r="B315" s="530" t="str">
        <f>VLOOKUP(A315,ORÇ!C:K,2,0)</f>
        <v>ESQUADRIAS</v>
      </c>
      <c r="C315" s="455" t="s">
        <v>83</v>
      </c>
      <c r="D315" s="456">
        <f>VLOOKUP(A315,ORÇ!C:Z,8,0)</f>
        <v>0</v>
      </c>
      <c r="E315" s="453"/>
      <c r="F315" s="453"/>
      <c r="G315" s="446">
        <f t="shared" ref="G315:H315" si="272">G317*$M315</f>
        <v>0</v>
      </c>
      <c r="H315" s="446">
        <f t="shared" si="272"/>
        <v>0</v>
      </c>
      <c r="I315" s="453"/>
      <c r="M315" s="457">
        <f>D315</f>
        <v>0</v>
      </c>
      <c r="P315" s="447"/>
      <c r="Q315" s="458"/>
      <c r="R315" s="459"/>
    </row>
    <row r="316" spans="1:18" s="457" customFormat="1" ht="4.1500000000000004" customHeight="1">
      <c r="A316" s="529"/>
      <c r="B316" s="531"/>
      <c r="C316" s="460"/>
      <c r="D316" s="460"/>
      <c r="E316" s="454"/>
      <c r="F316" s="454"/>
      <c r="G316" s="448"/>
      <c r="H316" s="448"/>
      <c r="I316" s="454"/>
      <c r="P316" s="449"/>
      <c r="Q316" s="458"/>
      <c r="R316" s="461"/>
    </row>
    <row r="317" spans="1:18" s="457" customFormat="1" ht="13.5" customHeight="1">
      <c r="A317" s="529"/>
      <c r="B317" s="531"/>
      <c r="C317" s="462" t="s">
        <v>84</v>
      </c>
      <c r="D317" s="450"/>
      <c r="E317" s="450"/>
      <c r="F317" s="450"/>
      <c r="G317" s="451">
        <v>0.2</v>
      </c>
      <c r="H317" s="451">
        <v>0.8</v>
      </c>
      <c r="I317" s="450"/>
      <c r="J317" s="457">
        <v>0</v>
      </c>
      <c r="K317" s="457">
        <v>1</v>
      </c>
      <c r="L317" s="457">
        <f>SUM(E317:J317)</f>
        <v>1</v>
      </c>
      <c r="P317" s="452"/>
      <c r="Q317" s="463"/>
      <c r="R317" s="464"/>
    </row>
    <row r="318" spans="1:18" s="457" customFormat="1" ht="13.5" customHeight="1">
      <c r="A318" s="526" t="s">
        <v>51</v>
      </c>
      <c r="B318" s="527" t="str">
        <f>VLOOKUP(A318,ORÇ!C:K,2,0)</f>
        <v>Janela em madeira de lei, tipo moldura p/ vidro, de correr, c/batentes (14cm) e 2 jogos de alizar, exclusive ferragens e vidros</v>
      </c>
      <c r="C318" s="465" t="s">
        <v>83</v>
      </c>
      <c r="D318" s="466">
        <f>VLOOKUP(A318,ORÇ!C:Z,7,0)</f>
        <v>0</v>
      </c>
      <c r="E318" s="453"/>
      <c r="F318" s="453"/>
      <c r="G318" s="336">
        <f t="shared" ref="G318:H318" si="273">G320*$M318</f>
        <v>0</v>
      </c>
      <c r="H318" s="336">
        <f t="shared" si="273"/>
        <v>0</v>
      </c>
      <c r="I318" s="453"/>
      <c r="M318" s="457">
        <f t="shared" ref="M318" si="274">D318</f>
        <v>0</v>
      </c>
      <c r="P318" s="447"/>
      <c r="Q318" s="458"/>
      <c r="R318" s="459"/>
    </row>
    <row r="319" spans="1:18" s="457" customFormat="1" ht="4.1500000000000004" customHeight="1">
      <c r="A319" s="526"/>
      <c r="B319" s="528"/>
      <c r="C319" s="467"/>
      <c r="D319" s="467"/>
      <c r="E319" s="454"/>
      <c r="F319" s="454"/>
      <c r="G319" s="337"/>
      <c r="H319" s="337"/>
      <c r="I319" s="454"/>
      <c r="P319" s="449"/>
      <c r="Q319" s="458"/>
      <c r="R319" s="461"/>
    </row>
    <row r="320" spans="1:18" s="457" customFormat="1" ht="13.5" customHeight="1">
      <c r="A320" s="526"/>
      <c r="B320" s="528"/>
      <c r="C320" s="468" t="s">
        <v>84</v>
      </c>
      <c r="D320" s="42"/>
      <c r="E320" s="450"/>
      <c r="F320" s="450"/>
      <c r="G320" s="338">
        <v>0.2</v>
      </c>
      <c r="H320" s="338">
        <v>0.8</v>
      </c>
      <c r="I320" s="450"/>
      <c r="J320" s="457">
        <v>0</v>
      </c>
      <c r="K320" s="457">
        <v>1</v>
      </c>
      <c r="L320" s="457">
        <f t="shared" ref="L320" si="275">SUM(E320:J320)</f>
        <v>1</v>
      </c>
      <c r="P320" s="452"/>
      <c r="Q320" s="463"/>
      <c r="R320" s="464"/>
    </row>
    <row r="321" spans="1:18" s="457" customFormat="1" ht="13.5" customHeight="1">
      <c r="A321" s="526" t="s">
        <v>54</v>
      </c>
      <c r="B321" s="527" t="str">
        <f>VLOOKUP(A321,ORÇ!C:K,2,0)</f>
        <v>Porta em alumínio, cor N/P/B, moldura-vidro,completa, inclusive caixilhos, do bradiças ou roldanas e fechadura, exclusive vidro</v>
      </c>
      <c r="C321" s="465" t="s">
        <v>83</v>
      </c>
      <c r="D321" s="466">
        <f>VLOOKUP(A321,ORÇ!C:Z,7,0)</f>
        <v>0</v>
      </c>
      <c r="E321" s="453"/>
      <c r="F321" s="453"/>
      <c r="G321" s="336">
        <f t="shared" ref="G321:H321" si="276">G323*$M321</f>
        <v>0</v>
      </c>
      <c r="H321" s="336">
        <f t="shared" si="276"/>
        <v>0</v>
      </c>
      <c r="I321" s="453"/>
      <c r="M321" s="457">
        <f t="shared" ref="M321" si="277">D321</f>
        <v>0</v>
      </c>
      <c r="P321" s="447"/>
      <c r="Q321" s="458"/>
      <c r="R321" s="459"/>
    </row>
    <row r="322" spans="1:18" s="457" customFormat="1" ht="4.1500000000000004" customHeight="1">
      <c r="A322" s="526"/>
      <c r="B322" s="528"/>
      <c r="C322" s="467"/>
      <c r="D322" s="467"/>
      <c r="E322" s="454"/>
      <c r="F322" s="454"/>
      <c r="G322" s="337"/>
      <c r="H322" s="337"/>
      <c r="I322" s="454"/>
      <c r="P322" s="449"/>
      <c r="Q322" s="458"/>
      <c r="R322" s="461"/>
    </row>
    <row r="323" spans="1:18" s="457" customFormat="1" ht="13.5" customHeight="1">
      <c r="A323" s="526"/>
      <c r="B323" s="528"/>
      <c r="C323" s="468" t="s">
        <v>84</v>
      </c>
      <c r="D323" s="42"/>
      <c r="E323" s="450"/>
      <c r="F323" s="450"/>
      <c r="G323" s="338">
        <v>0.2</v>
      </c>
      <c r="H323" s="338">
        <v>0.8</v>
      </c>
      <c r="I323" s="450"/>
      <c r="J323" s="457">
        <v>0</v>
      </c>
      <c r="K323" s="457">
        <v>1</v>
      </c>
      <c r="L323" s="457">
        <f t="shared" ref="L323" si="278">SUM(E323:J323)</f>
        <v>1</v>
      </c>
      <c r="P323" s="452"/>
      <c r="Q323" s="463"/>
      <c r="R323" s="464"/>
    </row>
    <row r="324" spans="1:18" s="457" customFormat="1" ht="13.5" customHeight="1">
      <c r="A324" s="526" t="s">
        <v>56</v>
      </c>
      <c r="B324" s="527" t="str">
        <f>VLOOKUP(A324,ORÇ!C:K,2,0)</f>
        <v>Portão/porta em alumínio cor N/B/P, de correr, vazado, em tubo quadrado 3"x1. 1/2" horizontais e engradado e 1.1/2"x1.1/2" verticais, com espaçamento de 12 cm.</v>
      </c>
      <c r="C324" s="465" t="s">
        <v>83</v>
      </c>
      <c r="D324" s="466">
        <f>VLOOKUP(A324,ORÇ!C:Z,7,0)</f>
        <v>0</v>
      </c>
      <c r="E324" s="453"/>
      <c r="F324" s="453"/>
      <c r="G324" s="336">
        <f t="shared" ref="G324:H324" si="279">G326*$M324</f>
        <v>0</v>
      </c>
      <c r="H324" s="336">
        <f t="shared" si="279"/>
        <v>0</v>
      </c>
      <c r="I324" s="453"/>
      <c r="M324" s="457">
        <f t="shared" ref="M324" si="280">D324</f>
        <v>0</v>
      </c>
      <c r="P324" s="447"/>
      <c r="Q324" s="458"/>
      <c r="R324" s="459"/>
    </row>
    <row r="325" spans="1:18" s="457" customFormat="1" ht="4.1500000000000004" customHeight="1">
      <c r="A325" s="526"/>
      <c r="B325" s="528"/>
      <c r="C325" s="467"/>
      <c r="D325" s="467"/>
      <c r="E325" s="454"/>
      <c r="F325" s="454"/>
      <c r="G325" s="337"/>
      <c r="H325" s="337"/>
      <c r="I325" s="454"/>
      <c r="P325" s="449"/>
      <c r="Q325" s="458"/>
      <c r="R325" s="461"/>
    </row>
    <row r="326" spans="1:18" s="457" customFormat="1" ht="13.5" customHeight="1">
      <c r="A326" s="526"/>
      <c r="B326" s="528"/>
      <c r="C326" s="468" t="s">
        <v>84</v>
      </c>
      <c r="D326" s="42"/>
      <c r="E326" s="450"/>
      <c r="F326" s="450"/>
      <c r="G326" s="338">
        <v>0.2</v>
      </c>
      <c r="H326" s="338">
        <v>0.8</v>
      </c>
      <c r="I326" s="450"/>
      <c r="J326" s="457">
        <v>0</v>
      </c>
      <c r="K326" s="457">
        <v>1</v>
      </c>
      <c r="L326" s="457">
        <f t="shared" ref="L326" si="281">SUM(E326:J326)</f>
        <v>1</v>
      </c>
      <c r="P326" s="452"/>
      <c r="Q326" s="463"/>
      <c r="R326" s="464"/>
    </row>
    <row r="327" spans="1:18" s="457" customFormat="1" ht="13.5" customHeight="1">
      <c r="A327" s="526" t="s">
        <v>58</v>
      </c>
      <c r="B327" s="527" t="str">
        <f>VLOOKUP(A327,ORÇ!C:K,2,0)</f>
        <v>Vidro temperado  8 mm, liso, transparente, com ferragens - Rev 04_x001F__10/2021</v>
      </c>
      <c r="C327" s="465" t="s">
        <v>83</v>
      </c>
      <c r="D327" s="466">
        <f>VLOOKUP(A327,ORÇ!C:Z,7,0)</f>
        <v>0</v>
      </c>
      <c r="E327" s="453"/>
      <c r="F327" s="453"/>
      <c r="G327" s="336">
        <f t="shared" ref="G327:H327" si="282">G329*$M327</f>
        <v>0</v>
      </c>
      <c r="H327" s="336">
        <f t="shared" si="282"/>
        <v>0</v>
      </c>
      <c r="I327" s="453"/>
      <c r="M327" s="457">
        <f t="shared" ref="M327" si="283">D327</f>
        <v>0</v>
      </c>
      <c r="P327" s="447"/>
      <c r="Q327" s="458"/>
      <c r="R327" s="459"/>
    </row>
    <row r="328" spans="1:18" s="457" customFormat="1" ht="4.1500000000000004" customHeight="1">
      <c r="A328" s="526"/>
      <c r="B328" s="528"/>
      <c r="C328" s="467"/>
      <c r="D328" s="467"/>
      <c r="E328" s="454"/>
      <c r="F328" s="454"/>
      <c r="G328" s="337"/>
      <c r="H328" s="337"/>
      <c r="I328" s="454"/>
      <c r="P328" s="449"/>
      <c r="Q328" s="458"/>
      <c r="R328" s="461"/>
    </row>
    <row r="329" spans="1:18" s="457" customFormat="1" ht="13.5" customHeight="1">
      <c r="A329" s="526"/>
      <c r="B329" s="528"/>
      <c r="C329" s="468" t="s">
        <v>84</v>
      </c>
      <c r="D329" s="42"/>
      <c r="E329" s="450"/>
      <c r="F329" s="450"/>
      <c r="G329" s="338">
        <v>0.2</v>
      </c>
      <c r="H329" s="338">
        <v>0.8</v>
      </c>
      <c r="I329" s="450"/>
      <c r="J329" s="457">
        <v>0</v>
      </c>
      <c r="K329" s="457">
        <v>1</v>
      </c>
      <c r="L329" s="457">
        <f t="shared" ref="L329" si="284">SUM(E329:J329)</f>
        <v>1</v>
      </c>
      <c r="P329" s="452"/>
      <c r="Q329" s="463"/>
      <c r="R329" s="464"/>
    </row>
    <row r="330" spans="1:18" s="457" customFormat="1" ht="13.5" customHeight="1">
      <c r="A330" s="529" t="s">
        <v>13</v>
      </c>
      <c r="B330" s="530" t="str">
        <f>VLOOKUP(A330,ORÇ!C:K,2,0)</f>
        <v>ACABAMENTOS</v>
      </c>
      <c r="C330" s="455" t="s">
        <v>83</v>
      </c>
      <c r="D330" s="456">
        <f>VLOOKUP(A330,ORÇ!C:Z,8,0)</f>
        <v>0</v>
      </c>
      <c r="E330" s="453"/>
      <c r="F330" s="453"/>
      <c r="G330" s="453"/>
      <c r="H330" s="446">
        <f t="shared" ref="H330:I330" si="285">H332*$M330</f>
        <v>0</v>
      </c>
      <c r="I330" s="446">
        <f t="shared" si="285"/>
        <v>0</v>
      </c>
      <c r="M330" s="457">
        <f>D330</f>
        <v>0</v>
      </c>
      <c r="P330" s="447"/>
      <c r="Q330" s="458"/>
      <c r="R330" s="459"/>
    </row>
    <row r="331" spans="1:18" s="457" customFormat="1" ht="4.1500000000000004" customHeight="1">
      <c r="A331" s="529"/>
      <c r="B331" s="531"/>
      <c r="C331" s="460"/>
      <c r="D331" s="460"/>
      <c r="E331" s="454"/>
      <c r="F331" s="454"/>
      <c r="G331" s="454"/>
      <c r="H331" s="448"/>
      <c r="I331" s="448"/>
      <c r="P331" s="449"/>
      <c r="Q331" s="458"/>
      <c r="R331" s="461"/>
    </row>
    <row r="332" spans="1:18" s="457" customFormat="1" ht="13.5" customHeight="1">
      <c r="A332" s="529"/>
      <c r="B332" s="531"/>
      <c r="C332" s="462" t="s">
        <v>84</v>
      </c>
      <c r="D332" s="450"/>
      <c r="E332" s="450"/>
      <c r="F332" s="450"/>
      <c r="G332" s="450"/>
      <c r="H332" s="451">
        <v>0.2</v>
      </c>
      <c r="I332" s="451">
        <v>0.8</v>
      </c>
      <c r="J332" s="457">
        <v>0</v>
      </c>
      <c r="K332" s="457">
        <v>1</v>
      </c>
      <c r="L332" s="457">
        <f>SUM(E332:J332)</f>
        <v>1</v>
      </c>
      <c r="P332" s="452"/>
      <c r="Q332" s="463"/>
      <c r="R332" s="464"/>
    </row>
    <row r="333" spans="1:18" s="457" customFormat="1" ht="13.5" customHeight="1">
      <c r="A333" s="526" t="s">
        <v>62</v>
      </c>
      <c r="B333" s="527" t="str">
        <f>VLOOKUP(A333,ORÇ!C:K,2,0)</f>
        <v>REVESTIMENTO CERÂMICO PARA PISO COM PLACAS TIPO ESMALTADA EXTRA DE DIMENSÕES 60X60 CM APLICADA EM AMBIENTES DE ÁREA MAIOR QUE 10 M2. AF_02/2023_PE</v>
      </c>
      <c r="C333" s="465" t="s">
        <v>83</v>
      </c>
      <c r="D333" s="466">
        <f>VLOOKUP(A333,ORÇ!C:Z,7,0)</f>
        <v>0</v>
      </c>
      <c r="E333" s="453"/>
      <c r="F333" s="453"/>
      <c r="G333" s="336">
        <f t="shared" ref="G333:H333" si="286">G335*$M333</f>
        <v>0</v>
      </c>
      <c r="H333" s="336">
        <f t="shared" si="286"/>
        <v>0</v>
      </c>
      <c r="I333" s="453"/>
      <c r="M333" s="457">
        <f t="shared" ref="M333" si="287">D333</f>
        <v>0</v>
      </c>
      <c r="P333" s="447"/>
      <c r="Q333" s="458"/>
      <c r="R333" s="459"/>
    </row>
    <row r="334" spans="1:18" s="457" customFormat="1" ht="4.1500000000000004" customHeight="1">
      <c r="A334" s="526"/>
      <c r="B334" s="528"/>
      <c r="C334" s="467"/>
      <c r="D334" s="467"/>
      <c r="E334" s="454"/>
      <c r="F334" s="454"/>
      <c r="G334" s="337"/>
      <c r="H334" s="337"/>
      <c r="I334" s="454"/>
      <c r="P334" s="449"/>
      <c r="Q334" s="458"/>
      <c r="R334" s="461"/>
    </row>
    <row r="335" spans="1:18" s="457" customFormat="1" ht="13.5" customHeight="1">
      <c r="A335" s="526"/>
      <c r="B335" s="528"/>
      <c r="C335" s="468" t="s">
        <v>84</v>
      </c>
      <c r="D335" s="42"/>
      <c r="E335" s="450"/>
      <c r="F335" s="450"/>
      <c r="G335" s="338">
        <v>0.2</v>
      </c>
      <c r="H335" s="338">
        <v>0.8</v>
      </c>
      <c r="I335" s="450"/>
      <c r="J335" s="457">
        <v>0</v>
      </c>
      <c r="K335" s="457">
        <v>1</v>
      </c>
      <c r="L335" s="457">
        <f t="shared" ref="L335" si="288">SUM(E335:J335)</f>
        <v>1</v>
      </c>
      <c r="P335" s="452"/>
      <c r="Q335" s="463"/>
      <c r="R335" s="464"/>
    </row>
    <row r="336" spans="1:18" s="457" customFormat="1" ht="13.5" customHeight="1">
      <c r="A336" s="526" t="s">
        <v>63</v>
      </c>
      <c r="B336" s="527" t="str">
        <f>VLOOKUP(A336,ORÇ!C:K,2,0)</f>
        <v>Fornecimento e aplicação de concreto USINADO Fck=20 MPa - considerando BOMBEAMENTO (5% de perdas já incluído no custo) (6% de taxa p/concr.bombeavel)</v>
      </c>
      <c r="C336" s="465" t="s">
        <v>83</v>
      </c>
      <c r="D336" s="466">
        <f>VLOOKUP(A336,ORÇ!C:Z,7,0)</f>
        <v>0</v>
      </c>
      <c r="E336" s="453"/>
      <c r="F336" s="453"/>
      <c r="G336" s="336">
        <f t="shared" ref="G336:H336" si="289">G338*$M336</f>
        <v>0</v>
      </c>
      <c r="H336" s="336">
        <f t="shared" si="289"/>
        <v>0</v>
      </c>
      <c r="I336" s="453"/>
      <c r="M336" s="457">
        <f t="shared" ref="M336" si="290">D336</f>
        <v>0</v>
      </c>
      <c r="P336" s="447"/>
      <c r="Q336" s="458"/>
      <c r="R336" s="459"/>
    </row>
    <row r="337" spans="1:18" s="457" customFormat="1" ht="4.1500000000000004" customHeight="1">
      <c r="A337" s="526"/>
      <c r="B337" s="528"/>
      <c r="C337" s="467"/>
      <c r="D337" s="467"/>
      <c r="E337" s="454"/>
      <c r="F337" s="454"/>
      <c r="G337" s="337"/>
      <c r="H337" s="337"/>
      <c r="I337" s="454"/>
      <c r="P337" s="449"/>
      <c r="Q337" s="458"/>
      <c r="R337" s="461"/>
    </row>
    <row r="338" spans="1:18" s="457" customFormat="1" ht="13.5" customHeight="1">
      <c r="A338" s="526"/>
      <c r="B338" s="528"/>
      <c r="C338" s="468" t="s">
        <v>84</v>
      </c>
      <c r="D338" s="42"/>
      <c r="E338" s="450"/>
      <c r="F338" s="450"/>
      <c r="G338" s="338">
        <v>0.2</v>
      </c>
      <c r="H338" s="338">
        <v>0.8</v>
      </c>
      <c r="I338" s="450"/>
      <c r="J338" s="457">
        <v>0</v>
      </c>
      <c r="K338" s="457">
        <v>1</v>
      </c>
      <c r="L338" s="457">
        <f t="shared" ref="L338" si="291">SUM(E338:J338)</f>
        <v>1</v>
      </c>
      <c r="P338" s="452"/>
      <c r="Q338" s="463"/>
      <c r="R338" s="464"/>
    </row>
    <row r="339" spans="1:18" s="457" customFormat="1" ht="13.5" customHeight="1">
      <c r="A339" s="526" t="s">
        <v>64</v>
      </c>
      <c r="B339" s="527" t="str">
        <f>VLOOKUP(A339,ORÇ!C:K,2,0)</f>
        <v>Acabamento superficial de concreto com lixamento e polimento</v>
      </c>
      <c r="C339" s="465" t="s">
        <v>83</v>
      </c>
      <c r="D339" s="466">
        <f>VLOOKUP(A339,ORÇ!C:Z,7,0)</f>
        <v>0</v>
      </c>
      <c r="E339" s="453"/>
      <c r="F339" s="453"/>
      <c r="G339" s="336">
        <f t="shared" ref="G339:H339" si="292">G341*$M339</f>
        <v>0</v>
      </c>
      <c r="H339" s="336">
        <f t="shared" si="292"/>
        <v>0</v>
      </c>
      <c r="I339" s="453"/>
      <c r="M339" s="457">
        <f t="shared" ref="M339" si="293">D339</f>
        <v>0</v>
      </c>
      <c r="P339" s="447"/>
      <c r="Q339" s="458"/>
      <c r="R339" s="459"/>
    </row>
    <row r="340" spans="1:18" s="457" customFormat="1" ht="4.1500000000000004" customHeight="1">
      <c r="A340" s="526"/>
      <c r="B340" s="528"/>
      <c r="C340" s="467"/>
      <c r="D340" s="467"/>
      <c r="E340" s="454"/>
      <c r="F340" s="454"/>
      <c r="G340" s="337"/>
      <c r="H340" s="337"/>
      <c r="I340" s="454"/>
      <c r="P340" s="449"/>
      <c r="Q340" s="458"/>
      <c r="R340" s="461"/>
    </row>
    <row r="341" spans="1:18" s="457" customFormat="1" ht="13.5" customHeight="1">
      <c r="A341" s="526"/>
      <c r="B341" s="528"/>
      <c r="C341" s="468" t="s">
        <v>84</v>
      </c>
      <c r="D341" s="42"/>
      <c r="E341" s="450"/>
      <c r="F341" s="450"/>
      <c r="G341" s="338">
        <v>0.2</v>
      </c>
      <c r="H341" s="338">
        <v>0.8</v>
      </c>
      <c r="I341" s="450"/>
      <c r="J341" s="457">
        <v>0</v>
      </c>
      <c r="K341" s="457">
        <v>1</v>
      </c>
      <c r="L341" s="457">
        <f t="shared" ref="L341" si="294">SUM(E341:J341)</f>
        <v>1</v>
      </c>
      <c r="P341" s="452"/>
      <c r="Q341" s="463"/>
      <c r="R341" s="464"/>
    </row>
    <row r="342" spans="1:18" s="457" customFormat="1" ht="13.5" customHeight="1">
      <c r="A342" s="526" t="s">
        <v>65</v>
      </c>
      <c r="B342" s="527" t="str">
        <f>VLOOKUP(A342,ORÇ!C:K,2,0)</f>
        <v>Fôrma de tábua de madeira de 2.5x30.0cm, levando-se em conta utilização 3 vezes (incluindo o material, corte, montagem, escoramento e desforma)</v>
      </c>
      <c r="C342" s="465" t="s">
        <v>83</v>
      </c>
      <c r="D342" s="466">
        <f>VLOOKUP(A342,ORÇ!C:Z,7,0)</f>
        <v>0</v>
      </c>
      <c r="E342" s="453"/>
      <c r="F342" s="453"/>
      <c r="G342" s="336">
        <f t="shared" ref="G342:H342" si="295">G344*$M342</f>
        <v>0</v>
      </c>
      <c r="H342" s="336">
        <f t="shared" si="295"/>
        <v>0</v>
      </c>
      <c r="I342" s="453"/>
      <c r="M342" s="457">
        <f t="shared" ref="M342" si="296">D342</f>
        <v>0</v>
      </c>
      <c r="P342" s="447"/>
      <c r="Q342" s="458"/>
      <c r="R342" s="459"/>
    </row>
    <row r="343" spans="1:18" s="457" customFormat="1" ht="4.1500000000000004" customHeight="1">
      <c r="A343" s="526"/>
      <c r="B343" s="528"/>
      <c r="C343" s="467"/>
      <c r="D343" s="467"/>
      <c r="E343" s="454"/>
      <c r="F343" s="454"/>
      <c r="G343" s="337"/>
      <c r="H343" s="337"/>
      <c r="I343" s="454"/>
      <c r="P343" s="449"/>
      <c r="Q343" s="458"/>
      <c r="R343" s="461"/>
    </row>
    <row r="344" spans="1:18" s="457" customFormat="1" ht="13.5" customHeight="1">
      <c r="A344" s="526"/>
      <c r="B344" s="528"/>
      <c r="C344" s="468" t="s">
        <v>84</v>
      </c>
      <c r="D344" s="42"/>
      <c r="E344" s="450"/>
      <c r="F344" s="450"/>
      <c r="G344" s="338">
        <v>0.2</v>
      </c>
      <c r="H344" s="338">
        <v>0.8</v>
      </c>
      <c r="I344" s="450"/>
      <c r="J344" s="457">
        <v>0</v>
      </c>
      <c r="K344" s="457">
        <v>1</v>
      </c>
      <c r="L344" s="457">
        <f t="shared" ref="L344" si="297">SUM(E344:J344)</f>
        <v>1</v>
      </c>
      <c r="P344" s="452"/>
      <c r="Q344" s="463"/>
      <c r="R344" s="464"/>
    </row>
    <row r="345" spans="1:18" s="457" customFormat="1" ht="13.5" customHeight="1">
      <c r="A345" s="526" t="s">
        <v>405</v>
      </c>
      <c r="B345" s="527" t="str">
        <f>VLOOKUP(A345,ORÇ!C:K,2,0)</f>
        <v>Regularização com argamassa de cimento e areia, com 2cm de espessura no traço 1:3.</v>
      </c>
      <c r="C345" s="465" t="s">
        <v>83</v>
      </c>
      <c r="D345" s="466">
        <f>VLOOKUP(A345,ORÇ!C:Z,7,0)</f>
        <v>0</v>
      </c>
      <c r="E345" s="453"/>
      <c r="F345" s="453"/>
      <c r="G345" s="336">
        <f t="shared" ref="G345:H345" si="298">G347*$M345</f>
        <v>0</v>
      </c>
      <c r="H345" s="336">
        <f t="shared" si="298"/>
        <v>0</v>
      </c>
      <c r="I345" s="453"/>
      <c r="M345" s="457">
        <f t="shared" ref="M345" si="299">D345</f>
        <v>0</v>
      </c>
      <c r="P345" s="447"/>
      <c r="Q345" s="458"/>
      <c r="R345" s="459"/>
    </row>
    <row r="346" spans="1:18" s="457" customFormat="1" ht="4.1500000000000004" customHeight="1">
      <c r="A346" s="526"/>
      <c r="B346" s="528"/>
      <c r="C346" s="467"/>
      <c r="D346" s="467"/>
      <c r="E346" s="454"/>
      <c r="F346" s="454"/>
      <c r="G346" s="337"/>
      <c r="H346" s="337"/>
      <c r="I346" s="454"/>
      <c r="P346" s="449"/>
      <c r="Q346" s="458"/>
      <c r="R346" s="461"/>
    </row>
    <row r="347" spans="1:18" s="457" customFormat="1" ht="13.5" customHeight="1">
      <c r="A347" s="526"/>
      <c r="B347" s="528"/>
      <c r="C347" s="468" t="s">
        <v>84</v>
      </c>
      <c r="D347" s="42"/>
      <c r="E347" s="450"/>
      <c r="F347" s="450"/>
      <c r="G347" s="338">
        <v>0.2</v>
      </c>
      <c r="H347" s="338">
        <v>0.8</v>
      </c>
      <c r="I347" s="450"/>
      <c r="J347" s="457">
        <v>0</v>
      </c>
      <c r="K347" s="457">
        <v>1</v>
      </c>
      <c r="L347" s="457">
        <f t="shared" ref="L347" si="300">SUM(E347:J347)</f>
        <v>1</v>
      </c>
      <c r="P347" s="452"/>
      <c r="Q347" s="463"/>
      <c r="R347" s="464"/>
    </row>
    <row r="348" spans="1:18" s="457" customFormat="1" ht="13.5" customHeight="1">
      <c r="A348" s="526" t="s">
        <v>406</v>
      </c>
      <c r="B348" s="527" t="str">
        <f>VLOOKUP(A348,ORÇ!C:K,2,0)</f>
        <v>CONTRAPISO EM ARGAMASSA TRAÇO 1:4 (CIMENTO E AREIA), PREPARO MECÂNICO COM BETONEIRA 400 L, APLICADO EM ÁREAS SECAS SOBRE LAJE, ADERIDO, ACABAMENTO NÃO REFORÇADO, ESPESSURA 2CM. AF_07/2021</v>
      </c>
      <c r="C348" s="465" t="s">
        <v>83</v>
      </c>
      <c r="D348" s="466">
        <f>VLOOKUP(A348,ORÇ!C:Z,7,0)</f>
        <v>0</v>
      </c>
      <c r="E348" s="453"/>
      <c r="F348" s="453"/>
      <c r="G348" s="336">
        <f t="shared" ref="G348:H348" si="301">G350*$M348</f>
        <v>0</v>
      </c>
      <c r="H348" s="336">
        <f t="shared" si="301"/>
        <v>0</v>
      </c>
      <c r="I348" s="453"/>
      <c r="M348" s="457">
        <f t="shared" ref="M348" si="302">D348</f>
        <v>0</v>
      </c>
      <c r="P348" s="447"/>
      <c r="Q348" s="458"/>
      <c r="R348" s="459"/>
    </row>
    <row r="349" spans="1:18" s="457" customFormat="1" ht="4.1500000000000004" customHeight="1">
      <c r="A349" s="526"/>
      <c r="B349" s="528"/>
      <c r="C349" s="467"/>
      <c r="D349" s="467"/>
      <c r="E349" s="454"/>
      <c r="F349" s="454"/>
      <c r="G349" s="337"/>
      <c r="H349" s="337"/>
      <c r="I349" s="454"/>
      <c r="P349" s="449"/>
      <c r="Q349" s="458"/>
      <c r="R349" s="461"/>
    </row>
    <row r="350" spans="1:18" s="457" customFormat="1" ht="13.5" customHeight="1">
      <c r="A350" s="526"/>
      <c r="B350" s="528"/>
      <c r="C350" s="468" t="s">
        <v>84</v>
      </c>
      <c r="D350" s="42"/>
      <c r="E350" s="450"/>
      <c r="F350" s="450"/>
      <c r="G350" s="338">
        <v>0.2</v>
      </c>
      <c r="H350" s="338">
        <v>0.8</v>
      </c>
      <c r="I350" s="450"/>
      <c r="J350" s="457">
        <v>0</v>
      </c>
      <c r="K350" s="457">
        <v>1</v>
      </c>
      <c r="L350" s="457">
        <f t="shared" ref="L350" si="303">SUM(E350:J350)</f>
        <v>1</v>
      </c>
      <c r="P350" s="452"/>
      <c r="Q350" s="463"/>
      <c r="R350" s="464"/>
    </row>
    <row r="351" spans="1:18" s="457" customFormat="1" ht="13.5" customHeight="1">
      <c r="A351" s="548" t="s">
        <v>407</v>
      </c>
      <c r="B351" s="551" t="str">
        <f>VLOOKUP(A351,ORÇ!C:K,2,0)</f>
        <v>Reboco tipo paulista de argamassa de cimento, cal hidratada CH1 e areia lavada traço 1:0.5:6, espessura 25 mm</v>
      </c>
      <c r="C351" s="465" t="s">
        <v>83</v>
      </c>
      <c r="D351" s="466">
        <f>VLOOKUP(A351,ORÇ!C:Z,7,0)</f>
        <v>0</v>
      </c>
      <c r="E351" s="453"/>
      <c r="F351" s="453"/>
      <c r="G351" s="336">
        <f t="shared" ref="G351:H351" si="304">G353*$M351</f>
        <v>0</v>
      </c>
      <c r="H351" s="336">
        <f t="shared" si="304"/>
        <v>0</v>
      </c>
      <c r="I351" s="453"/>
      <c r="M351" s="457">
        <f t="shared" ref="M351" si="305">D351</f>
        <v>0</v>
      </c>
      <c r="P351" s="447"/>
      <c r="Q351" s="458"/>
      <c r="R351" s="459"/>
    </row>
    <row r="352" spans="1:18" s="457" customFormat="1" ht="4.1500000000000004" customHeight="1">
      <c r="A352" s="549"/>
      <c r="B352" s="552"/>
      <c r="C352" s="467"/>
      <c r="D352" s="467"/>
      <c r="E352" s="454"/>
      <c r="F352" s="454"/>
      <c r="G352" s="337"/>
      <c r="H352" s="337"/>
      <c r="I352" s="454"/>
      <c r="P352" s="449"/>
      <c r="Q352" s="458"/>
      <c r="R352" s="461"/>
    </row>
    <row r="353" spans="1:18" s="457" customFormat="1" ht="13.5" customHeight="1">
      <c r="A353" s="550"/>
      <c r="B353" s="553"/>
      <c r="C353" s="468" t="s">
        <v>84</v>
      </c>
      <c r="D353" s="42"/>
      <c r="E353" s="450"/>
      <c r="F353" s="450"/>
      <c r="G353" s="338">
        <v>0.2</v>
      </c>
      <c r="H353" s="338">
        <v>0.8</v>
      </c>
      <c r="I353" s="450"/>
      <c r="J353" s="457">
        <v>0</v>
      </c>
      <c r="K353" s="457">
        <v>1</v>
      </c>
      <c r="L353" s="457">
        <f t="shared" ref="L353" si="306">SUM(E353:J353)</f>
        <v>1</v>
      </c>
      <c r="P353" s="452"/>
      <c r="Q353" s="463"/>
      <c r="R353" s="464"/>
    </row>
    <row r="354" spans="1:18" s="457" customFormat="1" ht="13.5" customHeight="1">
      <c r="A354" s="526" t="s">
        <v>408</v>
      </c>
      <c r="B354" s="527" t="str">
        <f>VLOOKUP(A354,ORÇ!C:K,2,0)</f>
        <v>Emassamento de paredes e forros, com duas demãos de massa acrílica, marcas de referência Suvinil, Coral ou Metalatex</v>
      </c>
      <c r="C354" s="465" t="s">
        <v>83</v>
      </c>
      <c r="D354" s="466">
        <f>VLOOKUP(A354,ORÇ!C:Z,7,0)</f>
        <v>0</v>
      </c>
      <c r="E354" s="453"/>
      <c r="F354" s="453"/>
      <c r="G354" s="336">
        <f t="shared" ref="G354:H354" si="307">G356*$M354</f>
        <v>0</v>
      </c>
      <c r="H354" s="336">
        <f t="shared" si="307"/>
        <v>0</v>
      </c>
      <c r="I354" s="453"/>
      <c r="M354" s="457">
        <f t="shared" ref="M354" si="308">D354</f>
        <v>0</v>
      </c>
      <c r="P354" s="447"/>
      <c r="Q354" s="458"/>
      <c r="R354" s="459"/>
    </row>
    <row r="355" spans="1:18" s="457" customFormat="1" ht="4.1500000000000004" customHeight="1">
      <c r="A355" s="526"/>
      <c r="B355" s="528"/>
      <c r="C355" s="467"/>
      <c r="D355" s="467"/>
      <c r="E355" s="454"/>
      <c r="F355" s="454"/>
      <c r="G355" s="337"/>
      <c r="H355" s="337"/>
      <c r="I355" s="454"/>
      <c r="P355" s="449"/>
      <c r="Q355" s="458"/>
      <c r="R355" s="461"/>
    </row>
    <row r="356" spans="1:18" s="457" customFormat="1" ht="13.5" customHeight="1">
      <c r="A356" s="526"/>
      <c r="B356" s="528"/>
      <c r="C356" s="468" t="s">
        <v>84</v>
      </c>
      <c r="D356" s="42"/>
      <c r="E356" s="450"/>
      <c r="F356" s="450"/>
      <c r="G356" s="338">
        <v>0.2</v>
      </c>
      <c r="H356" s="338">
        <v>0.8</v>
      </c>
      <c r="I356" s="450"/>
      <c r="J356" s="457">
        <v>0</v>
      </c>
      <c r="K356" s="457">
        <v>1</v>
      </c>
      <c r="L356" s="457">
        <f t="shared" ref="L356" si="309">SUM(E356:J356)</f>
        <v>1</v>
      </c>
      <c r="P356" s="452"/>
      <c r="Q356" s="463"/>
      <c r="R356" s="464"/>
    </row>
    <row r="357" spans="1:18" s="457" customFormat="1" ht="13.5" customHeight="1">
      <c r="A357" s="526" t="s">
        <v>410</v>
      </c>
      <c r="B357" s="527" t="str">
        <f>VLOOKUP(A357,ORÇ!C:K,2,0)</f>
        <v>Forro de gesso acabamento tipo liso</v>
      </c>
      <c r="C357" s="465" t="s">
        <v>83</v>
      </c>
      <c r="D357" s="466">
        <f>VLOOKUP(A357,ORÇ!C:Z,7,0)</f>
        <v>0</v>
      </c>
      <c r="E357" s="453"/>
      <c r="F357" s="453"/>
      <c r="G357" s="336">
        <f t="shared" ref="G357:H357" si="310">G359*$M357</f>
        <v>0</v>
      </c>
      <c r="H357" s="336">
        <f t="shared" si="310"/>
        <v>0</v>
      </c>
      <c r="I357" s="453"/>
      <c r="M357" s="457">
        <f t="shared" ref="M357" si="311">D357</f>
        <v>0</v>
      </c>
      <c r="P357" s="447"/>
      <c r="Q357" s="458"/>
      <c r="R357" s="459"/>
    </row>
    <row r="358" spans="1:18" s="457" customFormat="1" ht="4.1500000000000004" customHeight="1">
      <c r="A358" s="526"/>
      <c r="B358" s="528"/>
      <c r="C358" s="467"/>
      <c r="D358" s="467"/>
      <c r="E358" s="454"/>
      <c r="F358" s="454"/>
      <c r="G358" s="337"/>
      <c r="H358" s="337"/>
      <c r="I358" s="454"/>
      <c r="P358" s="449"/>
      <c r="Q358" s="458"/>
      <c r="R358" s="461"/>
    </row>
    <row r="359" spans="1:18" s="457" customFormat="1" ht="13.5" customHeight="1">
      <c r="A359" s="526"/>
      <c r="B359" s="528"/>
      <c r="C359" s="468" t="s">
        <v>84</v>
      </c>
      <c r="D359" s="42"/>
      <c r="E359" s="450"/>
      <c r="F359" s="450"/>
      <c r="G359" s="338">
        <v>0.2</v>
      </c>
      <c r="H359" s="338">
        <v>0.8</v>
      </c>
      <c r="I359" s="450"/>
      <c r="J359" s="457">
        <v>0</v>
      </c>
      <c r="K359" s="457">
        <v>1</v>
      </c>
      <c r="L359" s="457">
        <f t="shared" ref="L359" si="312">SUM(E359:J359)</f>
        <v>1</v>
      </c>
      <c r="P359" s="452"/>
      <c r="Q359" s="463"/>
      <c r="R359" s="464"/>
    </row>
    <row r="360" spans="1:18" s="457" customFormat="1" ht="13.5" customHeight="1">
      <c r="A360" s="526" t="s">
        <v>441</v>
      </c>
      <c r="B360" s="527" t="str">
        <f>VLOOKUP(A360,ORÇ!C:K,2,0)</f>
        <v>Pintura com tinta acrílica Suvinil, Coral ou Metalatex, inclusive selador acrílico, em paredes externas a três demãos</v>
      </c>
      <c r="C360" s="465" t="s">
        <v>83</v>
      </c>
      <c r="D360" s="466">
        <f>VLOOKUP(A360,ORÇ!C:Z,7,0)</f>
        <v>0</v>
      </c>
      <c r="E360" s="453"/>
      <c r="F360" s="453"/>
      <c r="G360" s="336">
        <f t="shared" ref="G360:H360" si="313">G362*$M360</f>
        <v>0</v>
      </c>
      <c r="H360" s="336">
        <f t="shared" si="313"/>
        <v>0</v>
      </c>
      <c r="I360" s="453"/>
      <c r="M360" s="457">
        <f t="shared" ref="M360" si="314">D360</f>
        <v>0</v>
      </c>
      <c r="P360" s="447"/>
      <c r="Q360" s="458"/>
      <c r="R360" s="459"/>
    </row>
    <row r="361" spans="1:18" s="457" customFormat="1" ht="4.1500000000000004" customHeight="1">
      <c r="A361" s="526"/>
      <c r="B361" s="528"/>
      <c r="C361" s="467"/>
      <c r="D361" s="467"/>
      <c r="E361" s="454"/>
      <c r="F361" s="454"/>
      <c r="G361" s="337"/>
      <c r="H361" s="337"/>
      <c r="I361" s="454"/>
      <c r="P361" s="449"/>
      <c r="Q361" s="458"/>
      <c r="R361" s="461"/>
    </row>
    <row r="362" spans="1:18" s="457" customFormat="1" ht="13.5" customHeight="1">
      <c r="A362" s="526"/>
      <c r="B362" s="528"/>
      <c r="C362" s="468" t="s">
        <v>84</v>
      </c>
      <c r="D362" s="42"/>
      <c r="E362" s="450"/>
      <c r="F362" s="450"/>
      <c r="G362" s="338">
        <v>0.2</v>
      </c>
      <c r="H362" s="338">
        <v>0.8</v>
      </c>
      <c r="I362" s="450"/>
      <c r="J362" s="457">
        <v>0</v>
      </c>
      <c r="K362" s="457">
        <v>1</v>
      </c>
      <c r="L362" s="457">
        <f t="shared" ref="L362" si="315">SUM(E362:J362)</f>
        <v>1</v>
      </c>
      <c r="P362" s="452"/>
      <c r="Q362" s="463"/>
      <c r="R362" s="464"/>
    </row>
    <row r="363" spans="1:18" s="457" customFormat="1" ht="13.5" customHeight="1">
      <c r="A363" s="529" t="s">
        <v>14</v>
      </c>
      <c r="B363" s="530" t="str">
        <f>VLOOKUP(A363,ORÇ!C:K,2,0)</f>
        <v>SERVIÇOS COMPLEMENTARES E FINAIS</v>
      </c>
      <c r="C363" s="455" t="s">
        <v>83</v>
      </c>
      <c r="D363" s="456">
        <f>VLOOKUP(A363,ORÇ!C:Z,8,0)</f>
        <v>0</v>
      </c>
      <c r="E363" s="453"/>
      <c r="F363" s="453"/>
      <c r="G363" s="453"/>
      <c r="H363" s="446">
        <f t="shared" ref="H363:I363" si="316">H365*$M363</f>
        <v>0</v>
      </c>
      <c r="I363" s="446">
        <f t="shared" si="316"/>
        <v>0</v>
      </c>
      <c r="M363" s="457">
        <f>D363</f>
        <v>0</v>
      </c>
      <c r="P363" s="447"/>
      <c r="Q363" s="458"/>
      <c r="R363" s="459"/>
    </row>
    <row r="364" spans="1:18" s="457" customFormat="1" ht="4.1500000000000004" customHeight="1">
      <c r="A364" s="529"/>
      <c r="B364" s="531"/>
      <c r="C364" s="460"/>
      <c r="D364" s="460"/>
      <c r="E364" s="454"/>
      <c r="F364" s="454"/>
      <c r="G364" s="454"/>
      <c r="H364" s="448"/>
      <c r="I364" s="448"/>
      <c r="P364" s="449"/>
      <c r="Q364" s="458"/>
      <c r="R364" s="461"/>
    </row>
    <row r="365" spans="1:18" s="457" customFormat="1" ht="13.5" customHeight="1">
      <c r="A365" s="529"/>
      <c r="B365" s="531"/>
      <c r="C365" s="462" t="s">
        <v>84</v>
      </c>
      <c r="D365" s="450"/>
      <c r="E365" s="450"/>
      <c r="F365" s="450"/>
      <c r="G365" s="450"/>
      <c r="H365" s="451">
        <v>0.2</v>
      </c>
      <c r="I365" s="451">
        <v>0.8</v>
      </c>
      <c r="J365" s="457">
        <v>0</v>
      </c>
      <c r="K365" s="457">
        <v>1</v>
      </c>
      <c r="L365" s="457">
        <f>SUM(E365:J365)</f>
        <v>1</v>
      </c>
      <c r="P365" s="452"/>
      <c r="Q365" s="463"/>
      <c r="R365" s="464"/>
    </row>
    <row r="366" spans="1:18" s="457" customFormat="1" ht="13.5" customHeight="1">
      <c r="A366" s="526" t="s">
        <v>67</v>
      </c>
      <c r="B366" s="527" t="str">
        <f>VLOOKUP(A366,ORÇ!C:K,2,0)</f>
        <v>Passeio de cimentado camurçado com argamassa de cimento e areia no traço 1:3 esp. 1.5cm, e lastro de concreto com 8cm de espessura, inclusive preparo de caixa</v>
      </c>
      <c r="C366" s="465" t="s">
        <v>83</v>
      </c>
      <c r="D366" s="466">
        <f>VLOOKUP(A366,ORÇ!C:Z,7,0)</f>
        <v>0</v>
      </c>
      <c r="E366" s="453"/>
      <c r="F366" s="453"/>
      <c r="G366" s="453"/>
      <c r="H366" s="336">
        <f t="shared" ref="H366:I366" si="317">H368*$M366</f>
        <v>0</v>
      </c>
      <c r="I366" s="336">
        <f t="shared" si="317"/>
        <v>0</v>
      </c>
      <c r="M366" s="457">
        <f t="shared" ref="M366" si="318">D366</f>
        <v>0</v>
      </c>
      <c r="P366" s="447"/>
      <c r="Q366" s="458"/>
      <c r="R366" s="459"/>
    </row>
    <row r="367" spans="1:18" s="457" customFormat="1" ht="4.1500000000000004" customHeight="1">
      <c r="A367" s="526"/>
      <c r="B367" s="528"/>
      <c r="C367" s="467"/>
      <c r="D367" s="467"/>
      <c r="E367" s="454"/>
      <c r="F367" s="454"/>
      <c r="G367" s="454"/>
      <c r="H367" s="337"/>
      <c r="I367" s="337"/>
      <c r="P367" s="449"/>
      <c r="Q367" s="458"/>
      <c r="R367" s="461"/>
    </row>
    <row r="368" spans="1:18" s="457" customFormat="1" ht="13.5" customHeight="1">
      <c r="A368" s="526"/>
      <c r="B368" s="528"/>
      <c r="C368" s="468" t="s">
        <v>84</v>
      </c>
      <c r="D368" s="42"/>
      <c r="E368" s="450"/>
      <c r="F368" s="450"/>
      <c r="G368" s="450"/>
      <c r="H368" s="338">
        <v>0.2</v>
      </c>
      <c r="I368" s="338">
        <v>0.8</v>
      </c>
      <c r="J368" s="457">
        <v>0</v>
      </c>
      <c r="K368" s="457">
        <v>1</v>
      </c>
      <c r="L368" s="457">
        <f t="shared" ref="L368" si="319">SUM(E368:J368)</f>
        <v>1</v>
      </c>
      <c r="P368" s="452"/>
      <c r="Q368" s="463"/>
      <c r="R368" s="464"/>
    </row>
    <row r="369" spans="1:18" s="457" customFormat="1" ht="13.5" customHeight="1">
      <c r="A369" s="526" t="s">
        <v>68</v>
      </c>
      <c r="B369" s="527" t="str">
        <f>VLOOKUP(A369,ORÇ!C:K,2,0)</f>
        <v>PISO PODOTÁTIL DE ALERTA OU DIRECIONAL, DE CONCRETO, ASSENTADO SOBRE ARGAMASSA. AF_05/2023</v>
      </c>
      <c r="C369" s="465" t="s">
        <v>83</v>
      </c>
      <c r="D369" s="466">
        <f>VLOOKUP(A369,ORÇ!C:Z,7,0)</f>
        <v>0</v>
      </c>
      <c r="E369" s="453"/>
      <c r="F369" s="453"/>
      <c r="G369" s="453"/>
      <c r="H369" s="336">
        <f t="shared" ref="H369:I369" si="320">H371*$M369</f>
        <v>0</v>
      </c>
      <c r="I369" s="336">
        <f t="shared" si="320"/>
        <v>0</v>
      </c>
      <c r="M369" s="457">
        <f t="shared" ref="M369" si="321">D369</f>
        <v>0</v>
      </c>
      <c r="P369" s="447"/>
      <c r="Q369" s="458"/>
      <c r="R369" s="459"/>
    </row>
    <row r="370" spans="1:18" s="457" customFormat="1" ht="4.1500000000000004" customHeight="1">
      <c r="A370" s="526"/>
      <c r="B370" s="528"/>
      <c r="C370" s="467"/>
      <c r="D370" s="467"/>
      <c r="E370" s="454"/>
      <c r="F370" s="454"/>
      <c r="G370" s="454"/>
      <c r="H370" s="337"/>
      <c r="I370" s="337"/>
      <c r="P370" s="449"/>
      <c r="Q370" s="458"/>
      <c r="R370" s="461"/>
    </row>
    <row r="371" spans="1:18" s="457" customFormat="1" ht="13.5" customHeight="1">
      <c r="A371" s="526"/>
      <c r="B371" s="528"/>
      <c r="C371" s="468" t="s">
        <v>84</v>
      </c>
      <c r="D371" s="42"/>
      <c r="E371" s="450"/>
      <c r="F371" s="450"/>
      <c r="G371" s="450"/>
      <c r="H371" s="338">
        <v>0.2</v>
      </c>
      <c r="I371" s="338">
        <v>0.8</v>
      </c>
      <c r="J371" s="457">
        <v>0</v>
      </c>
      <c r="K371" s="457">
        <v>1</v>
      </c>
      <c r="L371" s="457">
        <f t="shared" ref="L371" si="322">SUM(E371:J371)</f>
        <v>1</v>
      </c>
      <c r="P371" s="452"/>
      <c r="Q371" s="463"/>
      <c r="R371" s="464"/>
    </row>
    <row r="372" spans="1:18" s="457" customFormat="1" ht="13.5" customHeight="1">
      <c r="A372" s="526" t="s">
        <v>69</v>
      </c>
      <c r="B372" s="527" t="str">
        <f>VLOOKUP(A372,ORÇ!C:K,2,0)</f>
        <v>Meio-fio de concreto pré-moldado com dimensões de 15x12x30x100 cm , rejuntados com argamassa de cimento e areia no traço 1:3</v>
      </c>
      <c r="C372" s="465" t="s">
        <v>83</v>
      </c>
      <c r="D372" s="466">
        <f>VLOOKUP(A372,ORÇ!C:Z,7,0)</f>
        <v>0</v>
      </c>
      <c r="E372" s="453"/>
      <c r="F372" s="453"/>
      <c r="G372" s="453"/>
      <c r="H372" s="336">
        <f t="shared" ref="H372:I372" si="323">H374*$M372</f>
        <v>0</v>
      </c>
      <c r="I372" s="336">
        <f t="shared" si="323"/>
        <v>0</v>
      </c>
      <c r="M372" s="457">
        <f t="shared" ref="M372" si="324">D372</f>
        <v>0</v>
      </c>
      <c r="P372" s="447"/>
      <c r="Q372" s="458"/>
      <c r="R372" s="459"/>
    </row>
    <row r="373" spans="1:18" s="457" customFormat="1" ht="4.1500000000000004" customHeight="1">
      <c r="A373" s="526"/>
      <c r="B373" s="528"/>
      <c r="C373" s="467"/>
      <c r="D373" s="467"/>
      <c r="E373" s="454"/>
      <c r="F373" s="454"/>
      <c r="G373" s="454"/>
      <c r="H373" s="337"/>
      <c r="I373" s="337"/>
      <c r="P373" s="449"/>
      <c r="Q373" s="458"/>
      <c r="R373" s="461"/>
    </row>
    <row r="374" spans="1:18" s="457" customFormat="1" ht="13.5" customHeight="1">
      <c r="A374" s="526"/>
      <c r="B374" s="528"/>
      <c r="C374" s="468" t="s">
        <v>84</v>
      </c>
      <c r="D374" s="42"/>
      <c r="E374" s="450"/>
      <c r="F374" s="450"/>
      <c r="G374" s="450"/>
      <c r="H374" s="338">
        <v>0.2</v>
      </c>
      <c r="I374" s="338">
        <v>0.8</v>
      </c>
      <c r="J374" s="457">
        <v>0</v>
      </c>
      <c r="K374" s="457">
        <v>1</v>
      </c>
      <c r="L374" s="457">
        <f t="shared" ref="L374" si="325">SUM(E374:J374)</f>
        <v>1</v>
      </c>
      <c r="P374" s="452"/>
      <c r="Q374" s="463"/>
      <c r="R374" s="464"/>
    </row>
    <row r="375" spans="1:18" s="457" customFormat="1" ht="13.5" customHeight="1">
      <c r="A375" s="526" t="s">
        <v>70</v>
      </c>
      <c r="B375" s="527" t="str">
        <f>VLOOKUP(A375,ORÇ!C:K,2,0)</f>
        <v>Canaleta de concreto retangular com grelha em barra de aço</v>
      </c>
      <c r="C375" s="465" t="s">
        <v>83</v>
      </c>
      <c r="D375" s="466">
        <f>VLOOKUP(A375,ORÇ!C:Z,7,0)</f>
        <v>0</v>
      </c>
      <c r="E375" s="453"/>
      <c r="F375" s="453"/>
      <c r="G375" s="453"/>
      <c r="H375" s="336">
        <f t="shared" ref="H375:I375" si="326">H377*$M375</f>
        <v>0</v>
      </c>
      <c r="I375" s="336">
        <f t="shared" si="326"/>
        <v>0</v>
      </c>
      <c r="M375" s="457">
        <f t="shared" ref="M375" si="327">D375</f>
        <v>0</v>
      </c>
      <c r="P375" s="447"/>
      <c r="Q375" s="458"/>
      <c r="R375" s="459"/>
    </row>
    <row r="376" spans="1:18" s="457" customFormat="1" ht="4.1500000000000004" customHeight="1">
      <c r="A376" s="526"/>
      <c r="B376" s="528"/>
      <c r="C376" s="467"/>
      <c r="D376" s="467"/>
      <c r="E376" s="454"/>
      <c r="F376" s="454"/>
      <c r="G376" s="454"/>
      <c r="H376" s="337"/>
      <c r="I376" s="337"/>
      <c r="P376" s="449"/>
      <c r="Q376" s="458"/>
      <c r="R376" s="461"/>
    </row>
    <row r="377" spans="1:18" s="457" customFormat="1" ht="13.5" customHeight="1">
      <c r="A377" s="526"/>
      <c r="B377" s="528"/>
      <c r="C377" s="468" t="s">
        <v>84</v>
      </c>
      <c r="D377" s="42"/>
      <c r="E377" s="450"/>
      <c r="F377" s="450"/>
      <c r="G377" s="450"/>
      <c r="H377" s="338">
        <v>0.2</v>
      </c>
      <c r="I377" s="338">
        <v>0.8</v>
      </c>
      <c r="J377" s="457">
        <v>0</v>
      </c>
      <c r="K377" s="457">
        <v>1</v>
      </c>
      <c r="L377" s="457">
        <f t="shared" ref="L377" si="328">SUM(E377:J377)</f>
        <v>1</v>
      </c>
      <c r="P377" s="452"/>
      <c r="Q377" s="463"/>
      <c r="R377" s="464"/>
    </row>
    <row r="378" spans="1:18" s="457" customFormat="1" ht="13.5" customHeight="1">
      <c r="A378" s="526" t="s">
        <v>404</v>
      </c>
      <c r="B378" s="527" t="str">
        <f>VLOOKUP(A378,ORÇ!C:K,2,0)</f>
        <v>Tubo de PVC rígido soldável branco, para esgoto, série normal, diâmetro 100mm (4"), inclusive conexões</v>
      </c>
      <c r="C378" s="465" t="s">
        <v>83</v>
      </c>
      <c r="D378" s="466">
        <f>VLOOKUP(A378,ORÇ!C:Z,7,0)</f>
        <v>0</v>
      </c>
      <c r="E378" s="453"/>
      <c r="F378" s="453"/>
      <c r="G378" s="453"/>
      <c r="H378" s="336">
        <f t="shared" ref="H378:I378" si="329">H380*$M378</f>
        <v>0</v>
      </c>
      <c r="I378" s="336">
        <f t="shared" si="329"/>
        <v>0</v>
      </c>
      <c r="M378" s="457">
        <f t="shared" ref="M378" si="330">D378</f>
        <v>0</v>
      </c>
      <c r="P378" s="447"/>
      <c r="Q378" s="458"/>
      <c r="R378" s="459"/>
    </row>
    <row r="379" spans="1:18" s="457" customFormat="1" ht="4.1500000000000004" customHeight="1">
      <c r="A379" s="526"/>
      <c r="B379" s="528"/>
      <c r="C379" s="467"/>
      <c r="D379" s="467"/>
      <c r="E379" s="454"/>
      <c r="F379" s="454"/>
      <c r="G379" s="454"/>
      <c r="H379" s="337"/>
      <c r="I379" s="337"/>
      <c r="P379" s="449"/>
      <c r="Q379" s="458"/>
      <c r="R379" s="461"/>
    </row>
    <row r="380" spans="1:18" s="457" customFormat="1" ht="13.5" customHeight="1">
      <c r="A380" s="526"/>
      <c r="B380" s="528"/>
      <c r="C380" s="468" t="s">
        <v>84</v>
      </c>
      <c r="D380" s="42"/>
      <c r="E380" s="450"/>
      <c r="F380" s="450"/>
      <c r="G380" s="450"/>
      <c r="H380" s="338">
        <v>0.2</v>
      </c>
      <c r="I380" s="338">
        <v>0.8</v>
      </c>
      <c r="J380" s="457">
        <v>0</v>
      </c>
      <c r="K380" s="457">
        <v>1</v>
      </c>
      <c r="L380" s="457">
        <f t="shared" ref="L380" si="331">SUM(E380:J380)</f>
        <v>1</v>
      </c>
      <c r="P380" s="452"/>
      <c r="Q380" s="463"/>
      <c r="R380" s="464"/>
    </row>
    <row r="381" spans="1:18" s="457" customFormat="1" ht="13.5" customHeight="1">
      <c r="A381" s="526" t="s">
        <v>422</v>
      </c>
      <c r="B381" s="527" t="str">
        <f>VLOOKUP(A381,ORÇ!C:K,2,0)</f>
        <v>Caixa de areia de alvenaria de blocos de concreto 9x19x39cm, dim. 60x60cm e Hmáx=1m, c/ tampa em concreto esp. 5cm, lastro concreto esp. 10cm, revestida intern. c/ chapisco e reboco impermeabilizante, incl. escavação e reaterro</v>
      </c>
      <c r="C381" s="465" t="s">
        <v>83</v>
      </c>
      <c r="D381" s="466">
        <f>VLOOKUP(A381,ORÇ!C:Z,7,0)</f>
        <v>0</v>
      </c>
      <c r="E381" s="453"/>
      <c r="F381" s="453"/>
      <c r="G381" s="453"/>
      <c r="H381" s="336">
        <f t="shared" ref="H381:I381" si="332">H383*$M381</f>
        <v>0</v>
      </c>
      <c r="I381" s="336">
        <f t="shared" si="332"/>
        <v>0</v>
      </c>
      <c r="M381" s="457">
        <f t="shared" ref="M381" si="333">D381</f>
        <v>0</v>
      </c>
      <c r="P381" s="447"/>
      <c r="Q381" s="458"/>
      <c r="R381" s="459"/>
    </row>
    <row r="382" spans="1:18" s="457" customFormat="1" ht="4.1500000000000004" customHeight="1">
      <c r="A382" s="526"/>
      <c r="B382" s="528"/>
      <c r="C382" s="467"/>
      <c r="D382" s="467"/>
      <c r="E382" s="454"/>
      <c r="F382" s="454"/>
      <c r="G382" s="454"/>
      <c r="H382" s="337"/>
      <c r="I382" s="337"/>
      <c r="P382" s="449"/>
      <c r="Q382" s="458"/>
      <c r="R382" s="461"/>
    </row>
    <row r="383" spans="1:18" s="457" customFormat="1" ht="13.5" customHeight="1">
      <c r="A383" s="526"/>
      <c r="B383" s="528"/>
      <c r="C383" s="468" t="s">
        <v>84</v>
      </c>
      <c r="D383" s="42"/>
      <c r="E383" s="450"/>
      <c r="F383" s="450"/>
      <c r="G383" s="450"/>
      <c r="H383" s="338">
        <v>0.2</v>
      </c>
      <c r="I383" s="338">
        <v>0.8</v>
      </c>
      <c r="J383" s="457">
        <v>0</v>
      </c>
      <c r="K383" s="457">
        <v>1</v>
      </c>
      <c r="L383" s="457">
        <f t="shared" ref="L383" si="334">SUM(E383:J383)</f>
        <v>1</v>
      </c>
      <c r="P383" s="452"/>
      <c r="Q383" s="463"/>
      <c r="R383" s="464"/>
    </row>
    <row r="384" spans="1:18" s="457" customFormat="1" ht="13.5" customHeight="1">
      <c r="A384" s="526" t="s">
        <v>423</v>
      </c>
      <c r="B384" s="527" t="str">
        <f>VLOOKUP(A384,ORÇ!C:K,2,0)</f>
        <v>Corrimão de tubo de ferro galvanizado diâmetro 3" fixado na parede a cada 1.50m, inclusive pintura a óleo ou esmalte</v>
      </c>
      <c r="C384" s="465" t="s">
        <v>83</v>
      </c>
      <c r="D384" s="466">
        <f>VLOOKUP(A384,ORÇ!C:Z,7,0)</f>
        <v>0</v>
      </c>
      <c r="E384" s="453"/>
      <c r="F384" s="453"/>
      <c r="G384" s="453"/>
      <c r="H384" s="336">
        <f t="shared" ref="H384:I384" si="335">H386*$M384</f>
        <v>0</v>
      </c>
      <c r="I384" s="336">
        <f t="shared" si="335"/>
        <v>0</v>
      </c>
      <c r="M384" s="457">
        <f t="shared" ref="M384" si="336">D384</f>
        <v>0</v>
      </c>
      <c r="P384" s="447"/>
      <c r="Q384" s="458"/>
      <c r="R384" s="459"/>
    </row>
    <row r="385" spans="1:18" s="457" customFormat="1" ht="4.1500000000000004" customHeight="1">
      <c r="A385" s="526"/>
      <c r="B385" s="528"/>
      <c r="C385" s="467"/>
      <c r="D385" s="467"/>
      <c r="E385" s="454"/>
      <c r="F385" s="454"/>
      <c r="G385" s="454"/>
      <c r="H385" s="337"/>
      <c r="I385" s="337"/>
      <c r="P385" s="449"/>
      <c r="Q385" s="458"/>
      <c r="R385" s="461"/>
    </row>
    <row r="386" spans="1:18" s="457" customFormat="1" ht="13.5" customHeight="1">
      <c r="A386" s="526"/>
      <c r="B386" s="528"/>
      <c r="C386" s="468" t="s">
        <v>84</v>
      </c>
      <c r="D386" s="42"/>
      <c r="E386" s="450"/>
      <c r="F386" s="450"/>
      <c r="G386" s="450"/>
      <c r="H386" s="338">
        <v>0.2</v>
      </c>
      <c r="I386" s="338">
        <v>0.8</v>
      </c>
      <c r="J386" s="457">
        <v>0</v>
      </c>
      <c r="K386" s="457">
        <v>1</v>
      </c>
      <c r="L386" s="457">
        <f t="shared" ref="L386" si="337">SUM(E386:J386)</f>
        <v>1</v>
      </c>
      <c r="P386" s="452"/>
      <c r="Q386" s="463"/>
      <c r="R386" s="464"/>
    </row>
    <row r="387" spans="1:18" s="457" customFormat="1" ht="13.5" customHeight="1">
      <c r="A387" s="526" t="s">
        <v>426</v>
      </c>
      <c r="B387" s="527" t="str">
        <f>VLOOKUP(A387,ORÇ!C:K,2,0)</f>
        <v>GUARDA-CORPO DE AÇO GALVANIZADO DE 1,10M DE ALTURA, MONTANTES TUBULARES DE 1.1/2  ESPAÇADOS DE 1,20M, TRAVESSA SUPERIOR DE 2 , GRADIL FORMADO POR BARRAS CHATAS EM FERRO DE 32X4,8MM, FIXADO COM CHUMBADOR MECÂNICO. AF_04/2019_PS</v>
      </c>
      <c r="C387" s="465" t="s">
        <v>83</v>
      </c>
      <c r="D387" s="466">
        <f>VLOOKUP(A387,ORÇ!C:Z,7,0)</f>
        <v>0</v>
      </c>
      <c r="E387" s="453"/>
      <c r="F387" s="453"/>
      <c r="G387" s="453"/>
      <c r="H387" s="336">
        <f t="shared" ref="H387:I387" si="338">H389*$M387</f>
        <v>0</v>
      </c>
      <c r="I387" s="336">
        <f t="shared" si="338"/>
        <v>0</v>
      </c>
      <c r="M387" s="457">
        <f t="shared" ref="M387" si="339">D387</f>
        <v>0</v>
      </c>
      <c r="P387" s="447"/>
      <c r="Q387" s="458"/>
      <c r="R387" s="459"/>
    </row>
    <row r="388" spans="1:18" s="457" customFormat="1" ht="4.1500000000000004" customHeight="1">
      <c r="A388" s="526"/>
      <c r="B388" s="528"/>
      <c r="C388" s="467"/>
      <c r="D388" s="467"/>
      <c r="E388" s="454"/>
      <c r="F388" s="454"/>
      <c r="G388" s="454"/>
      <c r="H388" s="337"/>
      <c r="I388" s="337"/>
      <c r="P388" s="449"/>
      <c r="Q388" s="458"/>
      <c r="R388" s="461"/>
    </row>
    <row r="389" spans="1:18" s="457" customFormat="1" ht="13.5" customHeight="1">
      <c r="A389" s="526"/>
      <c r="B389" s="528"/>
      <c r="C389" s="468" t="s">
        <v>84</v>
      </c>
      <c r="D389" s="42"/>
      <c r="E389" s="450"/>
      <c r="F389" s="450"/>
      <c r="G389" s="450"/>
      <c r="H389" s="338">
        <v>0.2</v>
      </c>
      <c r="I389" s="338">
        <v>0.8</v>
      </c>
      <c r="J389" s="457">
        <v>0</v>
      </c>
      <c r="K389" s="457">
        <v>1</v>
      </c>
      <c r="L389" s="457">
        <f t="shared" ref="L389" si="340">SUM(E389:J389)</f>
        <v>1</v>
      </c>
      <c r="P389" s="452"/>
      <c r="Q389" s="463"/>
      <c r="R389" s="464"/>
    </row>
    <row r="390" spans="1:18" s="457" customFormat="1" ht="13.5" customHeight="1">
      <c r="A390" s="526" t="s">
        <v>433</v>
      </c>
      <c r="B390" s="527" t="str">
        <f>VLOOKUP(A390,ORÇ!C:K,2,0)</f>
        <v>Letra em aço inox escovado/polido 20 x 20cm - instalado</v>
      </c>
      <c r="C390" s="465" t="s">
        <v>83</v>
      </c>
      <c r="D390" s="466">
        <f>VLOOKUP(A390,ORÇ!C:Z,7,0)</f>
        <v>0</v>
      </c>
      <c r="E390" s="453"/>
      <c r="F390" s="453"/>
      <c r="G390" s="453"/>
      <c r="H390" s="336">
        <f t="shared" ref="H390:I390" si="341">H392*$M390</f>
        <v>0</v>
      </c>
      <c r="I390" s="336">
        <f t="shared" si="341"/>
        <v>0</v>
      </c>
      <c r="M390" s="457">
        <f t="shared" ref="M390" si="342">D390</f>
        <v>0</v>
      </c>
      <c r="P390" s="447"/>
      <c r="Q390" s="458"/>
      <c r="R390" s="459"/>
    </row>
    <row r="391" spans="1:18" s="457" customFormat="1" ht="4.1500000000000004" customHeight="1">
      <c r="A391" s="526"/>
      <c r="B391" s="528"/>
      <c r="C391" s="467"/>
      <c r="D391" s="467"/>
      <c r="E391" s="454"/>
      <c r="F391" s="454"/>
      <c r="G391" s="454"/>
      <c r="H391" s="337"/>
      <c r="I391" s="337"/>
      <c r="P391" s="449"/>
      <c r="Q391" s="458"/>
      <c r="R391" s="461"/>
    </row>
    <row r="392" spans="1:18" s="457" customFormat="1" ht="13.5" customHeight="1">
      <c r="A392" s="526"/>
      <c r="B392" s="528"/>
      <c r="C392" s="468" t="s">
        <v>84</v>
      </c>
      <c r="D392" s="42"/>
      <c r="E392" s="450"/>
      <c r="F392" s="450"/>
      <c r="G392" s="450"/>
      <c r="H392" s="338">
        <v>0.2</v>
      </c>
      <c r="I392" s="338">
        <v>0.8</v>
      </c>
      <c r="J392" s="457">
        <v>0</v>
      </c>
      <c r="K392" s="457">
        <v>1</v>
      </c>
      <c r="L392" s="457">
        <f t="shared" ref="L392" si="343">SUM(E392:J392)</f>
        <v>1</v>
      </c>
      <c r="P392" s="452"/>
      <c r="Q392" s="463"/>
      <c r="R392" s="464"/>
    </row>
    <row r="393" spans="1:18" s="457" customFormat="1" ht="13.5" customHeight="1">
      <c r="A393" s="526" t="s">
        <v>442</v>
      </c>
      <c r="B393" s="527" t="str">
        <f>VLOOKUP(A393,ORÇ!C:K,2,0)</f>
        <v>Placa para inauguração de obra em alumínio polido e=4mm, dimensões 40 x 50 cm, gravação em baixo relevo, inclusive pintura e fixação</v>
      </c>
      <c r="C393" s="465" t="s">
        <v>83</v>
      </c>
      <c r="D393" s="466">
        <f>VLOOKUP(A393,ORÇ!C:Z,7,0)</f>
        <v>0</v>
      </c>
      <c r="E393" s="453"/>
      <c r="F393" s="453"/>
      <c r="G393" s="453"/>
      <c r="H393" s="336">
        <f t="shared" ref="H393:I393" si="344">H395*$M393</f>
        <v>0</v>
      </c>
      <c r="I393" s="336">
        <f t="shared" si="344"/>
        <v>0</v>
      </c>
      <c r="M393" s="457">
        <f t="shared" ref="M393" si="345">D393</f>
        <v>0</v>
      </c>
      <c r="P393" s="447"/>
      <c r="Q393" s="458"/>
      <c r="R393" s="459"/>
    </row>
    <row r="394" spans="1:18" s="457" customFormat="1" ht="4.1500000000000004" customHeight="1">
      <c r="A394" s="526"/>
      <c r="B394" s="528"/>
      <c r="C394" s="467"/>
      <c r="D394" s="467"/>
      <c r="E394" s="454"/>
      <c r="F394" s="454"/>
      <c r="G394" s="454"/>
      <c r="H394" s="337"/>
      <c r="I394" s="337"/>
      <c r="P394" s="449"/>
      <c r="Q394" s="458"/>
      <c r="R394" s="461"/>
    </row>
    <row r="395" spans="1:18" s="457" customFormat="1" ht="13.5" customHeight="1">
      <c r="A395" s="526"/>
      <c r="B395" s="528"/>
      <c r="C395" s="468" t="s">
        <v>84</v>
      </c>
      <c r="D395" s="42"/>
      <c r="E395" s="450"/>
      <c r="F395" s="450"/>
      <c r="G395" s="450"/>
      <c r="H395" s="338">
        <v>0.2</v>
      </c>
      <c r="I395" s="338">
        <v>0.8</v>
      </c>
      <c r="J395" s="457">
        <v>0</v>
      </c>
      <c r="K395" s="457">
        <v>1</v>
      </c>
      <c r="L395" s="457">
        <f t="shared" ref="L395" si="346">SUM(E395:J395)</f>
        <v>1</v>
      </c>
      <c r="P395" s="452"/>
      <c r="Q395" s="463"/>
      <c r="R395" s="464"/>
    </row>
    <row r="396" spans="1:18" s="457" customFormat="1" ht="13.5" customHeight="1">
      <c r="A396" s="526" t="s">
        <v>443</v>
      </c>
      <c r="B396" s="527" t="str">
        <f>VLOOKUP(A396,ORÇ!C:K,2,0)</f>
        <v>Limpeza geral da obra (edificação)</v>
      </c>
      <c r="C396" s="465" t="s">
        <v>83</v>
      </c>
      <c r="D396" s="466">
        <f>VLOOKUP(A396,ORÇ!C:Z,7,0)</f>
        <v>0</v>
      </c>
      <c r="E396" s="453"/>
      <c r="F396" s="453"/>
      <c r="G396" s="453"/>
      <c r="H396" s="336">
        <f t="shared" ref="H396:I396" si="347">H398*$M396</f>
        <v>0</v>
      </c>
      <c r="I396" s="336">
        <f t="shared" si="347"/>
        <v>0</v>
      </c>
      <c r="M396" s="457">
        <f t="shared" ref="M396" si="348">D396</f>
        <v>0</v>
      </c>
      <c r="P396" s="447"/>
      <c r="Q396" s="458"/>
      <c r="R396" s="459"/>
    </row>
    <row r="397" spans="1:18" s="457" customFormat="1" ht="4.1500000000000004" customHeight="1">
      <c r="A397" s="526"/>
      <c r="B397" s="528"/>
      <c r="C397" s="467"/>
      <c r="D397" s="467"/>
      <c r="E397" s="454"/>
      <c r="F397" s="454"/>
      <c r="G397" s="454"/>
      <c r="H397" s="337"/>
      <c r="I397" s="337"/>
      <c r="P397" s="449"/>
      <c r="Q397" s="458"/>
      <c r="R397" s="461"/>
    </row>
    <row r="398" spans="1:18" s="457" customFormat="1" ht="13.5" customHeight="1">
      <c r="A398" s="526"/>
      <c r="B398" s="528"/>
      <c r="C398" s="468" t="s">
        <v>84</v>
      </c>
      <c r="D398" s="42"/>
      <c r="E398" s="450"/>
      <c r="F398" s="450"/>
      <c r="G398" s="450"/>
      <c r="H398" s="338">
        <v>0.2</v>
      </c>
      <c r="I398" s="338">
        <v>0.8</v>
      </c>
      <c r="J398" s="457">
        <v>0</v>
      </c>
      <c r="K398" s="457">
        <v>1</v>
      </c>
      <c r="L398" s="457">
        <f t="shared" ref="L398" si="349">SUM(E398:J398)</f>
        <v>1</v>
      </c>
      <c r="P398" s="452"/>
      <c r="Q398" s="463"/>
      <c r="R398" s="464"/>
    </row>
    <row r="399" spans="1:18" s="38" customFormat="1" ht="9.75" customHeight="1">
      <c r="A399" s="339"/>
      <c r="B399" s="381"/>
      <c r="C399" s="381"/>
      <c r="D399" s="381"/>
      <c r="E399" s="381"/>
      <c r="F399" s="381"/>
      <c r="G399" s="381"/>
      <c r="H399" s="381"/>
      <c r="I399" s="340"/>
      <c r="P399" s="46"/>
      <c r="Q399" s="44"/>
      <c r="R399" s="37"/>
    </row>
    <row r="400" spans="1:18" s="38" customFormat="1" ht="15" customHeight="1">
      <c r="A400" s="546" t="s">
        <v>85</v>
      </c>
      <c r="B400" s="546"/>
      <c r="C400" s="546"/>
      <c r="D400" s="546"/>
      <c r="E400" s="245">
        <f>E9+E24+E57+E102+E276+E315+E129+E330+E363</f>
        <v>0</v>
      </c>
      <c r="F400" s="245">
        <f>F9+F24+F57+F102+F276+F315+F129+F330+F363</f>
        <v>0</v>
      </c>
      <c r="G400" s="245">
        <f>G9+G24+G57+G102+G276+G315+G129+G330+G363</f>
        <v>0</v>
      </c>
      <c r="H400" s="245">
        <f>H9+H24+H57+H102+H276+H315+H129+H330+H363</f>
        <v>0</v>
      </c>
      <c r="I400" s="245">
        <f>I9+I24+I57+I102+I276+I315+I129+I330+I363</f>
        <v>0</v>
      </c>
      <c r="M400" s="469">
        <f>RES!C15</f>
        <v>0</v>
      </c>
      <c r="P400" s="40"/>
      <c r="Q400" s="36"/>
      <c r="R400" s="41"/>
    </row>
    <row r="401" spans="1:18" s="38" customFormat="1" ht="15" customHeight="1">
      <c r="A401" s="547" t="s">
        <v>86</v>
      </c>
      <c r="B401" s="547"/>
      <c r="C401" s="547"/>
      <c r="D401" s="547"/>
      <c r="E401" s="31">
        <f>E400</f>
        <v>0</v>
      </c>
      <c r="F401" s="31">
        <f>E401+F400</f>
        <v>0</v>
      </c>
      <c r="G401" s="31">
        <f t="shared" ref="G401" si="350">F401+G400</f>
        <v>0</v>
      </c>
      <c r="H401" s="31">
        <f t="shared" ref="H401" si="351">G401+H400</f>
        <v>0</v>
      </c>
      <c r="I401" s="31">
        <f t="shared" ref="I401" si="352">H401+I400</f>
        <v>0</v>
      </c>
      <c r="L401" s="147"/>
      <c r="P401" s="40"/>
      <c r="Q401" s="36"/>
      <c r="R401" s="45"/>
    </row>
    <row r="402" spans="1:18" s="38" customFormat="1" ht="15" customHeight="1">
      <c r="A402" s="547" t="s">
        <v>87</v>
      </c>
      <c r="B402" s="547"/>
      <c r="C402" s="547"/>
      <c r="D402" s="547"/>
      <c r="E402" s="47" t="e">
        <f>ROUND(E400/$M$400,5)</f>
        <v>#DIV/0!</v>
      </c>
      <c r="F402" s="47" t="e">
        <f>ROUND(F400/$M$400,5)</f>
        <v>#DIV/0!</v>
      </c>
      <c r="G402" s="47" t="e">
        <f>ROUND(G400/$M$400,5)</f>
        <v>#DIV/0!</v>
      </c>
      <c r="H402" s="47" t="e">
        <f>ROUND(H400/$M$400,5)</f>
        <v>#DIV/0!</v>
      </c>
      <c r="I402" s="47" t="e">
        <f>ROUND(I400/$M$400,5)</f>
        <v>#DIV/0!</v>
      </c>
      <c r="J402" s="38">
        <v>1</v>
      </c>
      <c r="L402" s="147"/>
      <c r="P402" s="48"/>
      <c r="Q402" s="36"/>
      <c r="R402" s="45"/>
    </row>
    <row r="403" spans="1:18" s="38" customFormat="1" ht="15" customHeight="1">
      <c r="A403" s="545" t="s">
        <v>88</v>
      </c>
      <c r="B403" s="545"/>
      <c r="C403" s="545"/>
      <c r="D403" s="545"/>
      <c r="E403" s="341" t="e">
        <f>E402</f>
        <v>#DIV/0!</v>
      </c>
      <c r="F403" s="341" t="e">
        <f t="shared" ref="F403:G403" si="353">E403+F402</f>
        <v>#DIV/0!</v>
      </c>
      <c r="G403" s="341" t="e">
        <f t="shared" si="353"/>
        <v>#DIV/0!</v>
      </c>
      <c r="H403" s="341" t="e">
        <f t="shared" ref="H403" si="354">G403+H402</f>
        <v>#DIV/0!</v>
      </c>
      <c r="I403" s="341" t="e">
        <f t="shared" ref="I403" si="355">H403+I402</f>
        <v>#DIV/0!</v>
      </c>
      <c r="J403" s="38">
        <v>0</v>
      </c>
      <c r="K403" s="38">
        <v>1</v>
      </c>
      <c r="P403" s="48"/>
      <c r="Q403" s="45"/>
      <c r="R403" s="45"/>
    </row>
    <row r="404" spans="1:18">
      <c r="J404" s="38"/>
      <c r="K404" s="38"/>
      <c r="L404" s="38"/>
      <c r="M404" s="38"/>
      <c r="N404" s="38"/>
      <c r="O404" s="38"/>
    </row>
    <row r="405" spans="1:18">
      <c r="J405" s="38"/>
      <c r="K405" s="38"/>
      <c r="L405" s="38"/>
      <c r="M405" s="38"/>
      <c r="N405" s="38"/>
      <c r="O405" s="38"/>
    </row>
    <row r="406" spans="1:18">
      <c r="A406" s="544"/>
      <c r="B406" s="544"/>
      <c r="C406" s="544"/>
      <c r="D406" s="544"/>
      <c r="E406" s="544"/>
      <c r="F406" s="544"/>
      <c r="G406" s="544"/>
      <c r="H406" s="544"/>
      <c r="I406" s="544"/>
      <c r="J406" s="38"/>
      <c r="K406" s="38"/>
      <c r="L406" s="38"/>
      <c r="M406" s="38"/>
      <c r="N406" s="38"/>
      <c r="O406" s="38"/>
    </row>
    <row r="407" spans="1:18">
      <c r="J407" s="38"/>
      <c r="K407" s="38"/>
      <c r="L407" s="38"/>
      <c r="M407" s="38"/>
      <c r="N407" s="38"/>
      <c r="O407" s="38"/>
    </row>
    <row r="408" spans="1:18">
      <c r="J408" s="38"/>
      <c r="K408" s="38"/>
      <c r="L408" s="38"/>
      <c r="M408" s="38"/>
      <c r="N408" s="38"/>
      <c r="O408" s="38"/>
    </row>
  </sheetData>
  <mergeCells count="267">
    <mergeCell ref="A264:A266"/>
    <mergeCell ref="B264:B266"/>
    <mergeCell ref="A132:A134"/>
    <mergeCell ref="B132:B134"/>
    <mergeCell ref="A141:A143"/>
    <mergeCell ref="B141:B143"/>
    <mergeCell ref="A165:A167"/>
    <mergeCell ref="B165:B167"/>
    <mergeCell ref="A168:A170"/>
    <mergeCell ref="B168:B170"/>
    <mergeCell ref="A171:A173"/>
    <mergeCell ref="B171:B173"/>
    <mergeCell ref="A174:A176"/>
    <mergeCell ref="B174:B176"/>
    <mergeCell ref="A156:A158"/>
    <mergeCell ref="B156:B158"/>
    <mergeCell ref="A159:A161"/>
    <mergeCell ref="B159:B161"/>
    <mergeCell ref="A162:A164"/>
    <mergeCell ref="B162:B164"/>
    <mergeCell ref="A258:A260"/>
    <mergeCell ref="B258:B260"/>
    <mergeCell ref="A261:A263"/>
    <mergeCell ref="B261:B263"/>
    <mergeCell ref="A231:A233"/>
    <mergeCell ref="B231:B233"/>
    <mergeCell ref="A249:A251"/>
    <mergeCell ref="B249:B251"/>
    <mergeCell ref="A177:A179"/>
    <mergeCell ref="B177:B179"/>
    <mergeCell ref="A183:A185"/>
    <mergeCell ref="B183:B185"/>
    <mergeCell ref="A186:A188"/>
    <mergeCell ref="B186:B188"/>
    <mergeCell ref="A207:A209"/>
    <mergeCell ref="B207:B209"/>
    <mergeCell ref="A210:A212"/>
    <mergeCell ref="B210:B212"/>
    <mergeCell ref="A135:A137"/>
    <mergeCell ref="B135:B137"/>
    <mergeCell ref="A138:A140"/>
    <mergeCell ref="B138:B140"/>
    <mergeCell ref="A144:A146"/>
    <mergeCell ref="B144:B146"/>
    <mergeCell ref="A234:A236"/>
    <mergeCell ref="B234:B236"/>
    <mergeCell ref="A237:A239"/>
    <mergeCell ref="B237:B239"/>
    <mergeCell ref="A180:A182"/>
    <mergeCell ref="B180:B182"/>
    <mergeCell ref="A189:A191"/>
    <mergeCell ref="B189:B191"/>
    <mergeCell ref="A192:A194"/>
    <mergeCell ref="B192:B194"/>
    <mergeCell ref="A222:A224"/>
    <mergeCell ref="B222:B224"/>
    <mergeCell ref="A213:A215"/>
    <mergeCell ref="B213:B215"/>
    <mergeCell ref="A225:A227"/>
    <mergeCell ref="B225:B227"/>
    <mergeCell ref="A228:A230"/>
    <mergeCell ref="B228:B230"/>
    <mergeCell ref="A378:A380"/>
    <mergeCell ref="B378:B380"/>
    <mergeCell ref="A366:A368"/>
    <mergeCell ref="B366:B368"/>
    <mergeCell ref="A369:A371"/>
    <mergeCell ref="B369:B371"/>
    <mergeCell ref="A372:A374"/>
    <mergeCell ref="B372:B374"/>
    <mergeCell ref="A147:A149"/>
    <mergeCell ref="B147:B149"/>
    <mergeCell ref="A150:A152"/>
    <mergeCell ref="B150:B152"/>
    <mergeCell ref="A153:A155"/>
    <mergeCell ref="B153:B155"/>
    <mergeCell ref="A240:A242"/>
    <mergeCell ref="B240:B242"/>
    <mergeCell ref="A243:A245"/>
    <mergeCell ref="B243:B245"/>
    <mergeCell ref="A246:A248"/>
    <mergeCell ref="B246:B248"/>
    <mergeCell ref="A270:A272"/>
    <mergeCell ref="B270:B272"/>
    <mergeCell ref="A255:A257"/>
    <mergeCell ref="B255:B257"/>
    <mergeCell ref="A348:A350"/>
    <mergeCell ref="B348:B350"/>
    <mergeCell ref="A351:A353"/>
    <mergeCell ref="B351:B353"/>
    <mergeCell ref="A354:A356"/>
    <mergeCell ref="B354:B356"/>
    <mergeCell ref="A357:A359"/>
    <mergeCell ref="B357:B359"/>
    <mergeCell ref="A375:A377"/>
    <mergeCell ref="B375:B377"/>
    <mergeCell ref="A342:A344"/>
    <mergeCell ref="B342:B344"/>
    <mergeCell ref="A345:A347"/>
    <mergeCell ref="B345:B347"/>
    <mergeCell ref="A195:A197"/>
    <mergeCell ref="B195:B197"/>
    <mergeCell ref="A333:A335"/>
    <mergeCell ref="B333:B335"/>
    <mergeCell ref="A336:A338"/>
    <mergeCell ref="B336:B338"/>
    <mergeCell ref="A198:A200"/>
    <mergeCell ref="B198:B200"/>
    <mergeCell ref="A201:A203"/>
    <mergeCell ref="B201:B203"/>
    <mergeCell ref="A204:A206"/>
    <mergeCell ref="B204:B206"/>
    <mergeCell ref="A216:A218"/>
    <mergeCell ref="B216:B218"/>
    <mergeCell ref="A219:A221"/>
    <mergeCell ref="B219:B221"/>
    <mergeCell ref="A312:A314"/>
    <mergeCell ref="B312:B314"/>
    <mergeCell ref="A273:A275"/>
    <mergeCell ref="B273:B275"/>
    <mergeCell ref="A339:A341"/>
    <mergeCell ref="B339:B341"/>
    <mergeCell ref="A291:A293"/>
    <mergeCell ref="B291:B293"/>
    <mergeCell ref="A294:A296"/>
    <mergeCell ref="B294:B296"/>
    <mergeCell ref="A297:A299"/>
    <mergeCell ref="B297:B299"/>
    <mergeCell ref="A300:A302"/>
    <mergeCell ref="B300:B302"/>
    <mergeCell ref="A324:A326"/>
    <mergeCell ref="B324:B326"/>
    <mergeCell ref="A318:A320"/>
    <mergeCell ref="B318:B320"/>
    <mergeCell ref="A321:A323"/>
    <mergeCell ref="B321:B323"/>
    <mergeCell ref="A285:A287"/>
    <mergeCell ref="B285:B287"/>
    <mergeCell ref="A327:A329"/>
    <mergeCell ref="B327:B329"/>
    <mergeCell ref="A288:A290"/>
    <mergeCell ref="B288:B290"/>
    <mergeCell ref="A306:A308"/>
    <mergeCell ref="B306:B308"/>
    <mergeCell ref="A309:A311"/>
    <mergeCell ref="B309:B311"/>
    <mergeCell ref="A105:A107"/>
    <mergeCell ref="B105:B107"/>
    <mergeCell ref="A108:A110"/>
    <mergeCell ref="B108:B110"/>
    <mergeCell ref="A111:A113"/>
    <mergeCell ref="B111:B113"/>
    <mergeCell ref="A114:A116"/>
    <mergeCell ref="B114:B116"/>
    <mergeCell ref="A117:A119"/>
    <mergeCell ref="B117:B119"/>
    <mergeCell ref="A51:A53"/>
    <mergeCell ref="B51:B53"/>
    <mergeCell ref="A54:A56"/>
    <mergeCell ref="B54:B56"/>
    <mergeCell ref="A93:A95"/>
    <mergeCell ref="B93:B95"/>
    <mergeCell ref="A96:A98"/>
    <mergeCell ref="B96:B98"/>
    <mergeCell ref="A99:A101"/>
    <mergeCell ref="B99:B101"/>
    <mergeCell ref="A84:A86"/>
    <mergeCell ref="B84:B86"/>
    <mergeCell ref="A87:A89"/>
    <mergeCell ref="B87:B89"/>
    <mergeCell ref="A90:A92"/>
    <mergeCell ref="B90:B92"/>
    <mergeCell ref="B60:B62"/>
    <mergeCell ref="A78:A80"/>
    <mergeCell ref="B78:B80"/>
    <mergeCell ref="A63:A65"/>
    <mergeCell ref="B63:B65"/>
    <mergeCell ref="A66:A68"/>
    <mergeCell ref="B66:B68"/>
    <mergeCell ref="A69:A71"/>
    <mergeCell ref="B69:B71"/>
    <mergeCell ref="A72:A74"/>
    <mergeCell ref="B72:B74"/>
    <mergeCell ref="A75:A77"/>
    <mergeCell ref="B75:B77"/>
    <mergeCell ref="A406:I406"/>
    <mergeCell ref="A403:D403"/>
    <mergeCell ref="A400:D400"/>
    <mergeCell ref="A401:D401"/>
    <mergeCell ref="A402:D402"/>
    <mergeCell ref="A27:A29"/>
    <mergeCell ref="B27:B29"/>
    <mergeCell ref="A30:A32"/>
    <mergeCell ref="A330:A332"/>
    <mergeCell ref="B330:B332"/>
    <mergeCell ref="A363:A365"/>
    <mergeCell ref="B363:B365"/>
    <mergeCell ref="A57:A59"/>
    <mergeCell ref="B57:B59"/>
    <mergeCell ref="A102:A104"/>
    <mergeCell ref="B102:B104"/>
    <mergeCell ref="A276:A278"/>
    <mergeCell ref="B276:B278"/>
    <mergeCell ref="A39:A41"/>
    <mergeCell ref="B39:B41"/>
    <mergeCell ref="A42:A44"/>
    <mergeCell ref="B42:B44"/>
    <mergeCell ref="A45:A47"/>
    <mergeCell ref="B45:B47"/>
    <mergeCell ref="A81:A83"/>
    <mergeCell ref="B81:B83"/>
    <mergeCell ref="A1:I3"/>
    <mergeCell ref="A7:I7"/>
    <mergeCell ref="A9:A11"/>
    <mergeCell ref="B9:B11"/>
    <mergeCell ref="A24:A26"/>
    <mergeCell ref="B24:B26"/>
    <mergeCell ref="A12:A14"/>
    <mergeCell ref="B12:B14"/>
    <mergeCell ref="A15:A17"/>
    <mergeCell ref="B15:B17"/>
    <mergeCell ref="A18:A20"/>
    <mergeCell ref="B18:B20"/>
    <mergeCell ref="A21:A23"/>
    <mergeCell ref="B21:B23"/>
    <mergeCell ref="B30:B32"/>
    <mergeCell ref="A33:A35"/>
    <mergeCell ref="B33:B35"/>
    <mergeCell ref="A36:A38"/>
    <mergeCell ref="B36:B38"/>
    <mergeCell ref="A48:A50"/>
    <mergeCell ref="B48:B50"/>
    <mergeCell ref="A60:A62"/>
    <mergeCell ref="A120:A122"/>
    <mergeCell ref="B120:B122"/>
    <mergeCell ref="A123:A125"/>
    <mergeCell ref="B123:B125"/>
    <mergeCell ref="A126:A128"/>
    <mergeCell ref="B126:B128"/>
    <mergeCell ref="A360:A362"/>
    <mergeCell ref="B360:B362"/>
    <mergeCell ref="A381:A383"/>
    <mergeCell ref="B381:B383"/>
    <mergeCell ref="A315:A317"/>
    <mergeCell ref="B315:B317"/>
    <mergeCell ref="A303:A305"/>
    <mergeCell ref="B303:B305"/>
    <mergeCell ref="A129:A131"/>
    <mergeCell ref="B129:B131"/>
    <mergeCell ref="A252:A254"/>
    <mergeCell ref="B252:B254"/>
    <mergeCell ref="A267:A269"/>
    <mergeCell ref="B267:B269"/>
    <mergeCell ref="A279:A281"/>
    <mergeCell ref="B279:B281"/>
    <mergeCell ref="A282:A284"/>
    <mergeCell ref="B282:B284"/>
    <mergeCell ref="A384:A386"/>
    <mergeCell ref="B384:B386"/>
    <mergeCell ref="A387:A389"/>
    <mergeCell ref="B387:B389"/>
    <mergeCell ref="A390:A392"/>
    <mergeCell ref="B390:B392"/>
    <mergeCell ref="A393:A395"/>
    <mergeCell ref="B393:B395"/>
    <mergeCell ref="A396:A398"/>
    <mergeCell ref="B396:B398"/>
  </mergeCells>
  <phoneticPr fontId="12" type="noConversion"/>
  <conditionalFormatting sqref="D14 D11 D17 D20 D23">
    <cfRule type="colorScale" priority="7645">
      <colorScale>
        <cfvo type="min"/>
        <cfvo type="max"/>
        <color rgb="FFFCFCFF"/>
        <color rgb="FF63BE7B"/>
      </colorScale>
    </cfRule>
  </conditionalFormatting>
  <conditionalFormatting sqref="D32 D29 D35 D38 D41 D44 D47 D50 D53 D56">
    <cfRule type="colorScale" priority="707">
      <colorScale>
        <cfvo type="min"/>
        <cfvo type="max"/>
        <color rgb="FFFCFCFF"/>
        <color rgb="FF63BE7B"/>
      </colorScale>
    </cfRule>
  </conditionalFormatting>
  <conditionalFormatting sqref="D80 D62 D83 D86 D89 D92 D65 D68 D71 D74 D77 D95 D98 D101">
    <cfRule type="colorScale" priority="665">
      <colorScale>
        <cfvo type="min"/>
        <cfvo type="max"/>
        <color rgb="FFFCFCFF"/>
        <color rgb="FF63BE7B"/>
      </colorScale>
    </cfRule>
  </conditionalFormatting>
  <conditionalFormatting sqref="D110 D107 D113 D116 D119 D122 D125 D128">
    <cfRule type="colorScale" priority="3510">
      <colorScale>
        <cfvo type="min"/>
        <cfvo type="max"/>
        <color rgb="FFFCFCFF"/>
        <color rgb="FF63BE7B"/>
      </colorScale>
    </cfRule>
  </conditionalFormatting>
  <conditionalFormatting sqref="D140 D137 D146 D149">
    <cfRule type="colorScale" priority="125">
      <colorScale>
        <cfvo type="min"/>
        <cfvo type="max"/>
        <color rgb="FFFCFCFF"/>
        <color rgb="FF63BE7B"/>
      </colorScale>
    </cfRule>
  </conditionalFormatting>
  <conditionalFormatting sqref="D143">
    <cfRule type="colorScale" priority="107">
      <colorScale>
        <cfvo type="min"/>
        <cfvo type="max"/>
        <color rgb="FFFCFCFF"/>
        <color rgb="FF63BE7B"/>
      </colorScale>
    </cfRule>
    <cfRule type="colorScale" priority="108">
      <colorScale>
        <cfvo type="min"/>
        <cfvo type="max"/>
        <color rgb="FFFCFCFF"/>
        <color rgb="FF63BE7B"/>
      </colorScale>
    </cfRule>
  </conditionalFormatting>
  <conditionalFormatting sqref="D155 D152 D158 D161">
    <cfRule type="colorScale" priority="166">
      <colorScale>
        <cfvo type="min"/>
        <cfvo type="max"/>
        <color rgb="FFFCFCFF"/>
        <color rgb="FF63BE7B"/>
      </colorScale>
    </cfRule>
  </conditionalFormatting>
  <conditionalFormatting sqref="D167">
    <cfRule type="colorScale" priority="83">
      <colorScale>
        <cfvo type="min"/>
        <cfvo type="max"/>
        <color rgb="FFFCFCFF"/>
        <color rgb="FF63BE7B"/>
      </colorScale>
    </cfRule>
    <cfRule type="colorScale" priority="84">
      <colorScale>
        <cfvo type="min"/>
        <cfvo type="max"/>
        <color rgb="FFFCFCFF"/>
        <color rgb="FF63BE7B"/>
      </colorScale>
    </cfRule>
  </conditionalFormatting>
  <conditionalFormatting sqref="D227 D164 D230 D275 D209 D212 D215 D170 D173 D176 D188 D191 D194 D179 D182 D185 D206 D197 D200 D203 D218 D221 D224 D236 D239 D242 D245 D248 D254 D269 D272 D263 D257 D260">
    <cfRule type="colorScale" priority="207">
      <colorScale>
        <cfvo type="min"/>
        <cfvo type="max"/>
        <color rgb="FFFCFCFF"/>
        <color rgb="FF63BE7B"/>
      </colorScale>
    </cfRule>
  </conditionalFormatting>
  <conditionalFormatting sqref="D233">
    <cfRule type="colorScale" priority="59">
      <colorScale>
        <cfvo type="min"/>
        <cfvo type="max"/>
        <color rgb="FFFCFCFF"/>
        <color rgb="FF63BE7B"/>
      </colorScale>
    </cfRule>
    <cfRule type="colorScale" priority="60">
      <colorScale>
        <cfvo type="min"/>
        <cfvo type="max"/>
        <color rgb="FFFCFCFF"/>
        <color rgb="FF63BE7B"/>
      </colorScale>
    </cfRule>
  </conditionalFormatting>
  <conditionalFormatting sqref="D251">
    <cfRule type="colorScale" priority="35">
      <colorScale>
        <cfvo type="min"/>
        <cfvo type="max"/>
        <color rgb="FFFCFCFF"/>
        <color rgb="FF63BE7B"/>
      </colorScale>
    </cfRule>
    <cfRule type="colorScale" priority="36">
      <colorScale>
        <cfvo type="min"/>
        <cfvo type="max"/>
        <color rgb="FFFCFCFF"/>
        <color rgb="FF63BE7B"/>
      </colorScale>
    </cfRule>
  </conditionalFormatting>
  <conditionalFormatting sqref="D266">
    <cfRule type="colorScale" priority="11">
      <colorScale>
        <cfvo type="min"/>
        <cfvo type="max"/>
        <color rgb="FFFCFCFF"/>
        <color rgb="FF63BE7B"/>
      </colorScale>
    </cfRule>
    <cfRule type="colorScale" priority="12">
      <colorScale>
        <cfvo type="min"/>
        <cfvo type="max"/>
        <color rgb="FFFCFCFF"/>
        <color rgb="FF63BE7B"/>
      </colorScale>
    </cfRule>
  </conditionalFormatting>
  <conditionalFormatting sqref="D281 D284 D287 D290">
    <cfRule type="colorScale" priority="494">
      <colorScale>
        <cfvo type="min"/>
        <cfvo type="max"/>
        <color rgb="FFFCFCFF"/>
        <color rgb="FF63BE7B"/>
      </colorScale>
    </cfRule>
  </conditionalFormatting>
  <conditionalFormatting sqref="D293 D296 D299 D302">
    <cfRule type="colorScale" priority="535">
      <colorScale>
        <cfvo type="min"/>
        <cfvo type="max"/>
        <color rgb="FFFCFCFF"/>
        <color rgb="FF63BE7B"/>
      </colorScale>
    </cfRule>
  </conditionalFormatting>
  <conditionalFormatting sqref="D308 D305 D311 D314">
    <cfRule type="colorScale" priority="4437">
      <colorScale>
        <cfvo type="min"/>
        <cfvo type="max"/>
        <color rgb="FFFCFCFF"/>
        <color rgb="FF63BE7B"/>
      </colorScale>
    </cfRule>
  </conditionalFormatting>
  <conditionalFormatting sqref="D323 D320 D326">
    <cfRule type="colorScale" priority="371">
      <colorScale>
        <cfvo type="min"/>
        <cfvo type="max"/>
        <color rgb="FFFCFCFF"/>
        <color rgb="FF63BE7B"/>
      </colorScale>
    </cfRule>
  </conditionalFormatting>
  <conditionalFormatting sqref="D329">
    <cfRule type="colorScale" priority="5360">
      <colorScale>
        <cfvo type="min"/>
        <cfvo type="max"/>
        <color rgb="FFFCFCFF"/>
        <color rgb="FF63BE7B"/>
      </colorScale>
    </cfRule>
  </conditionalFormatting>
  <conditionalFormatting sqref="D338 D335 D341 D344">
    <cfRule type="colorScale" priority="290">
      <colorScale>
        <cfvo type="min"/>
        <cfvo type="max"/>
        <color rgb="FFFCFCFF"/>
        <color rgb="FF63BE7B"/>
      </colorScale>
    </cfRule>
  </conditionalFormatting>
  <conditionalFormatting sqref="D359 D347 D350 D353 D356 D362">
    <cfRule type="colorScale" priority="13488">
      <colorScale>
        <cfvo type="min"/>
        <cfvo type="max"/>
        <color rgb="FFFCFCFF"/>
        <color rgb="FF63BE7B"/>
      </colorScale>
    </cfRule>
  </conditionalFormatting>
  <conditionalFormatting sqref="D365 D332 D59 D26 D104 D131 D278 D317 D134">
    <cfRule type="colorScale" priority="1631">
      <colorScale>
        <cfvo type="min"/>
        <cfvo type="max"/>
        <color rgb="FFFCFCFF"/>
        <color rgb="FF63BE7B"/>
      </colorScale>
    </cfRule>
    <cfRule type="colorScale" priority="1632">
      <colorScale>
        <cfvo type="min"/>
        <cfvo type="max"/>
        <color rgb="FFFCFCFF"/>
        <color rgb="FF63BE7B"/>
      </colorScale>
    </cfRule>
  </conditionalFormatting>
  <conditionalFormatting sqref="D380 D368 D371 D374 D377 D383 D386 D389 D392 D395 D398">
    <cfRule type="colorScale" priority="7434">
      <colorScale>
        <cfvo type="min"/>
        <cfvo type="max"/>
        <color rgb="FFFCFCFF"/>
        <color rgb="FF63BE7B"/>
      </colorScale>
    </cfRule>
  </conditionalFormatting>
  <conditionalFormatting sqref="D365:G365 J365:N365">
    <cfRule type="colorScale" priority="1966">
      <colorScale>
        <cfvo type="min"/>
        <cfvo type="max"/>
        <color rgb="FFFCFCFF"/>
        <color rgb="FF63BE7B"/>
      </colorScale>
    </cfRule>
  </conditionalFormatting>
  <conditionalFormatting sqref="E59">
    <cfRule type="colorScale" priority="901">
      <colorScale>
        <cfvo type="min"/>
        <cfvo type="max"/>
        <color rgb="FFFCFCFF"/>
        <color rgb="FF63BE7B"/>
      </colorScale>
    </cfRule>
    <cfRule type="colorScale" priority="902">
      <colorScale>
        <cfvo type="min"/>
        <cfvo type="max"/>
        <color rgb="FFFCFCFF"/>
        <color rgb="FF63BE7B"/>
      </colorScale>
    </cfRule>
  </conditionalFormatting>
  <conditionalFormatting sqref="E104 E62 E80 E83 E86 E89 E92 E65 E68 E71 E74 E77 E95 E98 E101 E107 E110 E113 E116 E119 E122 E125 E128">
    <cfRule type="colorScale" priority="3184">
      <colorScale>
        <cfvo type="min"/>
        <cfvo type="max"/>
        <color rgb="FFFCFCFF"/>
        <color rgb="FF63BE7B"/>
      </colorScale>
    </cfRule>
    <cfRule type="colorScale" priority="3185">
      <colorScale>
        <cfvo type="min"/>
        <cfvo type="max"/>
        <color rgb="FFFCFCFF"/>
        <color rgb="FF63BE7B"/>
      </colorScale>
    </cfRule>
  </conditionalFormatting>
  <conditionalFormatting sqref="E365">
    <cfRule type="colorScale" priority="839">
      <colorScale>
        <cfvo type="min"/>
        <cfvo type="max"/>
        <color rgb="FFFCFCFF"/>
        <color rgb="FF63BE7B"/>
      </colorScale>
    </cfRule>
  </conditionalFormatting>
  <conditionalFormatting sqref="E26:F26">
    <cfRule type="colorScale" priority="868">
      <colorScale>
        <cfvo type="min"/>
        <cfvo type="max"/>
        <color rgb="FFFCFCFF"/>
        <color rgb="FF63BE7B"/>
      </colorScale>
    </cfRule>
    <cfRule type="colorScale" priority="869">
      <colorScale>
        <cfvo type="min"/>
        <cfvo type="max"/>
        <color rgb="FFFCFCFF"/>
        <color rgb="FF63BE7B"/>
      </colorScale>
    </cfRule>
    <cfRule type="colorScale" priority="870">
      <colorScale>
        <cfvo type="min"/>
        <cfvo type="max"/>
        <color rgb="FFFCFCFF"/>
        <color rgb="FF63BE7B"/>
      </colorScale>
    </cfRule>
    <cfRule type="colorScale" priority="871">
      <colorScale>
        <cfvo type="min"/>
        <cfvo type="max"/>
        <color rgb="FFFCFCFF"/>
        <color rgb="FF63BE7B"/>
      </colorScale>
    </cfRule>
    <cfRule type="colorScale" priority="872">
      <colorScale>
        <cfvo type="min"/>
        <cfvo type="max"/>
        <color rgb="FFFCFCFF"/>
        <color rgb="FF63BE7B"/>
      </colorScale>
    </cfRule>
    <cfRule type="colorScale" priority="873">
      <colorScale>
        <cfvo type="min"/>
        <cfvo type="max"/>
        <color rgb="FFFCFCFF"/>
        <color rgb="FF63BE7B"/>
      </colorScale>
    </cfRule>
  </conditionalFormatting>
  <conditionalFormatting sqref="E59:F59 J59:M59">
    <cfRule type="colorScale" priority="1979">
      <colorScale>
        <cfvo type="min"/>
        <cfvo type="max"/>
        <color rgb="FFFCFCFF"/>
        <color rgb="FF63BE7B"/>
      </colorScale>
    </cfRule>
  </conditionalFormatting>
  <conditionalFormatting sqref="E131:F131 I131 E134:F134 I134">
    <cfRule type="colorScale" priority="1968">
      <colorScale>
        <cfvo type="min"/>
        <cfvo type="max"/>
        <color rgb="FFFCFCFF"/>
        <color rgb="FF63BE7B"/>
      </colorScale>
    </cfRule>
  </conditionalFormatting>
  <conditionalFormatting sqref="E131:F131 I131:L131 E134:F134 I134:L134">
    <cfRule type="colorScale" priority="1352">
      <colorScale>
        <cfvo type="min"/>
        <cfvo type="max"/>
        <color rgb="FFFCFCFF"/>
        <color rgb="FF63BE7B"/>
      </colorScale>
    </cfRule>
  </conditionalFormatting>
  <conditionalFormatting sqref="E131:F131 I131:M131 E134:F134 I134:M134">
    <cfRule type="colorScale" priority="1981">
      <colorScale>
        <cfvo type="min"/>
        <cfvo type="max"/>
        <color rgb="FFFCFCFF"/>
        <color rgb="FF63BE7B"/>
      </colorScale>
    </cfRule>
  </conditionalFormatting>
  <conditionalFormatting sqref="E137:F137 E140:F140 E146:F146 E149:F149">
    <cfRule type="colorScale" priority="121">
      <colorScale>
        <cfvo type="min"/>
        <cfvo type="max"/>
        <color rgb="FFFCFCFF"/>
        <color rgb="FF63BE7B"/>
      </colorScale>
    </cfRule>
    <cfRule type="colorScale" priority="123">
      <colorScale>
        <cfvo type="min"/>
        <cfvo type="max"/>
        <color rgb="FFFCFCFF"/>
        <color rgb="FF63BE7B"/>
      </colorScale>
    </cfRule>
    <cfRule type="colorScale" priority="124">
      <colorScale>
        <cfvo type="min"/>
        <cfvo type="max"/>
        <color rgb="FFFCFCFF"/>
        <color rgb="FF63BE7B"/>
      </colorScale>
    </cfRule>
  </conditionalFormatting>
  <conditionalFormatting sqref="E137:F137">
    <cfRule type="colorScale" priority="122">
      <colorScale>
        <cfvo type="min"/>
        <cfvo type="max"/>
        <color rgb="FFFCFCFF"/>
        <color rgb="FF63BE7B"/>
      </colorScale>
    </cfRule>
  </conditionalFormatting>
  <conditionalFormatting sqref="E143:F143 I143">
    <cfRule type="colorScale" priority="118">
      <colorScale>
        <cfvo type="min"/>
        <cfvo type="max"/>
        <color rgb="FFFCFCFF"/>
        <color rgb="FF63BE7B"/>
      </colorScale>
    </cfRule>
    <cfRule type="colorScale" priority="120">
      <colorScale>
        <cfvo type="min"/>
        <cfvo type="max"/>
        <color rgb="FFFCFCFF"/>
        <color rgb="FF63BE7B"/>
      </colorScale>
    </cfRule>
  </conditionalFormatting>
  <conditionalFormatting sqref="E143:F143 I143:L143">
    <cfRule type="colorScale" priority="106">
      <colorScale>
        <cfvo type="min"/>
        <cfvo type="max"/>
        <color rgb="FFFCFCFF"/>
        <color rgb="FF63BE7B"/>
      </colorScale>
    </cfRule>
  </conditionalFormatting>
  <conditionalFormatting sqref="E143:F143 I143:M143">
    <cfRule type="colorScale" priority="119">
      <colorScale>
        <cfvo type="min"/>
        <cfvo type="max"/>
        <color rgb="FFFCFCFF"/>
        <color rgb="FF63BE7B"/>
      </colorScale>
    </cfRule>
  </conditionalFormatting>
  <conditionalFormatting sqref="E152:F152 E155:F155 E158:F158 E161:F161">
    <cfRule type="colorScale" priority="162">
      <colorScale>
        <cfvo type="min"/>
        <cfvo type="max"/>
        <color rgb="FFFCFCFF"/>
        <color rgb="FF63BE7B"/>
      </colorScale>
    </cfRule>
    <cfRule type="colorScale" priority="164">
      <colorScale>
        <cfvo type="min"/>
        <cfvo type="max"/>
        <color rgb="FFFCFCFF"/>
        <color rgb="FF63BE7B"/>
      </colorScale>
    </cfRule>
    <cfRule type="colorScale" priority="165">
      <colorScale>
        <cfvo type="min"/>
        <cfvo type="max"/>
        <color rgb="FFFCFCFF"/>
        <color rgb="FF63BE7B"/>
      </colorScale>
    </cfRule>
  </conditionalFormatting>
  <conditionalFormatting sqref="E152:F152">
    <cfRule type="colorScale" priority="163">
      <colorScale>
        <cfvo type="min"/>
        <cfvo type="max"/>
        <color rgb="FFFCFCFF"/>
        <color rgb="FF63BE7B"/>
      </colorScale>
    </cfRule>
  </conditionalFormatting>
  <conditionalFormatting sqref="E164:F164 E227:F227 E230:F230 E275:F275 E209:F209 E212:F212 E215:F215 E170:F170 E173:F173 E176:F176 E188:F188 E191:F191 E194:F194 E179:F179 E182:F182 E185:F185 E206:F206 E197:F197 E200:F200 E203:F203 E218:F218 E221:F221 E224:F224 E236:F236 E239:F239 E242:F242 E245:F245 E248:F248 E254:F254 E269:F269 E272:F272 E263:F263 E257:F257 E260:F260">
    <cfRule type="colorScale" priority="204">
      <colorScale>
        <cfvo type="min"/>
        <cfvo type="max"/>
        <color rgb="FFFCFCFF"/>
        <color rgb="FF63BE7B"/>
      </colorScale>
    </cfRule>
    <cfRule type="colorScale" priority="205">
      <colorScale>
        <cfvo type="min"/>
        <cfvo type="max"/>
        <color rgb="FFFCFCFF"/>
        <color rgb="FF63BE7B"/>
      </colorScale>
    </cfRule>
    <cfRule type="colorScale" priority="206">
      <colorScale>
        <cfvo type="min"/>
        <cfvo type="max"/>
        <color rgb="FFFCFCFF"/>
        <color rgb="FF63BE7B"/>
      </colorScale>
    </cfRule>
  </conditionalFormatting>
  <conditionalFormatting sqref="E164:F164">
    <cfRule type="colorScale" priority="203">
      <colorScale>
        <cfvo type="min"/>
        <cfvo type="max"/>
        <color rgb="FFFCFCFF"/>
        <color rgb="FF63BE7B"/>
      </colorScale>
    </cfRule>
  </conditionalFormatting>
  <conditionalFormatting sqref="E167:F167 I167">
    <cfRule type="colorScale" priority="94">
      <colorScale>
        <cfvo type="min"/>
        <cfvo type="max"/>
        <color rgb="FFFCFCFF"/>
        <color rgb="FF63BE7B"/>
      </colorScale>
    </cfRule>
    <cfRule type="colorScale" priority="96">
      <colorScale>
        <cfvo type="min"/>
        <cfvo type="max"/>
        <color rgb="FFFCFCFF"/>
        <color rgb="FF63BE7B"/>
      </colorScale>
    </cfRule>
  </conditionalFormatting>
  <conditionalFormatting sqref="E167:F167 I167:L167">
    <cfRule type="colorScale" priority="82">
      <colorScale>
        <cfvo type="min"/>
        <cfvo type="max"/>
        <color rgb="FFFCFCFF"/>
        <color rgb="FF63BE7B"/>
      </colorScale>
    </cfRule>
  </conditionalFormatting>
  <conditionalFormatting sqref="E167:F167 I167:M167">
    <cfRule type="colorScale" priority="95">
      <colorScale>
        <cfvo type="min"/>
        <cfvo type="max"/>
        <color rgb="FFFCFCFF"/>
        <color rgb="FF63BE7B"/>
      </colorScale>
    </cfRule>
  </conditionalFormatting>
  <conditionalFormatting sqref="E233:F233 I233">
    <cfRule type="colorScale" priority="70">
      <colorScale>
        <cfvo type="min"/>
        <cfvo type="max"/>
        <color rgb="FFFCFCFF"/>
        <color rgb="FF63BE7B"/>
      </colorScale>
    </cfRule>
    <cfRule type="colorScale" priority="72">
      <colorScale>
        <cfvo type="min"/>
        <cfvo type="max"/>
        <color rgb="FFFCFCFF"/>
        <color rgb="FF63BE7B"/>
      </colorScale>
    </cfRule>
  </conditionalFormatting>
  <conditionalFormatting sqref="E233:F233 I233:L233">
    <cfRule type="colorScale" priority="58">
      <colorScale>
        <cfvo type="min"/>
        <cfvo type="max"/>
        <color rgb="FFFCFCFF"/>
        <color rgb="FF63BE7B"/>
      </colorScale>
    </cfRule>
  </conditionalFormatting>
  <conditionalFormatting sqref="E233:F233 I233:M233">
    <cfRule type="colorScale" priority="71">
      <colorScale>
        <cfvo type="min"/>
        <cfvo type="max"/>
        <color rgb="FFFCFCFF"/>
        <color rgb="FF63BE7B"/>
      </colorScale>
    </cfRule>
  </conditionalFormatting>
  <conditionalFormatting sqref="E251:F251 I251">
    <cfRule type="colorScale" priority="46">
      <colorScale>
        <cfvo type="min"/>
        <cfvo type="max"/>
        <color rgb="FFFCFCFF"/>
        <color rgb="FF63BE7B"/>
      </colorScale>
    </cfRule>
    <cfRule type="colorScale" priority="48">
      <colorScale>
        <cfvo type="min"/>
        <cfvo type="max"/>
        <color rgb="FFFCFCFF"/>
        <color rgb="FF63BE7B"/>
      </colorScale>
    </cfRule>
  </conditionalFormatting>
  <conditionalFormatting sqref="E251:F251 I251:L251">
    <cfRule type="colorScale" priority="34">
      <colorScale>
        <cfvo type="min"/>
        <cfvo type="max"/>
        <color rgb="FFFCFCFF"/>
        <color rgb="FF63BE7B"/>
      </colorScale>
    </cfRule>
  </conditionalFormatting>
  <conditionalFormatting sqref="E251:F251 I251:M251">
    <cfRule type="colorScale" priority="47">
      <colorScale>
        <cfvo type="min"/>
        <cfvo type="max"/>
        <color rgb="FFFCFCFF"/>
        <color rgb="FF63BE7B"/>
      </colorScale>
    </cfRule>
  </conditionalFormatting>
  <conditionalFormatting sqref="E266:F266 I266">
    <cfRule type="colorScale" priority="22">
      <colorScale>
        <cfvo type="min"/>
        <cfvo type="max"/>
        <color rgb="FFFCFCFF"/>
        <color rgb="FF63BE7B"/>
      </colorScale>
    </cfRule>
    <cfRule type="colorScale" priority="24">
      <colorScale>
        <cfvo type="min"/>
        <cfvo type="max"/>
        <color rgb="FFFCFCFF"/>
        <color rgb="FF63BE7B"/>
      </colorScale>
    </cfRule>
  </conditionalFormatting>
  <conditionalFormatting sqref="E266:F266 I266:L266">
    <cfRule type="colorScale" priority="10">
      <colorScale>
        <cfvo type="min"/>
        <cfvo type="max"/>
        <color rgb="FFFCFCFF"/>
        <color rgb="FF63BE7B"/>
      </colorScale>
    </cfRule>
  </conditionalFormatting>
  <conditionalFormatting sqref="E266:F266 I266:M266">
    <cfRule type="colorScale" priority="23">
      <colorScale>
        <cfvo type="min"/>
        <cfvo type="max"/>
        <color rgb="FFFCFCFF"/>
        <color rgb="FF63BE7B"/>
      </colorScale>
    </cfRule>
  </conditionalFormatting>
  <conditionalFormatting sqref="E281:F281 E284:F284 E287:F287 E290:F290">
    <cfRule type="colorScale" priority="490">
      <colorScale>
        <cfvo type="min"/>
        <cfvo type="max"/>
        <color rgb="FFFCFCFF"/>
        <color rgb="FF63BE7B"/>
      </colorScale>
    </cfRule>
    <cfRule type="colorScale" priority="492">
      <colorScale>
        <cfvo type="min"/>
        <cfvo type="max"/>
        <color rgb="FFFCFCFF"/>
        <color rgb="FF63BE7B"/>
      </colorScale>
    </cfRule>
    <cfRule type="colorScale" priority="493">
      <colorScale>
        <cfvo type="min"/>
        <cfvo type="max"/>
        <color rgb="FFFCFCFF"/>
        <color rgb="FF63BE7B"/>
      </colorScale>
    </cfRule>
  </conditionalFormatting>
  <conditionalFormatting sqref="E281:F281">
    <cfRule type="colorScale" priority="491">
      <colorScale>
        <cfvo type="min"/>
        <cfvo type="max"/>
        <color rgb="FFFCFCFF"/>
        <color rgb="FF63BE7B"/>
      </colorScale>
    </cfRule>
  </conditionalFormatting>
  <conditionalFormatting sqref="E293:F293 E296:F296 E299:F299 E302:F302">
    <cfRule type="colorScale" priority="531">
      <colorScale>
        <cfvo type="min"/>
        <cfvo type="max"/>
        <color rgb="FFFCFCFF"/>
        <color rgb="FF63BE7B"/>
      </colorScale>
    </cfRule>
    <cfRule type="colorScale" priority="533">
      <colorScale>
        <cfvo type="min"/>
        <cfvo type="max"/>
        <color rgb="FFFCFCFF"/>
        <color rgb="FF63BE7B"/>
      </colorScale>
    </cfRule>
    <cfRule type="colorScale" priority="534">
      <colorScale>
        <cfvo type="min"/>
        <cfvo type="max"/>
        <color rgb="FFFCFCFF"/>
        <color rgb="FF63BE7B"/>
      </colorScale>
    </cfRule>
  </conditionalFormatting>
  <conditionalFormatting sqref="E293:F293">
    <cfRule type="colorScale" priority="532">
      <colorScale>
        <cfvo type="min"/>
        <cfvo type="max"/>
        <color rgb="FFFCFCFF"/>
        <color rgb="FF63BE7B"/>
      </colorScale>
    </cfRule>
  </conditionalFormatting>
  <conditionalFormatting sqref="E305:F305 E308:F308 E311:F311 E314:F314">
    <cfRule type="colorScale" priority="4425">
      <colorScale>
        <cfvo type="min"/>
        <cfvo type="max"/>
        <color rgb="FFFCFCFF"/>
        <color rgb="FF63BE7B"/>
      </colorScale>
    </cfRule>
    <cfRule type="colorScale" priority="4429">
      <colorScale>
        <cfvo type="min"/>
        <cfvo type="max"/>
        <color rgb="FFFCFCFF"/>
        <color rgb="FF63BE7B"/>
      </colorScale>
    </cfRule>
    <cfRule type="colorScale" priority="4430">
      <colorScale>
        <cfvo type="min"/>
        <cfvo type="max"/>
        <color rgb="FFFCFCFF"/>
        <color rgb="FF63BE7B"/>
      </colorScale>
    </cfRule>
  </conditionalFormatting>
  <conditionalFormatting sqref="E305:F305">
    <cfRule type="colorScale" priority="573">
      <colorScale>
        <cfvo type="min"/>
        <cfvo type="max"/>
        <color rgb="FFFCFCFF"/>
        <color rgb="FF63BE7B"/>
      </colorScale>
    </cfRule>
  </conditionalFormatting>
  <conditionalFormatting sqref="E317:F317 E278:F278 I278:L278 I317:L317">
    <cfRule type="colorScale" priority="924">
      <colorScale>
        <cfvo type="min"/>
        <cfvo type="max"/>
        <color rgb="FFFCFCFF"/>
        <color rgb="FF63BE7B"/>
      </colorScale>
    </cfRule>
  </conditionalFormatting>
  <conditionalFormatting sqref="E317:F317 E278:F278 I278:N278 I317:N317">
    <cfRule type="colorScale" priority="1987">
      <colorScale>
        <cfvo type="min"/>
        <cfvo type="max"/>
        <color rgb="FFFCFCFF"/>
        <color rgb="FF63BE7B"/>
      </colorScale>
    </cfRule>
  </conditionalFormatting>
  <conditionalFormatting sqref="E320:F320 E323:F323 E326:F326">
    <cfRule type="colorScale" priority="368">
      <colorScale>
        <cfvo type="min"/>
        <cfvo type="max"/>
        <color rgb="FFFCFCFF"/>
        <color rgb="FF63BE7B"/>
      </colorScale>
    </cfRule>
    <cfRule type="colorScale" priority="369">
      <colorScale>
        <cfvo type="min"/>
        <cfvo type="max"/>
        <color rgb="FFFCFCFF"/>
        <color rgb="FF63BE7B"/>
      </colorScale>
    </cfRule>
    <cfRule type="colorScale" priority="370">
      <colorScale>
        <cfvo type="min"/>
        <cfvo type="max"/>
        <color rgb="FFFCFCFF"/>
        <color rgb="FF63BE7B"/>
      </colorScale>
    </cfRule>
  </conditionalFormatting>
  <conditionalFormatting sqref="E329:F329">
    <cfRule type="colorScale" priority="409">
      <colorScale>
        <cfvo type="min"/>
        <cfvo type="max"/>
        <color rgb="FFFCFCFF"/>
        <color rgb="FF63BE7B"/>
      </colorScale>
    </cfRule>
    <cfRule type="colorScale" priority="5357">
      <colorScale>
        <cfvo type="min"/>
        <cfvo type="max"/>
        <color rgb="FFFCFCFF"/>
        <color rgb="FF63BE7B"/>
      </colorScale>
    </cfRule>
    <cfRule type="colorScale" priority="5358">
      <colorScale>
        <cfvo type="min"/>
        <cfvo type="max"/>
        <color rgb="FFFCFCFF"/>
        <color rgb="FF63BE7B"/>
      </colorScale>
    </cfRule>
    <cfRule type="colorScale" priority="5359">
      <colorScale>
        <cfvo type="min"/>
        <cfvo type="max"/>
        <color rgb="FFFCFCFF"/>
        <color rgb="FF63BE7B"/>
      </colorScale>
    </cfRule>
  </conditionalFormatting>
  <conditionalFormatting sqref="E335:F335 E338:F338 E341:F341 E344:F344">
    <cfRule type="colorScale" priority="286">
      <colorScale>
        <cfvo type="min"/>
        <cfvo type="max"/>
        <color rgb="FFFCFCFF"/>
        <color rgb="FF63BE7B"/>
      </colorScale>
    </cfRule>
    <cfRule type="colorScale" priority="288">
      <colorScale>
        <cfvo type="min"/>
        <cfvo type="max"/>
        <color rgb="FFFCFCFF"/>
        <color rgb="FF63BE7B"/>
      </colorScale>
    </cfRule>
    <cfRule type="colorScale" priority="289">
      <colorScale>
        <cfvo type="min"/>
        <cfvo type="max"/>
        <color rgb="FFFCFCFF"/>
        <color rgb="FF63BE7B"/>
      </colorScale>
    </cfRule>
  </conditionalFormatting>
  <conditionalFormatting sqref="E335:F335">
    <cfRule type="colorScale" priority="287">
      <colorScale>
        <cfvo type="min"/>
        <cfvo type="max"/>
        <color rgb="FFFCFCFF"/>
        <color rgb="FF63BE7B"/>
      </colorScale>
    </cfRule>
  </conditionalFormatting>
  <conditionalFormatting sqref="E347:F347 E359:F359 E350:F350 E353:F353 E356:F356 E362:F362">
    <cfRule type="colorScale" priority="13514">
      <colorScale>
        <cfvo type="min"/>
        <cfvo type="max"/>
        <color rgb="FFFCFCFF"/>
        <color rgb="FF63BE7B"/>
      </colorScale>
    </cfRule>
    <cfRule type="colorScale" priority="13515">
      <colorScale>
        <cfvo type="min"/>
        <cfvo type="max"/>
        <color rgb="FFFCFCFF"/>
        <color rgb="FF63BE7B"/>
      </colorScale>
    </cfRule>
    <cfRule type="colorScale" priority="13516">
      <colorScale>
        <cfvo type="min"/>
        <cfvo type="max"/>
        <color rgb="FFFCFCFF"/>
        <color rgb="FF63BE7B"/>
      </colorScale>
    </cfRule>
  </conditionalFormatting>
  <conditionalFormatting sqref="E347:F347">
    <cfRule type="colorScale" priority="327">
      <colorScale>
        <cfvo type="min"/>
        <cfvo type="max"/>
        <color rgb="FFFCFCFF"/>
        <color rgb="FF63BE7B"/>
      </colorScale>
    </cfRule>
  </conditionalFormatting>
  <conditionalFormatting sqref="E104:G104 J104:L104 E62 E80 E83 E86 E89 E92 E65 E68 E71 E74 E77 E95 E98 E101 E107 E110 E113 E116 E119 E122 E125 E128">
    <cfRule type="colorScale" priority="2877">
      <colorScale>
        <cfvo type="min"/>
        <cfvo type="max"/>
        <color rgb="FFFCFCFF"/>
        <color rgb="FF63BE7B"/>
      </colorScale>
    </cfRule>
  </conditionalFormatting>
  <conditionalFormatting sqref="E104:G104 J104:N104 E62 E80 E83 E86 E89 E92 E65 E68 E71 E74 E77 E95 E98 E101 E107 E110 E113 E116 E119 E122 E125 E128">
    <cfRule type="colorScale" priority="3160">
      <colorScale>
        <cfvo type="min"/>
        <cfvo type="max"/>
        <color rgb="FFFCFCFF"/>
        <color rgb="FF63BE7B"/>
      </colorScale>
    </cfRule>
  </conditionalFormatting>
  <conditionalFormatting sqref="E332:G332 J332:M332">
    <cfRule type="colorScale" priority="1983">
      <colorScale>
        <cfvo type="min"/>
        <cfvo type="max"/>
        <color rgb="FFFCFCFF"/>
        <color rgb="FF63BE7B"/>
      </colorScale>
    </cfRule>
  </conditionalFormatting>
  <conditionalFormatting sqref="E365:G365 E332:G332 E59 E104 E131:F131 E278:F278 E317:F317 E26:I26 G59:I59 H104:I104 I278 I131 I317 E20:M20 E14:M14 E17:M17 E23:M23 E11:M11 E29:M29 E32:M32 E35:M35 E38:M38 E41:M41 E44:M44 E47:M47 E50:M50 E62:M62 E80:M80 E83:M83 E86:M86 E89:M89 E92:M92 E65:M65 E68:M68 E71:M71 E74:M74 E77:M77 E95:M95 E98:M98 E101:M101 E107:M107 E110:M110 E113:M113 E116:M116 E119:M119 E305:M305 E293:M293 E296:M296 E299:M299 E302:M302 E281:M281 E284:M284 E287:M287 E290:M290 E308:M308 E311:M311 E314:M314 E329:M329 E320:M320 E323:M323 E326:M326 E347:M347 E335:M335 E338:M338 E341:M341 E344:M344 E359:M359 E350:M350 E353:M353 E356:M356 E368:M368 E371:M371 E374:M374 E377:M377 E380:M380 E164:M164 E152:M152 E155:M155 E158:M158 E161:M161 E137:M137 E140:M140 E146:M146 E149:M149 E227:M227 E230:M230 E275:M275 E209:M209 E212:M212 E215:M215 E170:M170 E173:M173 E176:M176 E188:M188 E191:M191 E194:M194 E179:M179 E182:M182 E185:M185 E206:M206 E197:M197 E200:M200 E203:M203 E218:M218 E221:M221 E224:M224 E236:M236 E239:M239 E242:M242 E245:M245 E248:M248 E254:M254 E269:M269 E272:M272 E263:M263 E257:M257 E260:M260 E134:F134 I134 E143:F143 I143 E167:F167 I167 E233:F233 I233 E251:F251 I251 E266:F266 I266 E53:M53 E56:M56 E122:M122 E125:M125 E128:M128 E362:M362 E383:M383 E386:M386 E389:M389 E392:M392 E395:M395 E398:M398">
    <cfRule type="colorScale" priority="6892">
      <colorScale>
        <cfvo type="min"/>
        <cfvo type="max"/>
        <color rgb="FFFCFCFF"/>
        <color rgb="FF63BE7B"/>
      </colorScale>
    </cfRule>
  </conditionalFormatting>
  <conditionalFormatting sqref="E365:G365 E332:G332 E59 E104 E131:F131 E278:F278 E317:F317 G26:I26 G59:I59 H104:I104 I278 I131 I317 E62 E80 E83 E86 E89 E92 E65 E68 E71 E74 E77 E95 E98 E101 E107 E110 E113 E116 E119 E305:F305 E293:F293 E296:F296 E299:F299 E302:F302 E281:F281 E284:F284 E287:F287 E290:F290 E308:F308 E311:F311 E314:F314 E329:F329 E320:F320 E323:F323 E326:F326 E347:F347 E335:F335 E338:F338 E341:F341 E344:F344 E359:F359 E350:F350 E353:F353 E356:F356 E368:G368 E371:G371 E374:G374 E377:G377 E380:G380 E164:F164 E152:F152 E155:F155 E158:F158 E161:F161 E137:F137 E140:F140 E146:F146 E149:F149 E227:F227 E230:F230 E275:F275 E209:F209 E212:F212 E215:F215 E170:F170 E173:F173 E176:F176 E188:F188 E191:F191 E194:F194 E179:F179 E182:F182 E185:F185 E206:F206 E197:F197 E200:F200 E203:F203 E218:F218 E221:F221 E224:F224 E236:F236 E239:F239 E242:F242 E245:F245 E248:F248 E254:F254 E269:F269 E272:F272 E263:F263 E257:F257 E260:F260 E134:F134 I134 E143:F143 I143 E167:F167 I167 E233:F233 I233 E251:F251 I251 E266:F266 I266 E122 E125 E128 E362:F362 E383:G383 E386:G386 E389:G389 E392:G392 E395:G395 E398:G398">
    <cfRule type="colorScale" priority="6978">
      <colorScale>
        <cfvo type="min"/>
        <cfvo type="max"/>
        <color rgb="FFFCFCFF"/>
        <color rgb="FF63BE7B"/>
      </colorScale>
    </cfRule>
    <cfRule type="colorScale" priority="6979">
      <colorScale>
        <cfvo type="min"/>
        <cfvo type="max"/>
        <color rgb="FFFCFCFF"/>
        <color rgb="FF63BE7B"/>
      </colorScale>
    </cfRule>
    <cfRule type="colorScale" priority="6980">
      <colorScale>
        <cfvo type="min"/>
        <cfvo type="max"/>
        <color rgb="FFFCFCFF"/>
        <color rgb="FF63BE7B"/>
      </colorScale>
    </cfRule>
    <cfRule type="colorScale" priority="6981">
      <colorScale>
        <cfvo type="min"/>
        <cfvo type="max"/>
        <color rgb="FFFCFCFF"/>
        <color rgb="FF63BE7B"/>
      </colorScale>
    </cfRule>
    <cfRule type="colorScale" priority="6982">
      <colorScale>
        <cfvo type="min"/>
        <cfvo type="max"/>
        <color rgb="FFFCFCFF"/>
        <color rgb="FF63BE7B"/>
      </colorScale>
    </cfRule>
    <cfRule type="colorScale" priority="6983">
      <colorScale>
        <cfvo type="min"/>
        <cfvo type="max"/>
        <color rgb="FFFCFCFF"/>
        <color rgb="FF63BE7B"/>
      </colorScale>
    </cfRule>
    <cfRule type="colorScale" priority="6984">
      <colorScale>
        <cfvo type="min"/>
        <cfvo type="max"/>
        <color rgb="FFFCFCFF"/>
        <color rgb="FF63BE7B"/>
      </colorScale>
    </cfRule>
  </conditionalFormatting>
  <conditionalFormatting sqref="E365:G365 E332:G332 E59 E278:F278 E131:F131 E317:F317 G26:I26 G59:I59 H104:I104 I131 I278 I317 E134:F134 I134">
    <cfRule type="colorScale" priority="2024">
      <colorScale>
        <cfvo type="min"/>
        <cfvo type="max"/>
        <color rgb="FFFCFCFF"/>
        <color rgb="FF63BE7B"/>
      </colorScale>
    </cfRule>
  </conditionalFormatting>
  <conditionalFormatting sqref="E365:G365 E332:G332 J332:L332 J365:L365">
    <cfRule type="colorScale" priority="2101">
      <colorScale>
        <cfvo type="min"/>
        <cfvo type="max"/>
        <color rgb="FFFCFCFF"/>
        <color rgb="FF63BE7B"/>
      </colorScale>
    </cfRule>
  </conditionalFormatting>
  <conditionalFormatting sqref="E368:G368 E371:G371 E374:G374 E377:G377 E380:G380 E383:G383 E386:G386 E389:G389 E392:G392 E395:G395 E398:G398">
    <cfRule type="colorScale" priority="7419">
      <colorScale>
        <cfvo type="min"/>
        <cfvo type="max"/>
        <color rgb="FFFCFCFF"/>
        <color rgb="FF63BE7B"/>
      </colorScale>
    </cfRule>
    <cfRule type="colorScale" priority="7424">
      <colorScale>
        <cfvo type="min"/>
        <cfvo type="max"/>
        <color rgb="FFFCFCFF"/>
        <color rgb="FF63BE7B"/>
      </colorScale>
    </cfRule>
    <cfRule type="colorScale" priority="7425">
      <colorScale>
        <cfvo type="min"/>
        <cfvo type="max"/>
        <color rgb="FFFCFCFF"/>
        <color rgb="FF63BE7B"/>
      </colorScale>
    </cfRule>
  </conditionalFormatting>
  <conditionalFormatting sqref="E368:G368">
    <cfRule type="colorScale" priority="245">
      <colorScale>
        <cfvo type="min"/>
        <cfvo type="max"/>
        <color rgb="FFFCFCFF"/>
        <color rgb="FF63BE7B"/>
      </colorScale>
    </cfRule>
  </conditionalFormatting>
  <conditionalFormatting sqref="E371:G371 E374:G374 E377:G377 E380:G380 E383:G383 E386:G386 E389:G389 E392:G392 E395:G395 E398:G398">
    <cfRule type="colorScale" priority="7644">
      <colorScale>
        <cfvo type="min"/>
        <cfvo type="max"/>
        <color rgb="FFFCFCFF"/>
        <color rgb="FF63BE7B"/>
      </colorScale>
    </cfRule>
  </conditionalFormatting>
  <conditionalFormatting sqref="E402:K403">
    <cfRule type="colorScale" priority="1969">
      <colorScale>
        <cfvo type="min"/>
        <cfvo type="max"/>
        <color rgb="FFFCFCFF"/>
        <color rgb="FF63BE7B"/>
      </colorScale>
    </cfRule>
  </conditionalFormatting>
  <conditionalFormatting sqref="E20:L20 E14 J14:L14 J17:L17 E17 E23:L23 E11:L11">
    <cfRule type="colorScale" priority="10049">
      <colorScale>
        <cfvo type="min"/>
        <cfvo type="max"/>
        <color rgb="FFFCFCFF"/>
        <color rgb="FF63BE7B"/>
      </colorScale>
    </cfRule>
  </conditionalFormatting>
  <conditionalFormatting sqref="E403:L403 E402:K402">
    <cfRule type="colorScale" priority="1973">
      <colorScale>
        <cfvo type="min"/>
        <cfvo type="max"/>
        <color rgb="FFFCFCFF"/>
        <color rgb="FF63BE7B"/>
      </colorScale>
    </cfRule>
  </conditionalFormatting>
  <conditionalFormatting sqref="E20:M20 E14 J14:M14 J17:M17 E17 E23:M23 E11:M11">
    <cfRule type="colorScale" priority="10422">
      <colorScale>
        <cfvo type="min"/>
        <cfvo type="max"/>
        <color rgb="FFFCFCFF"/>
        <color rgb="FF63BE7B"/>
      </colorScale>
    </cfRule>
  </conditionalFormatting>
  <conditionalFormatting sqref="E26:M26 G59:I59 H104:I104">
    <cfRule type="colorScale" priority="828">
      <colorScale>
        <cfvo type="min"/>
        <cfvo type="max"/>
        <color rgb="FFFCFCFF"/>
        <color rgb="FF63BE7B"/>
      </colorScale>
    </cfRule>
  </conditionalFormatting>
  <conditionalFormatting sqref="E131:M131 E134:M134">
    <cfRule type="colorScale" priority="813">
      <colorScale>
        <cfvo type="min"/>
        <cfvo type="max"/>
        <color rgb="FFFCFCFF"/>
        <color rgb="FF63BE7B"/>
      </colorScale>
    </cfRule>
  </conditionalFormatting>
  <conditionalFormatting sqref="E143:M143">
    <cfRule type="colorScale" priority="97">
      <colorScale>
        <cfvo type="min"/>
        <cfvo type="max"/>
        <color rgb="FFFCFCFF"/>
        <color rgb="FF63BE7B"/>
      </colorScale>
    </cfRule>
  </conditionalFormatting>
  <conditionalFormatting sqref="E167:M167">
    <cfRule type="colorScale" priority="73">
      <colorScale>
        <cfvo type="min"/>
        <cfvo type="max"/>
        <color rgb="FFFCFCFF"/>
        <color rgb="FF63BE7B"/>
      </colorScale>
    </cfRule>
  </conditionalFormatting>
  <conditionalFormatting sqref="E233:M233">
    <cfRule type="colorScale" priority="49">
      <colorScale>
        <cfvo type="min"/>
        <cfvo type="max"/>
        <color rgb="FFFCFCFF"/>
        <color rgb="FF63BE7B"/>
      </colorScale>
    </cfRule>
  </conditionalFormatting>
  <conditionalFormatting sqref="E251:M251">
    <cfRule type="colorScale" priority="25">
      <colorScale>
        <cfvo type="min"/>
        <cfvo type="max"/>
        <color rgb="FFFCFCFF"/>
        <color rgb="FF63BE7B"/>
      </colorScale>
    </cfRule>
  </conditionalFormatting>
  <conditionalFormatting sqref="E266:M266">
    <cfRule type="colorScale" priority="1">
      <colorScale>
        <cfvo type="min"/>
        <cfvo type="max"/>
        <color rgb="FFFCFCFF"/>
        <color rgb="FF63BE7B"/>
      </colorScale>
    </cfRule>
  </conditionalFormatting>
  <conditionalFormatting sqref="E278:M278">
    <cfRule type="colorScale" priority="812">
      <colorScale>
        <cfvo type="min"/>
        <cfvo type="max"/>
        <color rgb="FFFCFCFF"/>
        <color rgb="FF63BE7B"/>
      </colorScale>
    </cfRule>
  </conditionalFormatting>
  <conditionalFormatting sqref="E364:M365">
    <cfRule type="colorScale" priority="809">
      <colorScale>
        <cfvo type="min"/>
        <cfvo type="max"/>
        <color rgb="FFFCFCFF"/>
        <color rgb="FF63BE7B"/>
      </colorScale>
    </cfRule>
  </conditionalFormatting>
  <conditionalFormatting sqref="E332:N332">
    <cfRule type="colorScale" priority="810">
      <colorScale>
        <cfvo type="min"/>
        <cfvo type="max"/>
        <color rgb="FFFCFCFF"/>
        <color rgb="FF63BE7B"/>
      </colorScale>
    </cfRule>
  </conditionalFormatting>
  <conditionalFormatting sqref="E317:O317">
    <cfRule type="colorScale" priority="811">
      <colorScale>
        <cfvo type="min"/>
        <cfvo type="max"/>
        <color rgb="FFFCFCFF"/>
        <color rgb="FF63BE7B"/>
      </colorScale>
    </cfRule>
  </conditionalFormatting>
  <conditionalFormatting sqref="E20:Q20 E14 J14:Q14 J17:Q17 E17 E23:Q23 E11:Q11">
    <cfRule type="colorScale" priority="10606">
      <colorScale>
        <cfvo type="min"/>
        <cfvo type="max"/>
        <color rgb="FFFCFCFF"/>
        <color rgb="FF63BE7B"/>
      </colorScale>
    </cfRule>
  </conditionalFormatting>
  <conditionalFormatting sqref="E365:Q365 E332:Q332 E317:Q317 E131:Q131 P59:Q59 O102 G26:Q26 E59:N59 E104:Q104 E278:Q278 E62 E80 E83 E86 E89 E92 E65 E68 E71 E74 E77 E95 E98 E101 E107 E110 E113 E116 E119 E305:F305 E293:F293 E296:F296 E299:F299 E302:F302 E281:F281 E284:F284 E287:F287 E290:F290 E308:F308 E311:F311 E314:F314 E329:F329 E320:F320 E323:F323 E326:F326 E347:F347 E335:F335 E338:F338 E341:F341 E344:F344 E359:F359 E350:F350 E353:F353 E356:F356 E368:G368 E371:G371 E374:G374 E377:G377 E380:G380 E164:F164 E152:F152 E155:F155 E158:F158 E161:F161 E137:F137 E140:F140 E146:F146 E149:F149 E227:F227 E230:F230 E275:F275 E209:F209 E212:F212 E215:F215 E170:F170 E173:F173 E176:F176 E188:F188 E191:F191 E194:F194 E179:F179 E182:F182 E185:F185 E206:F206 E197:F197 E200:F200 E203:F203 E218:F218 E221:F221 E224:F224 E236:F236 E239:F239 E242:F242 E245:F245 E248:F248 E254:F254 E269:F269 E272:F272 E263:F263 E257:F257 E260:F260 E134:Q134 E143:Q143 E167:Q167 E233:Q233 E251:Q251 E266:Q266 E122 E125 E128 E362:F362 E383:G383 E386:G386 E389:G389 E392:G392 E395:G395 E398:G398">
    <cfRule type="colorScale" priority="6560">
      <colorScale>
        <cfvo type="min"/>
        <cfvo type="max"/>
        <color rgb="FFFCFCFF"/>
        <color rgb="FF63BE7B"/>
      </colorScale>
    </cfRule>
  </conditionalFormatting>
  <conditionalFormatting sqref="F59">
    <cfRule type="colorScale" priority="849">
      <colorScale>
        <cfvo type="min"/>
        <cfvo type="max"/>
        <color rgb="FFFCFCFF"/>
        <color rgb="FF63BE7B"/>
      </colorScale>
    </cfRule>
  </conditionalFormatting>
  <conditionalFormatting sqref="F104:G104">
    <cfRule type="colorScale" priority="1993">
      <colorScale>
        <cfvo type="min"/>
        <cfvo type="max"/>
        <color rgb="FFFCFCFF"/>
        <color rgb="FF63BE7B"/>
      </colorScale>
    </cfRule>
  </conditionalFormatting>
  <conditionalFormatting sqref="F14:I14">
    <cfRule type="colorScale" priority="794">
      <colorScale>
        <cfvo type="min"/>
        <cfvo type="max"/>
        <color rgb="FFFCFCFF"/>
        <color rgb="FF63BE7B"/>
      </colorScale>
    </cfRule>
    <cfRule type="colorScale" priority="795">
      <colorScale>
        <cfvo type="min"/>
        <cfvo type="max"/>
        <color rgb="FFFCFCFF"/>
        <color rgb="FF63BE7B"/>
      </colorScale>
    </cfRule>
    <cfRule type="colorScale" priority="796">
      <colorScale>
        <cfvo type="min"/>
        <cfvo type="max"/>
        <color rgb="FFFCFCFF"/>
        <color rgb="FF63BE7B"/>
      </colorScale>
    </cfRule>
    <cfRule type="colorScale" priority="797">
      <colorScale>
        <cfvo type="min"/>
        <cfvo type="max"/>
        <color rgb="FFFCFCFF"/>
        <color rgb="FF63BE7B"/>
      </colorScale>
    </cfRule>
    <cfRule type="colorScale" priority="798">
      <colorScale>
        <cfvo type="min"/>
        <cfvo type="max"/>
        <color rgb="FFFCFCFF"/>
        <color rgb="FF63BE7B"/>
      </colorScale>
    </cfRule>
    <cfRule type="colorScale" priority="799">
      <colorScale>
        <cfvo type="min"/>
        <cfvo type="max"/>
        <color rgb="FFFCFCFF"/>
        <color rgb="FF63BE7B"/>
      </colorScale>
    </cfRule>
    <cfRule type="colorScale" priority="800">
      <colorScale>
        <cfvo type="min"/>
        <cfvo type="max"/>
        <color rgb="FFFCFCFF"/>
        <color rgb="FF63BE7B"/>
      </colorScale>
    </cfRule>
    <cfRule type="colorScale" priority="801">
      <colorScale>
        <cfvo type="min"/>
        <cfvo type="max"/>
        <color rgb="FFFCFCFF"/>
        <color rgb="FF63BE7B"/>
      </colorScale>
    </cfRule>
    <cfRule type="colorScale" priority="802">
      <colorScale>
        <cfvo type="min"/>
        <cfvo type="max"/>
        <color rgb="FFFCFCFF"/>
        <color rgb="FF63BE7B"/>
      </colorScale>
    </cfRule>
    <cfRule type="colorScale" priority="803">
      <colorScale>
        <cfvo type="min"/>
        <cfvo type="max"/>
        <color rgb="FFFCFCFF"/>
        <color rgb="FF63BE7B"/>
      </colorScale>
    </cfRule>
    <cfRule type="colorScale" priority="804">
      <colorScale>
        <cfvo type="min"/>
        <cfvo type="max"/>
        <color rgb="FFFCFCFF"/>
        <color rgb="FF63BE7B"/>
      </colorScale>
    </cfRule>
    <cfRule type="colorScale" priority="805">
      <colorScale>
        <cfvo type="min"/>
        <cfvo type="max"/>
        <color rgb="FFFCFCFF"/>
        <color rgb="FF63BE7B"/>
      </colorScale>
    </cfRule>
    <cfRule type="colorScale" priority="806">
      <colorScale>
        <cfvo type="min"/>
        <cfvo type="max"/>
        <color rgb="FFFCFCFF"/>
        <color rgb="FF63BE7B"/>
      </colorScale>
    </cfRule>
    <cfRule type="colorScale" priority="807">
      <colorScale>
        <cfvo type="min"/>
        <cfvo type="max"/>
        <color rgb="FFFCFCFF"/>
        <color rgb="FF63BE7B"/>
      </colorScale>
    </cfRule>
    <cfRule type="colorScale" priority="808">
      <colorScale>
        <cfvo type="min"/>
        <cfvo type="max"/>
        <color rgb="FFFCFCFF"/>
        <color rgb="FF63BE7B"/>
      </colorScale>
    </cfRule>
  </conditionalFormatting>
  <conditionalFormatting sqref="F17:I17">
    <cfRule type="colorScale" priority="764">
      <colorScale>
        <cfvo type="min"/>
        <cfvo type="max"/>
        <color rgb="FFFCFCFF"/>
        <color rgb="FF63BE7B"/>
      </colorScale>
    </cfRule>
    <cfRule type="colorScale" priority="765">
      <colorScale>
        <cfvo type="min"/>
        <cfvo type="max"/>
        <color rgb="FFFCFCFF"/>
        <color rgb="FF63BE7B"/>
      </colorScale>
    </cfRule>
    <cfRule type="colorScale" priority="766">
      <colorScale>
        <cfvo type="min"/>
        <cfvo type="max"/>
        <color rgb="FFFCFCFF"/>
        <color rgb="FF63BE7B"/>
      </colorScale>
    </cfRule>
    <cfRule type="colorScale" priority="767">
      <colorScale>
        <cfvo type="min"/>
        <cfvo type="max"/>
        <color rgb="FFFCFCFF"/>
        <color rgb="FF63BE7B"/>
      </colorScale>
    </cfRule>
    <cfRule type="colorScale" priority="768">
      <colorScale>
        <cfvo type="min"/>
        <cfvo type="max"/>
        <color rgb="FFFCFCFF"/>
        <color rgb="FF63BE7B"/>
      </colorScale>
    </cfRule>
    <cfRule type="colorScale" priority="769">
      <colorScale>
        <cfvo type="min"/>
        <cfvo type="max"/>
        <color rgb="FFFCFCFF"/>
        <color rgb="FF63BE7B"/>
      </colorScale>
    </cfRule>
    <cfRule type="colorScale" priority="770">
      <colorScale>
        <cfvo type="min"/>
        <cfvo type="max"/>
        <color rgb="FFFCFCFF"/>
        <color rgb="FF63BE7B"/>
      </colorScale>
    </cfRule>
    <cfRule type="colorScale" priority="771">
      <colorScale>
        <cfvo type="min"/>
        <cfvo type="max"/>
        <color rgb="FFFCFCFF"/>
        <color rgb="FF63BE7B"/>
      </colorScale>
    </cfRule>
    <cfRule type="colorScale" priority="772">
      <colorScale>
        <cfvo type="min"/>
        <cfvo type="max"/>
        <color rgb="FFFCFCFF"/>
        <color rgb="FF63BE7B"/>
      </colorScale>
    </cfRule>
    <cfRule type="colorScale" priority="773">
      <colorScale>
        <cfvo type="min"/>
        <cfvo type="max"/>
        <color rgb="FFFCFCFF"/>
        <color rgb="FF63BE7B"/>
      </colorScale>
    </cfRule>
    <cfRule type="colorScale" priority="774">
      <colorScale>
        <cfvo type="min"/>
        <cfvo type="max"/>
        <color rgb="FFFCFCFF"/>
        <color rgb="FF63BE7B"/>
      </colorScale>
    </cfRule>
    <cfRule type="colorScale" priority="775">
      <colorScale>
        <cfvo type="min"/>
        <cfvo type="max"/>
        <color rgb="FFFCFCFF"/>
        <color rgb="FF63BE7B"/>
      </colorScale>
    </cfRule>
    <cfRule type="colorScale" priority="776">
      <colorScale>
        <cfvo type="min"/>
        <cfvo type="max"/>
        <color rgb="FFFCFCFF"/>
        <color rgb="FF63BE7B"/>
      </colorScale>
    </cfRule>
    <cfRule type="colorScale" priority="777">
      <colorScale>
        <cfvo type="min"/>
        <cfvo type="max"/>
        <color rgb="FFFCFCFF"/>
        <color rgb="FF63BE7B"/>
      </colorScale>
    </cfRule>
    <cfRule type="colorScale" priority="778">
      <colorScale>
        <cfvo type="min"/>
        <cfvo type="max"/>
        <color rgb="FFFCFCFF"/>
        <color rgb="FF63BE7B"/>
      </colorScale>
    </cfRule>
  </conditionalFormatting>
  <conditionalFormatting sqref="F59:M59 H104:I104">
    <cfRule type="colorScale" priority="826">
      <colorScale>
        <cfvo type="min"/>
        <cfvo type="max"/>
        <color rgb="FFFCFCFF"/>
        <color rgb="FF63BE7B"/>
      </colorScale>
    </cfRule>
  </conditionalFormatting>
  <conditionalFormatting sqref="G131:H131 G134:H134">
    <cfRule type="colorScale" priority="824">
      <colorScale>
        <cfvo type="min"/>
        <cfvo type="max"/>
        <color rgb="FFFCFCFF"/>
        <color rgb="FF63BE7B"/>
      </colorScale>
    </cfRule>
    <cfRule type="colorScale" priority="825">
      <colorScale>
        <cfvo type="min"/>
        <cfvo type="max"/>
        <color rgb="FFFCFCFF"/>
        <color rgb="FF63BE7B"/>
      </colorScale>
    </cfRule>
  </conditionalFormatting>
  <conditionalFormatting sqref="G131:H131 G278:H278 G134:H134">
    <cfRule type="colorScale" priority="823">
      <colorScale>
        <cfvo type="min"/>
        <cfvo type="max"/>
        <color rgb="FFFCFCFF"/>
        <color rgb="FF63BE7B"/>
      </colorScale>
    </cfRule>
  </conditionalFormatting>
  <conditionalFormatting sqref="G143:H143">
    <cfRule type="colorScale" priority="98">
      <colorScale>
        <cfvo type="min"/>
        <cfvo type="max"/>
        <color rgb="FFFCFCFF"/>
        <color rgb="FF63BE7B"/>
      </colorScale>
    </cfRule>
    <cfRule type="colorScale" priority="99">
      <colorScale>
        <cfvo type="min"/>
        <cfvo type="max"/>
        <color rgb="FFFCFCFF"/>
        <color rgb="FF63BE7B"/>
      </colorScale>
    </cfRule>
    <cfRule type="colorScale" priority="100">
      <colorScale>
        <cfvo type="min"/>
        <cfvo type="max"/>
        <color rgb="FFFCFCFF"/>
        <color rgb="FF63BE7B"/>
      </colorScale>
    </cfRule>
  </conditionalFormatting>
  <conditionalFormatting sqref="G167:H167">
    <cfRule type="colorScale" priority="74">
      <colorScale>
        <cfvo type="min"/>
        <cfvo type="max"/>
        <color rgb="FFFCFCFF"/>
        <color rgb="FF63BE7B"/>
      </colorScale>
    </cfRule>
    <cfRule type="colorScale" priority="75">
      <colorScale>
        <cfvo type="min"/>
        <cfvo type="max"/>
        <color rgb="FFFCFCFF"/>
        <color rgb="FF63BE7B"/>
      </colorScale>
    </cfRule>
    <cfRule type="colorScale" priority="76">
      <colorScale>
        <cfvo type="min"/>
        <cfvo type="max"/>
        <color rgb="FFFCFCFF"/>
        <color rgb="FF63BE7B"/>
      </colorScale>
    </cfRule>
  </conditionalFormatting>
  <conditionalFormatting sqref="G233:H233">
    <cfRule type="colorScale" priority="50">
      <colorScale>
        <cfvo type="min"/>
        <cfvo type="max"/>
        <color rgb="FFFCFCFF"/>
        <color rgb="FF63BE7B"/>
      </colorScale>
    </cfRule>
    <cfRule type="colorScale" priority="51">
      <colorScale>
        <cfvo type="min"/>
        <cfvo type="max"/>
        <color rgb="FFFCFCFF"/>
        <color rgb="FF63BE7B"/>
      </colorScale>
    </cfRule>
    <cfRule type="colorScale" priority="52">
      <colorScale>
        <cfvo type="min"/>
        <cfvo type="max"/>
        <color rgb="FFFCFCFF"/>
        <color rgb="FF63BE7B"/>
      </colorScale>
    </cfRule>
  </conditionalFormatting>
  <conditionalFormatting sqref="G251:H251">
    <cfRule type="colorScale" priority="26">
      <colorScale>
        <cfvo type="min"/>
        <cfvo type="max"/>
        <color rgb="FFFCFCFF"/>
        <color rgb="FF63BE7B"/>
      </colorScale>
    </cfRule>
    <cfRule type="colorScale" priority="27">
      <colorScale>
        <cfvo type="min"/>
        <cfvo type="max"/>
        <color rgb="FFFCFCFF"/>
        <color rgb="FF63BE7B"/>
      </colorScale>
    </cfRule>
    <cfRule type="colorScale" priority="28">
      <colorScale>
        <cfvo type="min"/>
        <cfvo type="max"/>
        <color rgb="FFFCFCFF"/>
        <color rgb="FF63BE7B"/>
      </colorScale>
    </cfRule>
  </conditionalFormatting>
  <conditionalFormatting sqref="G266:H266">
    <cfRule type="colorScale" priority="2">
      <colorScale>
        <cfvo type="min"/>
        <cfvo type="max"/>
        <color rgb="FFFCFCFF"/>
        <color rgb="FF63BE7B"/>
      </colorScale>
    </cfRule>
    <cfRule type="colorScale" priority="3">
      <colorScale>
        <cfvo type="min"/>
        <cfvo type="max"/>
        <color rgb="FFFCFCFF"/>
        <color rgb="FF63BE7B"/>
      </colorScale>
    </cfRule>
    <cfRule type="colorScale" priority="4">
      <colorScale>
        <cfvo type="min"/>
        <cfvo type="max"/>
        <color rgb="FFFCFCFF"/>
        <color rgb="FF63BE7B"/>
      </colorScale>
    </cfRule>
  </conditionalFormatting>
  <conditionalFormatting sqref="G317:H317">
    <cfRule type="colorScale" priority="820">
      <colorScale>
        <cfvo type="min"/>
        <cfvo type="max"/>
        <color rgb="FFFCFCFF"/>
        <color rgb="FF63BE7B"/>
      </colorScale>
    </cfRule>
    <cfRule type="colorScale" priority="821">
      <colorScale>
        <cfvo type="min"/>
        <cfvo type="max"/>
        <color rgb="FFFCFCFF"/>
        <color rgb="FF63BE7B"/>
      </colorScale>
    </cfRule>
    <cfRule type="colorScale" priority="822">
      <colorScale>
        <cfvo type="min"/>
        <cfvo type="max"/>
        <color rgb="FFFCFCFF"/>
        <color rgb="FF63BE7B"/>
      </colorScale>
    </cfRule>
  </conditionalFormatting>
  <conditionalFormatting sqref="G29:I29 G32:I32 G35:I35 G38:I38 G41:I41 G44:I44 G47:I47 G50:I50 G53:I53 G56:I56">
    <cfRule type="colorScale" priority="692">
      <colorScale>
        <cfvo type="min"/>
        <cfvo type="max"/>
        <color rgb="FFFCFCFF"/>
        <color rgb="FF63BE7B"/>
      </colorScale>
    </cfRule>
    <cfRule type="colorScale" priority="693">
      <colorScale>
        <cfvo type="min"/>
        <cfvo type="max"/>
        <color rgb="FFFCFCFF"/>
        <color rgb="FF63BE7B"/>
      </colorScale>
    </cfRule>
    <cfRule type="colorScale" priority="694">
      <colorScale>
        <cfvo type="min"/>
        <cfvo type="max"/>
        <color rgb="FFFCFCFF"/>
        <color rgb="FF63BE7B"/>
      </colorScale>
    </cfRule>
    <cfRule type="colorScale" priority="695">
      <colorScale>
        <cfvo type="min"/>
        <cfvo type="max"/>
        <color rgb="FFFCFCFF"/>
        <color rgb="FF63BE7B"/>
      </colorScale>
    </cfRule>
    <cfRule type="colorScale" priority="696">
      <colorScale>
        <cfvo type="min"/>
        <cfvo type="max"/>
        <color rgb="FFFCFCFF"/>
        <color rgb="FF63BE7B"/>
      </colorScale>
    </cfRule>
    <cfRule type="colorScale" priority="697">
      <colorScale>
        <cfvo type="min"/>
        <cfvo type="max"/>
        <color rgb="FFFCFCFF"/>
        <color rgb="FF63BE7B"/>
      </colorScale>
    </cfRule>
    <cfRule type="colorScale" priority="698">
      <colorScale>
        <cfvo type="min"/>
        <cfvo type="max"/>
        <color rgb="FFFCFCFF"/>
        <color rgb="FF63BE7B"/>
      </colorScale>
    </cfRule>
    <cfRule type="colorScale" priority="699">
      <colorScale>
        <cfvo type="min"/>
        <cfvo type="max"/>
        <color rgb="FFFCFCFF"/>
        <color rgb="FF63BE7B"/>
      </colorScale>
    </cfRule>
    <cfRule type="colorScale" priority="700">
      <colorScale>
        <cfvo type="min"/>
        <cfvo type="max"/>
        <color rgb="FFFCFCFF"/>
        <color rgb="FF63BE7B"/>
      </colorScale>
    </cfRule>
    <cfRule type="colorScale" priority="701">
      <colorScale>
        <cfvo type="min"/>
        <cfvo type="max"/>
        <color rgb="FFFCFCFF"/>
        <color rgb="FF63BE7B"/>
      </colorScale>
    </cfRule>
    <cfRule type="colorScale" priority="702">
      <colorScale>
        <cfvo type="min"/>
        <cfvo type="max"/>
        <color rgb="FFFCFCFF"/>
        <color rgb="FF63BE7B"/>
      </colorScale>
    </cfRule>
    <cfRule type="colorScale" priority="703">
      <colorScale>
        <cfvo type="min"/>
        <cfvo type="max"/>
        <color rgb="FFFCFCFF"/>
        <color rgb="FF63BE7B"/>
      </colorScale>
    </cfRule>
    <cfRule type="colorScale" priority="704">
      <colorScale>
        <cfvo type="min"/>
        <cfvo type="max"/>
        <color rgb="FFFCFCFF"/>
        <color rgb="FF63BE7B"/>
      </colorScale>
    </cfRule>
    <cfRule type="colorScale" priority="705">
      <colorScale>
        <cfvo type="min"/>
        <cfvo type="max"/>
        <color rgb="FFFCFCFF"/>
        <color rgb="FF63BE7B"/>
      </colorScale>
    </cfRule>
    <cfRule type="colorScale" priority="706">
      <colorScale>
        <cfvo type="min"/>
        <cfvo type="max"/>
        <color rgb="FFFCFCFF"/>
        <color rgb="FF63BE7B"/>
      </colorScale>
    </cfRule>
  </conditionalFormatting>
  <conditionalFormatting sqref="G62:I62 G80:I80 G83:I83 G86:I86 G89:I89 G92:I92 G65:I65 G68:I68 G71:I71 G74:I74 G77:I77 G95:I95 G98:I98 G101:I101">
    <cfRule type="colorScale" priority="651">
      <colorScale>
        <cfvo type="min"/>
        <cfvo type="max"/>
        <color rgb="FFFCFCFF"/>
        <color rgb="FF63BE7B"/>
      </colorScale>
    </cfRule>
    <cfRule type="colorScale" priority="654">
      <colorScale>
        <cfvo type="min"/>
        <cfvo type="max"/>
        <color rgb="FFFCFCFF"/>
        <color rgb="FF63BE7B"/>
      </colorScale>
    </cfRule>
    <cfRule type="colorScale" priority="655">
      <colorScale>
        <cfvo type="min"/>
        <cfvo type="max"/>
        <color rgb="FFFCFCFF"/>
        <color rgb="FF63BE7B"/>
      </colorScale>
    </cfRule>
    <cfRule type="colorScale" priority="658">
      <colorScale>
        <cfvo type="min"/>
        <cfvo type="max"/>
        <color rgb="FFFCFCFF"/>
        <color rgb="FF63BE7B"/>
      </colorScale>
    </cfRule>
    <cfRule type="colorScale" priority="659">
      <colorScale>
        <cfvo type="min"/>
        <cfvo type="max"/>
        <color rgb="FFFCFCFF"/>
        <color rgb="FF63BE7B"/>
      </colorScale>
    </cfRule>
    <cfRule type="colorScale" priority="660">
      <colorScale>
        <cfvo type="min"/>
        <cfvo type="max"/>
        <color rgb="FFFCFCFF"/>
        <color rgb="FF63BE7B"/>
      </colorScale>
    </cfRule>
    <cfRule type="colorScale" priority="661">
      <colorScale>
        <cfvo type="min"/>
        <cfvo type="max"/>
        <color rgb="FFFCFCFF"/>
        <color rgb="FF63BE7B"/>
      </colorScale>
    </cfRule>
    <cfRule type="colorScale" priority="662">
      <colorScale>
        <cfvo type="min"/>
        <cfvo type="max"/>
        <color rgb="FFFCFCFF"/>
        <color rgb="FF63BE7B"/>
      </colorScale>
    </cfRule>
    <cfRule type="colorScale" priority="663">
      <colorScale>
        <cfvo type="min"/>
        <cfvo type="max"/>
        <color rgb="FFFCFCFF"/>
        <color rgb="FF63BE7B"/>
      </colorScale>
    </cfRule>
    <cfRule type="colorScale" priority="664">
      <colorScale>
        <cfvo type="min"/>
        <cfvo type="max"/>
        <color rgb="FFFCFCFF"/>
        <color rgb="FF63BE7B"/>
      </colorScale>
    </cfRule>
  </conditionalFormatting>
  <conditionalFormatting sqref="G62:I62">
    <cfRule type="colorScale" priority="650">
      <colorScale>
        <cfvo type="min"/>
        <cfvo type="max"/>
        <color rgb="FFFCFCFF"/>
        <color rgb="FF63BE7B"/>
      </colorScale>
    </cfRule>
    <cfRule type="colorScale" priority="652">
      <colorScale>
        <cfvo type="min"/>
        <cfvo type="max"/>
        <color rgb="FFFCFCFF"/>
        <color rgb="FF63BE7B"/>
      </colorScale>
    </cfRule>
    <cfRule type="colorScale" priority="653">
      <colorScale>
        <cfvo type="min"/>
        <cfvo type="max"/>
        <color rgb="FFFCFCFF"/>
        <color rgb="FF63BE7B"/>
      </colorScale>
    </cfRule>
    <cfRule type="colorScale" priority="656">
      <colorScale>
        <cfvo type="min"/>
        <cfvo type="max"/>
        <color rgb="FFFCFCFF"/>
        <color rgb="FF63BE7B"/>
      </colorScale>
    </cfRule>
    <cfRule type="colorScale" priority="657">
      <colorScale>
        <cfvo type="min"/>
        <cfvo type="max"/>
        <color rgb="FFFCFCFF"/>
        <color rgb="FF63BE7B"/>
      </colorScale>
    </cfRule>
  </conditionalFormatting>
  <conditionalFormatting sqref="G26:L26 G59:I59 H104:I104">
    <cfRule type="colorScale" priority="964">
      <colorScale>
        <cfvo type="min"/>
        <cfvo type="max"/>
        <color rgb="FFFCFCFF"/>
        <color rgb="FF63BE7B"/>
      </colorScale>
    </cfRule>
  </conditionalFormatting>
  <conditionalFormatting sqref="H107:I107 H110:I110 H113:I113 H116:I116 H119:I119 H122:I122 H125:I125 H128:I128">
    <cfRule type="colorScale" priority="3700">
      <colorScale>
        <cfvo type="min"/>
        <cfvo type="max"/>
        <color rgb="FFFCFCFF"/>
        <color rgb="FF63BE7B"/>
      </colorScale>
    </cfRule>
    <cfRule type="colorScale" priority="3705">
      <colorScale>
        <cfvo type="min"/>
        <cfvo type="max"/>
        <color rgb="FFFCFCFF"/>
        <color rgb="FF63BE7B"/>
      </colorScale>
    </cfRule>
    <cfRule type="colorScale" priority="3706">
      <colorScale>
        <cfvo type="min"/>
        <cfvo type="max"/>
        <color rgb="FFFCFCFF"/>
        <color rgb="FF63BE7B"/>
      </colorScale>
    </cfRule>
    <cfRule type="colorScale" priority="3715">
      <colorScale>
        <cfvo type="min"/>
        <cfvo type="max"/>
        <color rgb="FFFCFCFF"/>
        <color rgb="FF63BE7B"/>
      </colorScale>
    </cfRule>
    <cfRule type="colorScale" priority="3716">
      <colorScale>
        <cfvo type="min"/>
        <cfvo type="max"/>
        <color rgb="FFFCFCFF"/>
        <color rgb="FF63BE7B"/>
      </colorScale>
    </cfRule>
    <cfRule type="colorScale" priority="3717">
      <colorScale>
        <cfvo type="min"/>
        <cfvo type="max"/>
        <color rgb="FFFCFCFF"/>
        <color rgb="FF63BE7B"/>
      </colorScale>
    </cfRule>
    <cfRule type="colorScale" priority="3718">
      <colorScale>
        <cfvo type="min"/>
        <cfvo type="max"/>
        <color rgb="FFFCFCFF"/>
        <color rgb="FF63BE7B"/>
      </colorScale>
    </cfRule>
    <cfRule type="colorScale" priority="3719">
      <colorScale>
        <cfvo type="min"/>
        <cfvo type="max"/>
        <color rgb="FFFCFCFF"/>
        <color rgb="FF63BE7B"/>
      </colorScale>
    </cfRule>
    <cfRule type="colorScale" priority="3720">
      <colorScale>
        <cfvo type="min"/>
        <cfvo type="max"/>
        <color rgb="FFFCFCFF"/>
        <color rgb="FF63BE7B"/>
      </colorScale>
    </cfRule>
    <cfRule type="colorScale" priority="3721">
      <colorScale>
        <cfvo type="min"/>
        <cfvo type="max"/>
        <color rgb="FFFCFCFF"/>
        <color rgb="FF63BE7B"/>
      </colorScale>
    </cfRule>
  </conditionalFormatting>
  <conditionalFormatting sqref="H137:I137 H140:I140 H146:I146 H149:I149">
    <cfRule type="colorScale" priority="152">
      <colorScale>
        <cfvo type="min"/>
        <cfvo type="max"/>
        <color rgb="FFFCFCFF"/>
        <color rgb="FF63BE7B"/>
      </colorScale>
    </cfRule>
    <cfRule type="colorScale" priority="153">
      <colorScale>
        <cfvo type="min"/>
        <cfvo type="max"/>
        <color rgb="FFFCFCFF"/>
        <color rgb="FF63BE7B"/>
      </colorScale>
    </cfRule>
    <cfRule type="colorScale" priority="154">
      <colorScale>
        <cfvo type="min"/>
        <cfvo type="max"/>
        <color rgb="FFFCFCFF"/>
        <color rgb="FF63BE7B"/>
      </colorScale>
    </cfRule>
    <cfRule type="colorScale" priority="155">
      <colorScale>
        <cfvo type="min"/>
        <cfvo type="max"/>
        <color rgb="FFFCFCFF"/>
        <color rgb="FF63BE7B"/>
      </colorScale>
    </cfRule>
    <cfRule type="colorScale" priority="156">
      <colorScale>
        <cfvo type="min"/>
        <cfvo type="max"/>
        <color rgb="FFFCFCFF"/>
        <color rgb="FF63BE7B"/>
      </colorScale>
    </cfRule>
    <cfRule type="colorScale" priority="157">
      <colorScale>
        <cfvo type="min"/>
        <cfvo type="max"/>
        <color rgb="FFFCFCFF"/>
        <color rgb="FF63BE7B"/>
      </colorScale>
    </cfRule>
    <cfRule type="colorScale" priority="158">
      <colorScale>
        <cfvo type="min"/>
        <cfvo type="max"/>
        <color rgb="FFFCFCFF"/>
        <color rgb="FF63BE7B"/>
      </colorScale>
    </cfRule>
    <cfRule type="colorScale" priority="159">
      <colorScale>
        <cfvo type="min"/>
        <cfvo type="max"/>
        <color rgb="FFFCFCFF"/>
        <color rgb="FF63BE7B"/>
      </colorScale>
    </cfRule>
    <cfRule type="colorScale" priority="160">
      <colorScale>
        <cfvo type="min"/>
        <cfvo type="max"/>
        <color rgb="FFFCFCFF"/>
        <color rgb="FF63BE7B"/>
      </colorScale>
    </cfRule>
    <cfRule type="colorScale" priority="161">
      <colorScale>
        <cfvo type="min"/>
        <cfvo type="max"/>
        <color rgb="FFFCFCFF"/>
        <color rgb="FF63BE7B"/>
      </colorScale>
    </cfRule>
  </conditionalFormatting>
  <conditionalFormatting sqref="H152:I152 H155:I155 H158:I158 H161:I161">
    <cfRule type="colorScale" priority="193">
      <colorScale>
        <cfvo type="min"/>
        <cfvo type="max"/>
        <color rgb="FFFCFCFF"/>
        <color rgb="FF63BE7B"/>
      </colorScale>
    </cfRule>
    <cfRule type="colorScale" priority="194">
      <colorScale>
        <cfvo type="min"/>
        <cfvo type="max"/>
        <color rgb="FFFCFCFF"/>
        <color rgb="FF63BE7B"/>
      </colorScale>
    </cfRule>
    <cfRule type="colorScale" priority="195">
      <colorScale>
        <cfvo type="min"/>
        <cfvo type="max"/>
        <color rgb="FFFCFCFF"/>
        <color rgb="FF63BE7B"/>
      </colorScale>
    </cfRule>
    <cfRule type="colorScale" priority="196">
      <colorScale>
        <cfvo type="min"/>
        <cfvo type="max"/>
        <color rgb="FFFCFCFF"/>
        <color rgb="FF63BE7B"/>
      </colorScale>
    </cfRule>
    <cfRule type="colorScale" priority="197">
      <colorScale>
        <cfvo type="min"/>
        <cfvo type="max"/>
        <color rgb="FFFCFCFF"/>
        <color rgb="FF63BE7B"/>
      </colorScale>
    </cfRule>
    <cfRule type="colorScale" priority="198">
      <colorScale>
        <cfvo type="min"/>
        <cfvo type="max"/>
        <color rgb="FFFCFCFF"/>
        <color rgb="FF63BE7B"/>
      </colorScale>
    </cfRule>
    <cfRule type="colorScale" priority="199">
      <colorScale>
        <cfvo type="min"/>
        <cfvo type="max"/>
        <color rgb="FFFCFCFF"/>
        <color rgb="FF63BE7B"/>
      </colorScale>
    </cfRule>
    <cfRule type="colorScale" priority="200">
      <colorScale>
        <cfvo type="min"/>
        <cfvo type="max"/>
        <color rgb="FFFCFCFF"/>
        <color rgb="FF63BE7B"/>
      </colorScale>
    </cfRule>
    <cfRule type="colorScale" priority="201">
      <colorScale>
        <cfvo type="min"/>
        <cfvo type="max"/>
        <color rgb="FFFCFCFF"/>
        <color rgb="FF63BE7B"/>
      </colorScale>
    </cfRule>
    <cfRule type="colorScale" priority="202">
      <colorScale>
        <cfvo type="min"/>
        <cfvo type="max"/>
        <color rgb="FFFCFCFF"/>
        <color rgb="FF63BE7B"/>
      </colorScale>
    </cfRule>
  </conditionalFormatting>
  <conditionalFormatting sqref="H164:I164 H227:I227 H230:I230 H275:I275 H209:I209 H212:I212 H215:I215 H170:I170 H173:I173 H176:I176 H188:I188 H191:I191 H194:I194 H179:I179 H182:I182 H185:I185 H206:I206 H197:I197 H200:I200 H203:I203 H218:I218 H221:I221 H224:I224 H236:I236 H239:I239 H242:I242 H245:I245 H248:I248 H254:I254 H269:I269 H272:I272 H263:I263 H257:I257 H260:I260">
    <cfRule type="colorScale" priority="234">
      <colorScale>
        <cfvo type="min"/>
        <cfvo type="max"/>
        <color rgb="FFFCFCFF"/>
        <color rgb="FF63BE7B"/>
      </colorScale>
    </cfRule>
    <cfRule type="colorScale" priority="235">
      <colorScale>
        <cfvo type="min"/>
        <cfvo type="max"/>
        <color rgb="FFFCFCFF"/>
        <color rgb="FF63BE7B"/>
      </colorScale>
    </cfRule>
    <cfRule type="colorScale" priority="236">
      <colorScale>
        <cfvo type="min"/>
        <cfvo type="max"/>
        <color rgb="FFFCFCFF"/>
        <color rgb="FF63BE7B"/>
      </colorScale>
    </cfRule>
    <cfRule type="colorScale" priority="237">
      <colorScale>
        <cfvo type="min"/>
        <cfvo type="max"/>
        <color rgb="FFFCFCFF"/>
        <color rgb="FF63BE7B"/>
      </colorScale>
    </cfRule>
    <cfRule type="colorScale" priority="238">
      <colorScale>
        <cfvo type="min"/>
        <cfvo type="max"/>
        <color rgb="FFFCFCFF"/>
        <color rgb="FF63BE7B"/>
      </colorScale>
    </cfRule>
    <cfRule type="colorScale" priority="239">
      <colorScale>
        <cfvo type="min"/>
        <cfvo type="max"/>
        <color rgb="FFFCFCFF"/>
        <color rgb="FF63BE7B"/>
      </colorScale>
    </cfRule>
    <cfRule type="colorScale" priority="240">
      <colorScale>
        <cfvo type="min"/>
        <cfvo type="max"/>
        <color rgb="FFFCFCFF"/>
        <color rgb="FF63BE7B"/>
      </colorScale>
    </cfRule>
    <cfRule type="colorScale" priority="241">
      <colorScale>
        <cfvo type="min"/>
        <cfvo type="max"/>
        <color rgb="FFFCFCFF"/>
        <color rgb="FF63BE7B"/>
      </colorScale>
    </cfRule>
    <cfRule type="colorScale" priority="242">
      <colorScale>
        <cfvo type="min"/>
        <cfvo type="max"/>
        <color rgb="FFFCFCFF"/>
        <color rgb="FF63BE7B"/>
      </colorScale>
    </cfRule>
    <cfRule type="colorScale" priority="243">
      <colorScale>
        <cfvo type="min"/>
        <cfvo type="max"/>
        <color rgb="FFFCFCFF"/>
        <color rgb="FF63BE7B"/>
      </colorScale>
    </cfRule>
  </conditionalFormatting>
  <conditionalFormatting sqref="H281:I281 H284:I284 H287:I287 H290:I290">
    <cfRule type="colorScale" priority="521">
      <colorScale>
        <cfvo type="min"/>
        <cfvo type="max"/>
        <color rgb="FFFCFCFF"/>
        <color rgb="FF63BE7B"/>
      </colorScale>
    </cfRule>
    <cfRule type="colorScale" priority="522">
      <colorScale>
        <cfvo type="min"/>
        <cfvo type="max"/>
        <color rgb="FFFCFCFF"/>
        <color rgb="FF63BE7B"/>
      </colorScale>
    </cfRule>
    <cfRule type="colorScale" priority="523">
      <colorScale>
        <cfvo type="min"/>
        <cfvo type="max"/>
        <color rgb="FFFCFCFF"/>
        <color rgb="FF63BE7B"/>
      </colorScale>
    </cfRule>
    <cfRule type="colorScale" priority="524">
      <colorScale>
        <cfvo type="min"/>
        <cfvo type="max"/>
        <color rgb="FFFCFCFF"/>
        <color rgb="FF63BE7B"/>
      </colorScale>
    </cfRule>
    <cfRule type="colorScale" priority="525">
      <colorScale>
        <cfvo type="min"/>
        <cfvo type="max"/>
        <color rgb="FFFCFCFF"/>
        <color rgb="FF63BE7B"/>
      </colorScale>
    </cfRule>
    <cfRule type="colorScale" priority="526">
      <colorScale>
        <cfvo type="min"/>
        <cfvo type="max"/>
        <color rgb="FFFCFCFF"/>
        <color rgb="FF63BE7B"/>
      </colorScale>
    </cfRule>
    <cfRule type="colorScale" priority="527">
      <colorScale>
        <cfvo type="min"/>
        <cfvo type="max"/>
        <color rgb="FFFCFCFF"/>
        <color rgb="FF63BE7B"/>
      </colorScale>
    </cfRule>
    <cfRule type="colorScale" priority="528">
      <colorScale>
        <cfvo type="min"/>
        <cfvo type="max"/>
        <color rgb="FFFCFCFF"/>
        <color rgb="FF63BE7B"/>
      </colorScale>
    </cfRule>
    <cfRule type="colorScale" priority="529">
      <colorScale>
        <cfvo type="min"/>
        <cfvo type="max"/>
        <color rgb="FFFCFCFF"/>
        <color rgb="FF63BE7B"/>
      </colorScale>
    </cfRule>
    <cfRule type="colorScale" priority="530">
      <colorScale>
        <cfvo type="min"/>
        <cfvo type="max"/>
        <color rgb="FFFCFCFF"/>
        <color rgb="FF63BE7B"/>
      </colorScale>
    </cfRule>
  </conditionalFormatting>
  <conditionalFormatting sqref="H293:I293 H296:I296 H299:I299 H302:I302">
    <cfRule type="colorScale" priority="562">
      <colorScale>
        <cfvo type="min"/>
        <cfvo type="max"/>
        <color rgb="FFFCFCFF"/>
        <color rgb="FF63BE7B"/>
      </colorScale>
    </cfRule>
    <cfRule type="colorScale" priority="563">
      <colorScale>
        <cfvo type="min"/>
        <cfvo type="max"/>
        <color rgb="FFFCFCFF"/>
        <color rgb="FF63BE7B"/>
      </colorScale>
    </cfRule>
    <cfRule type="colorScale" priority="564">
      <colorScale>
        <cfvo type="min"/>
        <cfvo type="max"/>
        <color rgb="FFFCFCFF"/>
        <color rgb="FF63BE7B"/>
      </colorScale>
    </cfRule>
    <cfRule type="colorScale" priority="565">
      <colorScale>
        <cfvo type="min"/>
        <cfvo type="max"/>
        <color rgb="FFFCFCFF"/>
        <color rgb="FF63BE7B"/>
      </colorScale>
    </cfRule>
    <cfRule type="colorScale" priority="566">
      <colorScale>
        <cfvo type="min"/>
        <cfvo type="max"/>
        <color rgb="FFFCFCFF"/>
        <color rgb="FF63BE7B"/>
      </colorScale>
    </cfRule>
    <cfRule type="colorScale" priority="567">
      <colorScale>
        <cfvo type="min"/>
        <cfvo type="max"/>
        <color rgb="FFFCFCFF"/>
        <color rgb="FF63BE7B"/>
      </colorScale>
    </cfRule>
    <cfRule type="colorScale" priority="568">
      <colorScale>
        <cfvo type="min"/>
        <cfvo type="max"/>
        <color rgb="FFFCFCFF"/>
        <color rgb="FF63BE7B"/>
      </colorScale>
    </cfRule>
    <cfRule type="colorScale" priority="569">
      <colorScale>
        <cfvo type="min"/>
        <cfvo type="max"/>
        <color rgb="FFFCFCFF"/>
        <color rgb="FF63BE7B"/>
      </colorScale>
    </cfRule>
    <cfRule type="colorScale" priority="570">
      <colorScale>
        <cfvo type="min"/>
        <cfvo type="max"/>
        <color rgb="FFFCFCFF"/>
        <color rgb="FF63BE7B"/>
      </colorScale>
    </cfRule>
    <cfRule type="colorScale" priority="571">
      <colorScale>
        <cfvo type="min"/>
        <cfvo type="max"/>
        <color rgb="FFFCFCFF"/>
        <color rgb="FF63BE7B"/>
      </colorScale>
    </cfRule>
  </conditionalFormatting>
  <conditionalFormatting sqref="H305:I305 H308:I308 H311:I311 H314:I314">
    <cfRule type="colorScale" priority="4589">
      <colorScale>
        <cfvo type="min"/>
        <cfvo type="max"/>
        <color rgb="FFFCFCFF"/>
        <color rgb="FF63BE7B"/>
      </colorScale>
    </cfRule>
    <cfRule type="colorScale" priority="4593">
      <colorScale>
        <cfvo type="min"/>
        <cfvo type="max"/>
        <color rgb="FFFCFCFF"/>
        <color rgb="FF63BE7B"/>
      </colorScale>
    </cfRule>
    <cfRule type="colorScale" priority="4594">
      <colorScale>
        <cfvo type="min"/>
        <cfvo type="max"/>
        <color rgb="FFFCFCFF"/>
        <color rgb="FF63BE7B"/>
      </colorScale>
    </cfRule>
    <cfRule type="colorScale" priority="4601">
      <colorScale>
        <cfvo type="min"/>
        <cfvo type="max"/>
        <color rgb="FFFCFCFF"/>
        <color rgb="FF63BE7B"/>
      </colorScale>
    </cfRule>
    <cfRule type="colorScale" priority="4602">
      <colorScale>
        <cfvo type="min"/>
        <cfvo type="max"/>
        <color rgb="FFFCFCFF"/>
        <color rgb="FF63BE7B"/>
      </colorScale>
    </cfRule>
    <cfRule type="colorScale" priority="4603">
      <colorScale>
        <cfvo type="min"/>
        <cfvo type="max"/>
        <color rgb="FFFCFCFF"/>
        <color rgb="FF63BE7B"/>
      </colorScale>
    </cfRule>
    <cfRule type="colorScale" priority="4604">
      <colorScale>
        <cfvo type="min"/>
        <cfvo type="max"/>
        <color rgb="FFFCFCFF"/>
        <color rgb="FF63BE7B"/>
      </colorScale>
    </cfRule>
    <cfRule type="colorScale" priority="4605">
      <colorScale>
        <cfvo type="min"/>
        <cfvo type="max"/>
        <color rgb="FFFCFCFF"/>
        <color rgb="FF63BE7B"/>
      </colorScale>
    </cfRule>
    <cfRule type="colorScale" priority="4606">
      <colorScale>
        <cfvo type="min"/>
        <cfvo type="max"/>
        <color rgb="FFFCFCFF"/>
        <color rgb="FF63BE7B"/>
      </colorScale>
    </cfRule>
    <cfRule type="colorScale" priority="4607">
      <colorScale>
        <cfvo type="min"/>
        <cfvo type="max"/>
        <color rgb="FFFCFCFF"/>
        <color rgb="FF63BE7B"/>
      </colorScale>
    </cfRule>
  </conditionalFormatting>
  <conditionalFormatting sqref="H320:I320 H323:I323 H326:I326">
    <cfRule type="colorScale" priority="398">
      <colorScale>
        <cfvo type="min"/>
        <cfvo type="max"/>
        <color rgb="FFFCFCFF"/>
        <color rgb="FF63BE7B"/>
      </colorScale>
    </cfRule>
    <cfRule type="colorScale" priority="399">
      <colorScale>
        <cfvo type="min"/>
        <cfvo type="max"/>
        <color rgb="FFFCFCFF"/>
        <color rgb="FF63BE7B"/>
      </colorScale>
    </cfRule>
    <cfRule type="colorScale" priority="400">
      <colorScale>
        <cfvo type="min"/>
        <cfvo type="max"/>
        <color rgb="FFFCFCFF"/>
        <color rgb="FF63BE7B"/>
      </colorScale>
    </cfRule>
    <cfRule type="colorScale" priority="401">
      <colorScale>
        <cfvo type="min"/>
        <cfvo type="max"/>
        <color rgb="FFFCFCFF"/>
        <color rgb="FF63BE7B"/>
      </colorScale>
    </cfRule>
    <cfRule type="colorScale" priority="402">
      <colorScale>
        <cfvo type="min"/>
        <cfvo type="max"/>
        <color rgb="FFFCFCFF"/>
        <color rgb="FF63BE7B"/>
      </colorScale>
    </cfRule>
    <cfRule type="colorScale" priority="403">
      <colorScale>
        <cfvo type="min"/>
        <cfvo type="max"/>
        <color rgb="FFFCFCFF"/>
        <color rgb="FF63BE7B"/>
      </colorScale>
    </cfRule>
    <cfRule type="colorScale" priority="404">
      <colorScale>
        <cfvo type="min"/>
        <cfvo type="max"/>
        <color rgb="FFFCFCFF"/>
        <color rgb="FF63BE7B"/>
      </colorScale>
    </cfRule>
    <cfRule type="colorScale" priority="405">
      <colorScale>
        <cfvo type="min"/>
        <cfvo type="max"/>
        <color rgb="FFFCFCFF"/>
        <color rgb="FF63BE7B"/>
      </colorScale>
    </cfRule>
    <cfRule type="colorScale" priority="406">
      <colorScale>
        <cfvo type="min"/>
        <cfvo type="max"/>
        <color rgb="FFFCFCFF"/>
        <color rgb="FF63BE7B"/>
      </colorScale>
    </cfRule>
    <cfRule type="colorScale" priority="407">
      <colorScale>
        <cfvo type="min"/>
        <cfvo type="max"/>
        <color rgb="FFFCFCFF"/>
        <color rgb="FF63BE7B"/>
      </colorScale>
    </cfRule>
  </conditionalFormatting>
  <conditionalFormatting sqref="H329:I329">
    <cfRule type="colorScale" priority="5398">
      <colorScale>
        <cfvo type="min"/>
        <cfvo type="max"/>
        <color rgb="FFFCFCFF"/>
        <color rgb="FF63BE7B"/>
      </colorScale>
    </cfRule>
    <cfRule type="colorScale" priority="5399">
      <colorScale>
        <cfvo type="min"/>
        <cfvo type="max"/>
        <color rgb="FFFCFCFF"/>
        <color rgb="FF63BE7B"/>
      </colorScale>
    </cfRule>
    <cfRule type="colorScale" priority="5400">
      <colorScale>
        <cfvo type="min"/>
        <cfvo type="max"/>
        <color rgb="FFFCFCFF"/>
        <color rgb="FF63BE7B"/>
      </colorScale>
    </cfRule>
    <cfRule type="colorScale" priority="5401">
      <colorScale>
        <cfvo type="min"/>
        <cfvo type="max"/>
        <color rgb="FFFCFCFF"/>
        <color rgb="FF63BE7B"/>
      </colorScale>
    </cfRule>
    <cfRule type="colorScale" priority="5402">
      <colorScale>
        <cfvo type="min"/>
        <cfvo type="max"/>
        <color rgb="FFFCFCFF"/>
        <color rgb="FF63BE7B"/>
      </colorScale>
    </cfRule>
    <cfRule type="colorScale" priority="5403">
      <colorScale>
        <cfvo type="min"/>
        <cfvo type="max"/>
        <color rgb="FFFCFCFF"/>
        <color rgb="FF63BE7B"/>
      </colorScale>
    </cfRule>
    <cfRule type="colorScale" priority="5404">
      <colorScale>
        <cfvo type="min"/>
        <cfvo type="max"/>
        <color rgb="FFFCFCFF"/>
        <color rgb="FF63BE7B"/>
      </colorScale>
    </cfRule>
    <cfRule type="colorScale" priority="5405">
      <colorScale>
        <cfvo type="min"/>
        <cfvo type="max"/>
        <color rgb="FFFCFCFF"/>
        <color rgb="FF63BE7B"/>
      </colorScale>
    </cfRule>
    <cfRule type="colorScale" priority="5406">
      <colorScale>
        <cfvo type="min"/>
        <cfvo type="max"/>
        <color rgb="FFFCFCFF"/>
        <color rgb="FF63BE7B"/>
      </colorScale>
    </cfRule>
    <cfRule type="colorScale" priority="5407">
      <colorScale>
        <cfvo type="min"/>
        <cfvo type="max"/>
        <color rgb="FFFCFCFF"/>
        <color rgb="FF63BE7B"/>
      </colorScale>
    </cfRule>
  </conditionalFormatting>
  <conditionalFormatting sqref="H332:I332">
    <cfRule type="colorScale" priority="817">
      <colorScale>
        <cfvo type="min"/>
        <cfvo type="max"/>
        <color rgb="FFFCFCFF"/>
        <color rgb="FF63BE7B"/>
      </colorScale>
    </cfRule>
    <cfRule type="colorScale" priority="818">
      <colorScale>
        <cfvo type="min"/>
        <cfvo type="max"/>
        <color rgb="FFFCFCFF"/>
        <color rgb="FF63BE7B"/>
      </colorScale>
    </cfRule>
    <cfRule type="colorScale" priority="819">
      <colorScale>
        <cfvo type="min"/>
        <cfvo type="max"/>
        <color rgb="FFFCFCFF"/>
        <color rgb="FF63BE7B"/>
      </colorScale>
    </cfRule>
  </conditionalFormatting>
  <conditionalFormatting sqref="H335:I335 H338:I338 H341:I341 H344:I344">
    <cfRule type="colorScale" priority="317">
      <colorScale>
        <cfvo type="min"/>
        <cfvo type="max"/>
        <color rgb="FFFCFCFF"/>
        <color rgb="FF63BE7B"/>
      </colorScale>
    </cfRule>
    <cfRule type="colorScale" priority="318">
      <colorScale>
        <cfvo type="min"/>
        <cfvo type="max"/>
        <color rgb="FFFCFCFF"/>
        <color rgb="FF63BE7B"/>
      </colorScale>
    </cfRule>
    <cfRule type="colorScale" priority="319">
      <colorScale>
        <cfvo type="min"/>
        <cfvo type="max"/>
        <color rgb="FFFCFCFF"/>
        <color rgb="FF63BE7B"/>
      </colorScale>
    </cfRule>
    <cfRule type="colorScale" priority="320">
      <colorScale>
        <cfvo type="min"/>
        <cfvo type="max"/>
        <color rgb="FFFCFCFF"/>
        <color rgb="FF63BE7B"/>
      </colorScale>
    </cfRule>
    <cfRule type="colorScale" priority="321">
      <colorScale>
        <cfvo type="min"/>
        <cfvo type="max"/>
        <color rgb="FFFCFCFF"/>
        <color rgb="FF63BE7B"/>
      </colorScale>
    </cfRule>
    <cfRule type="colorScale" priority="322">
      <colorScale>
        <cfvo type="min"/>
        <cfvo type="max"/>
        <color rgb="FFFCFCFF"/>
        <color rgb="FF63BE7B"/>
      </colorScale>
    </cfRule>
    <cfRule type="colorScale" priority="323">
      <colorScale>
        <cfvo type="min"/>
        <cfvo type="max"/>
        <color rgb="FFFCFCFF"/>
        <color rgb="FF63BE7B"/>
      </colorScale>
    </cfRule>
    <cfRule type="colorScale" priority="324">
      <colorScale>
        <cfvo type="min"/>
        <cfvo type="max"/>
        <color rgb="FFFCFCFF"/>
        <color rgb="FF63BE7B"/>
      </colorScale>
    </cfRule>
    <cfRule type="colorScale" priority="325">
      <colorScale>
        <cfvo type="min"/>
        <cfvo type="max"/>
        <color rgb="FFFCFCFF"/>
        <color rgb="FF63BE7B"/>
      </colorScale>
    </cfRule>
    <cfRule type="colorScale" priority="326">
      <colorScale>
        <cfvo type="min"/>
        <cfvo type="max"/>
        <color rgb="FFFCFCFF"/>
        <color rgb="FF63BE7B"/>
      </colorScale>
    </cfRule>
  </conditionalFormatting>
  <conditionalFormatting sqref="H347:I347 H359:I359 H350:I350 H353:I353 H356:I356 H362:I362">
    <cfRule type="colorScale" priority="14600">
      <colorScale>
        <cfvo type="min"/>
        <cfvo type="max"/>
        <color rgb="FFFCFCFF"/>
        <color rgb="FF63BE7B"/>
      </colorScale>
    </cfRule>
    <cfRule type="colorScale" priority="14601">
      <colorScale>
        <cfvo type="min"/>
        <cfvo type="max"/>
        <color rgb="FFFCFCFF"/>
        <color rgb="FF63BE7B"/>
      </colorScale>
    </cfRule>
    <cfRule type="colorScale" priority="14602">
      <colorScale>
        <cfvo type="min"/>
        <cfvo type="max"/>
        <color rgb="FFFCFCFF"/>
        <color rgb="FF63BE7B"/>
      </colorScale>
    </cfRule>
    <cfRule type="colorScale" priority="14603">
      <colorScale>
        <cfvo type="min"/>
        <cfvo type="max"/>
        <color rgb="FFFCFCFF"/>
        <color rgb="FF63BE7B"/>
      </colorScale>
    </cfRule>
    <cfRule type="colorScale" priority="14604">
      <colorScale>
        <cfvo type="min"/>
        <cfvo type="max"/>
        <color rgb="FFFCFCFF"/>
        <color rgb="FF63BE7B"/>
      </colorScale>
    </cfRule>
    <cfRule type="colorScale" priority="14605">
      <colorScale>
        <cfvo type="min"/>
        <cfvo type="max"/>
        <color rgb="FFFCFCFF"/>
        <color rgb="FF63BE7B"/>
      </colorScale>
    </cfRule>
    <cfRule type="colorScale" priority="14606">
      <colorScale>
        <cfvo type="min"/>
        <cfvo type="max"/>
        <color rgb="FFFCFCFF"/>
        <color rgb="FF63BE7B"/>
      </colorScale>
    </cfRule>
    <cfRule type="colorScale" priority="14607">
      <colorScale>
        <cfvo type="min"/>
        <cfvo type="max"/>
        <color rgb="FFFCFCFF"/>
        <color rgb="FF63BE7B"/>
      </colorScale>
    </cfRule>
    <cfRule type="colorScale" priority="14608">
      <colorScale>
        <cfvo type="min"/>
        <cfvo type="max"/>
        <color rgb="FFFCFCFF"/>
        <color rgb="FF63BE7B"/>
      </colorScale>
    </cfRule>
    <cfRule type="colorScale" priority="14609">
      <colorScale>
        <cfvo type="min"/>
        <cfvo type="max"/>
        <color rgb="FFFCFCFF"/>
        <color rgb="FF63BE7B"/>
      </colorScale>
    </cfRule>
  </conditionalFormatting>
  <conditionalFormatting sqref="H365:I365">
    <cfRule type="colorScale" priority="814">
      <colorScale>
        <cfvo type="min"/>
        <cfvo type="max"/>
        <color rgb="FFFCFCFF"/>
        <color rgb="FF63BE7B"/>
      </colorScale>
    </cfRule>
    <cfRule type="colorScale" priority="815">
      <colorScale>
        <cfvo type="min"/>
        <cfvo type="max"/>
        <color rgb="FFFCFCFF"/>
        <color rgb="FF63BE7B"/>
      </colorScale>
    </cfRule>
    <cfRule type="colorScale" priority="816">
      <colorScale>
        <cfvo type="min"/>
        <cfvo type="max"/>
        <color rgb="FFFCFCFF"/>
        <color rgb="FF63BE7B"/>
      </colorScale>
    </cfRule>
  </conditionalFormatting>
  <conditionalFormatting sqref="H368:I368 H371:I371 H374:I374 H377:I377 H380:I380 H383:I383 H386:I386 H389:I389 H392:I392 H395:I395 H398:I398">
    <cfRule type="colorScale" priority="7594">
      <colorScale>
        <cfvo type="min"/>
        <cfvo type="max"/>
        <color rgb="FFFCFCFF"/>
        <color rgb="FF63BE7B"/>
      </colorScale>
    </cfRule>
    <cfRule type="colorScale" priority="7599">
      <colorScale>
        <cfvo type="min"/>
        <cfvo type="max"/>
        <color rgb="FFFCFCFF"/>
        <color rgb="FF63BE7B"/>
      </colorScale>
    </cfRule>
    <cfRule type="colorScale" priority="7600">
      <colorScale>
        <cfvo type="min"/>
        <cfvo type="max"/>
        <color rgb="FFFCFCFF"/>
        <color rgb="FF63BE7B"/>
      </colorScale>
    </cfRule>
    <cfRule type="colorScale" priority="7609">
      <colorScale>
        <cfvo type="min"/>
        <cfvo type="max"/>
        <color rgb="FFFCFCFF"/>
        <color rgb="FF63BE7B"/>
      </colorScale>
    </cfRule>
    <cfRule type="colorScale" priority="7610">
      <colorScale>
        <cfvo type="min"/>
        <cfvo type="max"/>
        <color rgb="FFFCFCFF"/>
        <color rgb="FF63BE7B"/>
      </colorScale>
    </cfRule>
    <cfRule type="colorScale" priority="7611">
      <colorScale>
        <cfvo type="min"/>
        <cfvo type="max"/>
        <color rgb="FFFCFCFF"/>
        <color rgb="FF63BE7B"/>
      </colorScale>
    </cfRule>
    <cfRule type="colorScale" priority="7612">
      <colorScale>
        <cfvo type="min"/>
        <cfvo type="max"/>
        <color rgb="FFFCFCFF"/>
        <color rgb="FF63BE7B"/>
      </colorScale>
    </cfRule>
    <cfRule type="colorScale" priority="7613">
      <colorScale>
        <cfvo type="min"/>
        <cfvo type="max"/>
        <color rgb="FFFCFCFF"/>
        <color rgb="FF63BE7B"/>
      </colorScale>
    </cfRule>
    <cfRule type="colorScale" priority="7614">
      <colorScale>
        <cfvo type="min"/>
        <cfvo type="max"/>
        <color rgb="FFFCFCFF"/>
        <color rgb="FF63BE7B"/>
      </colorScale>
    </cfRule>
    <cfRule type="colorScale" priority="7615">
      <colorScale>
        <cfvo type="min"/>
        <cfvo type="max"/>
        <color rgb="FFFCFCFF"/>
        <color rgb="FF63BE7B"/>
      </colorScale>
    </cfRule>
  </conditionalFormatting>
  <conditionalFormatting sqref="H368:L368 H371:L371 H374:L374 H377:L377 H380:L380 H383:L383 H386:L386 H389:L389 H392:L392 H395:L395 H398:L398">
    <cfRule type="colorScale" priority="7579">
      <colorScale>
        <cfvo type="min"/>
        <cfvo type="max"/>
        <color rgb="FFFCFCFF"/>
        <color rgb="FF63BE7B"/>
      </colorScale>
    </cfRule>
  </conditionalFormatting>
  <conditionalFormatting sqref="H368:M368 H371:M371 H374:M374 H377:M377 H380:M380 H383:M383 H386:M386 H389:M389 H392:M392 H395:M395 H398:M398">
    <cfRule type="colorScale" priority="7589">
      <colorScale>
        <cfvo type="min"/>
        <cfvo type="max"/>
        <color rgb="FFFCFCFF"/>
        <color rgb="FF63BE7B"/>
      </colorScale>
    </cfRule>
  </conditionalFormatting>
  <conditionalFormatting sqref="H368:Q368 H371:Q371 H374:Q374 H377:Q377 H380:Q380 H383:Q383 H386:Q386 H389:Q389 H392:Q392 H395:Q395 H398:Q398">
    <cfRule type="colorScale" priority="7584">
      <colorScale>
        <cfvo type="min"/>
        <cfvo type="max"/>
        <color rgb="FFFCFCFF"/>
        <color rgb="FF63BE7B"/>
      </colorScale>
    </cfRule>
  </conditionalFormatting>
  <conditionalFormatting sqref="J10:L11 J13:L14 J16:L17 J19:L20 J22:L23">
    <cfRule type="colorScale" priority="10039">
      <colorScale>
        <cfvo type="min"/>
        <cfvo type="max"/>
        <color rgb="FFFCFCFF"/>
        <color rgb="FF63BE7B"/>
      </colorScale>
    </cfRule>
  </conditionalFormatting>
  <conditionalFormatting sqref="J11:L11 J14:L14 J17:L17 J20:L20 J23:L23">
    <cfRule type="colorScale" priority="10044">
      <colorScale>
        <cfvo type="min"/>
        <cfvo type="max"/>
        <color rgb="FFFCFCFF"/>
        <color rgb="FF63BE7B"/>
      </colorScale>
    </cfRule>
  </conditionalFormatting>
  <conditionalFormatting sqref="J28:L29 J31:L32 J34:L35 J37:L38 J40:L41 J43:L44 J46:L47 J49:L50 J52:L53 J55:L56">
    <cfRule type="colorScale" priority="708">
      <colorScale>
        <cfvo type="min"/>
        <cfvo type="max"/>
        <color rgb="FFFCFCFF"/>
        <color rgb="FF63BE7B"/>
      </colorScale>
    </cfRule>
  </conditionalFormatting>
  <conditionalFormatting sqref="J29:L29 E29:F29 J32:L32 J35:L35 J38:L38 J41:L41 J44:L44 E32:F32 E35:F35 E38:F38 E41:F41 E44:F44 J47:L47 J50:L50 E47:F47 E50:F50 J53:L53 E53:F53 J56:L56 E56:F56">
    <cfRule type="colorScale" priority="731">
      <colorScale>
        <cfvo type="min"/>
        <cfvo type="max"/>
        <color rgb="FFFCFCFF"/>
        <color rgb="FF63BE7B"/>
      </colorScale>
    </cfRule>
  </conditionalFormatting>
  <conditionalFormatting sqref="J29:L29 J32:L32 J35:L35 J38:L38 J41:L41 J44:L44 J47:L47 J50:L50 J53:L53 J56:L56">
    <cfRule type="colorScale" priority="709">
      <colorScale>
        <cfvo type="min"/>
        <cfvo type="max"/>
        <color rgb="FFFCFCFF"/>
        <color rgb="FF63BE7B"/>
      </colorScale>
    </cfRule>
  </conditionalFormatting>
  <conditionalFormatting sqref="J59:L59">
    <cfRule type="colorScale" priority="927">
      <colorScale>
        <cfvo type="min"/>
        <cfvo type="max"/>
        <color rgb="FFFCFCFF"/>
        <color rgb="FF63BE7B"/>
      </colorScale>
    </cfRule>
  </conditionalFormatting>
  <conditionalFormatting sqref="J61:L62 J79:L80 J82:L83 J85:L86 J88:L89 J91:L92 J64:L65 J67:L68 J70:L71 J73:L74 J76:L77 J94:L95 J97:L98 J100:L101">
    <cfRule type="colorScale" priority="666">
      <colorScale>
        <cfvo type="min"/>
        <cfvo type="max"/>
        <color rgb="FFFCFCFF"/>
        <color rgb="FF63BE7B"/>
      </colorScale>
    </cfRule>
  </conditionalFormatting>
  <conditionalFormatting sqref="J62:L62 F62 J80:L80 J83:L83 J86:L86 J89:L89 J92:L92 F80 F83 F86 F89 F92 J65:L65 J68:L68 J71:L71 J74:L74 J77:L77 F65 F68 F71 F74 F77 J95:L95 J98:L98 J101:L101 F95 F98 F101">
    <cfRule type="colorScale" priority="689">
      <colorScale>
        <cfvo type="min"/>
        <cfvo type="max"/>
        <color rgb="FFFCFCFF"/>
        <color rgb="FF63BE7B"/>
      </colorScale>
    </cfRule>
  </conditionalFormatting>
  <conditionalFormatting sqref="J62:L62 J80:L80 J83:L83 J86:L86 J89:L89 J92:L92 J65:L65 J68:L68 J71:L71 J74:L74 J77:L77 J95:L95 J98:L98 J101:L101">
    <cfRule type="colorScale" priority="667">
      <colorScale>
        <cfvo type="min"/>
        <cfvo type="max"/>
        <color rgb="FFFCFCFF"/>
        <color rgb="FF63BE7B"/>
      </colorScale>
    </cfRule>
  </conditionalFormatting>
  <conditionalFormatting sqref="J104:L104">
    <cfRule type="colorScale" priority="962">
      <colorScale>
        <cfvo type="min"/>
        <cfvo type="max"/>
        <color rgb="FFFCFCFF"/>
        <color rgb="FF63BE7B"/>
      </colorScale>
    </cfRule>
  </conditionalFormatting>
  <conditionalFormatting sqref="J106:L107 J109:L110 J112:L113 J115:L116 J118:L119 J121:L122 J124:L125 J127:L128">
    <cfRule type="colorScale" priority="3515">
      <colorScale>
        <cfvo type="min"/>
        <cfvo type="max"/>
        <color rgb="FFFCFCFF"/>
        <color rgb="FF63BE7B"/>
      </colorScale>
    </cfRule>
  </conditionalFormatting>
  <conditionalFormatting sqref="J107:L107 F107:G107 J110:L110 J113:L113 J116:L116 J119:L119 F110:G110 F113:G113 F116:G116 F119:G119 J122:L122 F122:G122 J125:L125 F125:G125 J128:L128 F128:G128">
    <cfRule type="colorScale" priority="3670">
      <colorScale>
        <cfvo type="min"/>
        <cfvo type="max"/>
        <color rgb="FFFCFCFF"/>
        <color rgb="FF63BE7B"/>
      </colorScale>
    </cfRule>
  </conditionalFormatting>
  <conditionalFormatting sqref="J107:L107 J110:L110 J113:L113 J116:L116 J119:L119 J122:L122 J125:L125 J128:L128">
    <cfRule type="colorScale" priority="3520">
      <colorScale>
        <cfvo type="min"/>
        <cfvo type="max"/>
        <color rgb="FFFCFCFF"/>
        <color rgb="FF63BE7B"/>
      </colorScale>
    </cfRule>
  </conditionalFormatting>
  <conditionalFormatting sqref="J131:L131 J134:L134">
    <cfRule type="colorScale" priority="939">
      <colorScale>
        <cfvo type="min"/>
        <cfvo type="max"/>
        <color rgb="FFFCFCFF"/>
        <color rgb="FF63BE7B"/>
      </colorScale>
    </cfRule>
  </conditionalFormatting>
  <conditionalFormatting sqref="J136:L137 J139:L140 J145:L146 J148:L149">
    <cfRule type="colorScale" priority="126">
      <colorScale>
        <cfvo type="min"/>
        <cfvo type="max"/>
        <color rgb="FFFCFCFF"/>
        <color rgb="FF63BE7B"/>
      </colorScale>
    </cfRule>
  </conditionalFormatting>
  <conditionalFormatting sqref="J137:L137 G137:H137 J140:L140 J146:L146 J149:L149 G140:H140 G146:H146 G149:H149">
    <cfRule type="colorScale" priority="149">
      <colorScale>
        <cfvo type="min"/>
        <cfvo type="max"/>
        <color rgb="FFFCFCFF"/>
        <color rgb="FF63BE7B"/>
      </colorScale>
    </cfRule>
  </conditionalFormatting>
  <conditionalFormatting sqref="J137:L137 J140:L140 J146:L146 J149:L149">
    <cfRule type="colorScale" priority="127">
      <colorScale>
        <cfvo type="min"/>
        <cfvo type="max"/>
        <color rgb="FFFCFCFF"/>
        <color rgb="FF63BE7B"/>
      </colorScale>
    </cfRule>
  </conditionalFormatting>
  <conditionalFormatting sqref="J142:L143">
    <cfRule type="colorScale" priority="109">
      <colorScale>
        <cfvo type="min"/>
        <cfvo type="max"/>
        <color rgb="FFFCFCFF"/>
        <color rgb="FF63BE7B"/>
      </colorScale>
    </cfRule>
  </conditionalFormatting>
  <conditionalFormatting sqref="J143:L143">
    <cfRule type="colorScale" priority="101">
      <colorScale>
        <cfvo type="min"/>
        <cfvo type="max"/>
        <color rgb="FFFCFCFF"/>
        <color rgb="FF63BE7B"/>
      </colorScale>
    </cfRule>
    <cfRule type="colorScale" priority="110">
      <colorScale>
        <cfvo type="min"/>
        <cfvo type="max"/>
        <color rgb="FFFCFCFF"/>
        <color rgb="FF63BE7B"/>
      </colorScale>
    </cfRule>
  </conditionalFormatting>
  <conditionalFormatting sqref="J151:L152 J154:L155 J157:L158 J160:L161">
    <cfRule type="colorScale" priority="167">
      <colorScale>
        <cfvo type="min"/>
        <cfvo type="max"/>
        <color rgb="FFFCFCFF"/>
        <color rgb="FF63BE7B"/>
      </colorScale>
    </cfRule>
  </conditionalFormatting>
  <conditionalFormatting sqref="J152:L152 G152:H152 J155:L155 J158:L158 J161:L161 G155:H155 G158:H158 G161:H161">
    <cfRule type="colorScale" priority="190">
      <colorScale>
        <cfvo type="min"/>
        <cfvo type="max"/>
        <color rgb="FFFCFCFF"/>
        <color rgb="FF63BE7B"/>
      </colorScale>
    </cfRule>
  </conditionalFormatting>
  <conditionalFormatting sqref="J152:L152 J155:L155 J158:L158 J161:L161">
    <cfRule type="colorScale" priority="168">
      <colorScale>
        <cfvo type="min"/>
        <cfvo type="max"/>
        <color rgb="FFFCFCFF"/>
        <color rgb="FF63BE7B"/>
      </colorScale>
    </cfRule>
  </conditionalFormatting>
  <conditionalFormatting sqref="J163:L164 J226:L227 J229:L230 J274:L275 J208:L209 J211:L212 J214:L215 J169:L170 J172:L173 J175:L176 J187:L188 J190:L191 J193:L194 J178:L179 J181:L182 J184:L185 J205:L206 J196:L197 J199:L200 J202:L203 J217:L218 J220:L221 J223:L224 J235:L236 J238:L239 J241:L242 J244:L245 J247:L248 J253:L254 J268:L269 J271:L272 J262:L263 J256:L257 J259:L260">
    <cfRule type="colorScale" priority="208">
      <colorScale>
        <cfvo type="min"/>
        <cfvo type="max"/>
        <color rgb="FFFCFCFF"/>
        <color rgb="FF63BE7B"/>
      </colorScale>
    </cfRule>
  </conditionalFormatting>
  <conditionalFormatting sqref="J164:L164 G164:H164 J227:L227 J230:L230 J275:L275 G227:H227 G230:H230 G275:H275 J209:L209 J212:L212 J215:L215 G209:H209 G212:H212 G215:H215 J170:L170 J173:L173 J176:L176 G170:H170 G173:H173 G176:H176 J188:L188 J191:L191 J194:L194 G188:H188 G191:H191 G194:H194 J179:L179 J182:L182 J185:L185 G179:H179 G182:H182 G185:H185 J206:L206 G206:H206 J197:L197 J200:L200 J203:L203 G197:H197 G200:H200 G203:H203 J218:L218 J221:L221 J224:L224 G218:H218 G221:H221 G224:H224 J236:L236 J239:L239 J242:L242 J245:L245 J248:L248 J254:L254 J269:L269 J272:L272 G236:H236 G239:H239 G242:H242 G245:H245 G248:H248 G254:H254 G269:H269 G272:H272 J263:L263 G263:H263 J257:L257 J260:L260 G257:H257 G260:H260">
    <cfRule type="colorScale" priority="231">
      <colorScale>
        <cfvo type="min"/>
        <cfvo type="max"/>
        <color rgb="FFFCFCFF"/>
        <color rgb="FF63BE7B"/>
      </colorScale>
    </cfRule>
  </conditionalFormatting>
  <conditionalFormatting sqref="J164:L164 J227:L227 J230:L230 J275:L275 J209:L209 J212:L212 J215:L215 J170:L170 J173:L173 J176:L176 J188:L188 J191:L191 J194:L194 J179:L179 J182:L182 J185:L185 J206:L206 J197:L197 J200:L200 J203:L203 J218:L218 J221:L221 J224:L224 J236:L236 J239:L239 J242:L242 J245:L245 J248:L248 J254:L254 J269:L269 J272:L272 J263:L263 J257:L257 J260:L260">
    <cfRule type="colorScale" priority="209">
      <colorScale>
        <cfvo type="min"/>
        <cfvo type="max"/>
        <color rgb="FFFCFCFF"/>
        <color rgb="FF63BE7B"/>
      </colorScale>
    </cfRule>
  </conditionalFormatting>
  <conditionalFormatting sqref="J166:L167">
    <cfRule type="colorScale" priority="85">
      <colorScale>
        <cfvo type="min"/>
        <cfvo type="max"/>
        <color rgb="FFFCFCFF"/>
        <color rgb="FF63BE7B"/>
      </colorScale>
    </cfRule>
  </conditionalFormatting>
  <conditionalFormatting sqref="J167:L167">
    <cfRule type="colorScale" priority="77">
      <colorScale>
        <cfvo type="min"/>
        <cfvo type="max"/>
        <color rgb="FFFCFCFF"/>
        <color rgb="FF63BE7B"/>
      </colorScale>
    </cfRule>
    <cfRule type="colorScale" priority="86">
      <colorScale>
        <cfvo type="min"/>
        <cfvo type="max"/>
        <color rgb="FFFCFCFF"/>
        <color rgb="FF63BE7B"/>
      </colorScale>
    </cfRule>
  </conditionalFormatting>
  <conditionalFormatting sqref="J232:L233">
    <cfRule type="colorScale" priority="61">
      <colorScale>
        <cfvo type="min"/>
        <cfvo type="max"/>
        <color rgb="FFFCFCFF"/>
        <color rgb="FF63BE7B"/>
      </colorScale>
    </cfRule>
  </conditionalFormatting>
  <conditionalFormatting sqref="J233:L233">
    <cfRule type="colorScale" priority="53">
      <colorScale>
        <cfvo type="min"/>
        <cfvo type="max"/>
        <color rgb="FFFCFCFF"/>
        <color rgb="FF63BE7B"/>
      </colorScale>
    </cfRule>
    <cfRule type="colorScale" priority="62">
      <colorScale>
        <cfvo type="min"/>
        <cfvo type="max"/>
        <color rgb="FFFCFCFF"/>
        <color rgb="FF63BE7B"/>
      </colorScale>
    </cfRule>
  </conditionalFormatting>
  <conditionalFormatting sqref="J250:L251">
    <cfRule type="colorScale" priority="37">
      <colorScale>
        <cfvo type="min"/>
        <cfvo type="max"/>
        <color rgb="FFFCFCFF"/>
        <color rgb="FF63BE7B"/>
      </colorScale>
    </cfRule>
  </conditionalFormatting>
  <conditionalFormatting sqref="J251:L251">
    <cfRule type="colorScale" priority="29">
      <colorScale>
        <cfvo type="min"/>
        <cfvo type="max"/>
        <color rgb="FFFCFCFF"/>
        <color rgb="FF63BE7B"/>
      </colorScale>
    </cfRule>
    <cfRule type="colorScale" priority="38">
      <colorScale>
        <cfvo type="min"/>
        <cfvo type="max"/>
        <color rgb="FFFCFCFF"/>
        <color rgb="FF63BE7B"/>
      </colorScale>
    </cfRule>
  </conditionalFormatting>
  <conditionalFormatting sqref="J265:L266">
    <cfRule type="colorScale" priority="13">
      <colorScale>
        <cfvo type="min"/>
        <cfvo type="max"/>
        <color rgb="FFFCFCFF"/>
        <color rgb="FF63BE7B"/>
      </colorScale>
    </cfRule>
  </conditionalFormatting>
  <conditionalFormatting sqref="J266:L266">
    <cfRule type="colorScale" priority="5">
      <colorScale>
        <cfvo type="min"/>
        <cfvo type="max"/>
        <color rgb="FFFCFCFF"/>
        <color rgb="FF63BE7B"/>
      </colorScale>
    </cfRule>
    <cfRule type="colorScale" priority="14">
      <colorScale>
        <cfvo type="min"/>
        <cfvo type="max"/>
        <color rgb="FFFCFCFF"/>
        <color rgb="FF63BE7B"/>
      </colorScale>
    </cfRule>
  </conditionalFormatting>
  <conditionalFormatting sqref="J280:L281 J283:L284 J286:L287 J289:L290">
    <cfRule type="colorScale" priority="495">
      <colorScale>
        <cfvo type="min"/>
        <cfvo type="max"/>
        <color rgb="FFFCFCFF"/>
        <color rgb="FF63BE7B"/>
      </colorScale>
    </cfRule>
  </conditionalFormatting>
  <conditionalFormatting sqref="J281:L281 G281:H281 J284:L284 J287:L287 J290:L290 G284:H284 G287:H287 G290:H290">
    <cfRule type="colorScale" priority="518">
      <colorScale>
        <cfvo type="min"/>
        <cfvo type="max"/>
        <color rgb="FFFCFCFF"/>
        <color rgb="FF63BE7B"/>
      </colorScale>
    </cfRule>
  </conditionalFormatting>
  <conditionalFormatting sqref="J281:L281 J284:L284 J287:L287 J290:L290">
    <cfRule type="colorScale" priority="496">
      <colorScale>
        <cfvo type="min"/>
        <cfvo type="max"/>
        <color rgb="FFFCFCFF"/>
        <color rgb="FF63BE7B"/>
      </colorScale>
    </cfRule>
  </conditionalFormatting>
  <conditionalFormatting sqref="J292:L293 J295:L296 J298:L299 J301:L302">
    <cfRule type="colorScale" priority="536">
      <colorScale>
        <cfvo type="min"/>
        <cfvo type="max"/>
        <color rgb="FFFCFCFF"/>
        <color rgb="FF63BE7B"/>
      </colorScale>
    </cfRule>
  </conditionalFormatting>
  <conditionalFormatting sqref="J293:L293 G293:H293 J296:L296 J299:L299 J302:L302 G296:H296 G299:H299 G302:H302">
    <cfRule type="colorScale" priority="559">
      <colorScale>
        <cfvo type="min"/>
        <cfvo type="max"/>
        <color rgb="FFFCFCFF"/>
        <color rgb="FF63BE7B"/>
      </colorScale>
    </cfRule>
  </conditionalFormatting>
  <conditionalFormatting sqref="J293:L293 J296:L296 J299:L299 J302:L302">
    <cfRule type="colorScale" priority="537">
      <colorScale>
        <cfvo type="min"/>
        <cfvo type="max"/>
        <color rgb="FFFCFCFF"/>
        <color rgb="FF63BE7B"/>
      </colorScale>
    </cfRule>
  </conditionalFormatting>
  <conditionalFormatting sqref="J304:L305 J307:L308 J310:L311 J313:L314">
    <cfRule type="colorScale" priority="4441">
      <colorScale>
        <cfvo type="min"/>
        <cfvo type="max"/>
        <color rgb="FFFCFCFF"/>
        <color rgb="FF63BE7B"/>
      </colorScale>
    </cfRule>
  </conditionalFormatting>
  <conditionalFormatting sqref="J305:L305 G305:H305 J308:L308 J311:L311 J314:L314 G308:H308 G311:H311 G314:H314">
    <cfRule type="colorScale" priority="4565">
      <colorScale>
        <cfvo type="min"/>
        <cfvo type="max"/>
        <color rgb="FFFCFCFF"/>
        <color rgb="FF63BE7B"/>
      </colorScale>
    </cfRule>
  </conditionalFormatting>
  <conditionalFormatting sqref="J305:L305 J308:L308 J311:L311 J314:L314">
    <cfRule type="colorScale" priority="4445">
      <colorScale>
        <cfvo type="min"/>
        <cfvo type="max"/>
        <color rgb="FFFCFCFF"/>
        <color rgb="FF63BE7B"/>
      </colorScale>
    </cfRule>
  </conditionalFormatting>
  <conditionalFormatting sqref="J319:L320 J322:L323 J325:L326">
    <cfRule type="colorScale" priority="372">
      <colorScale>
        <cfvo type="min"/>
        <cfvo type="max"/>
        <color rgb="FFFCFCFF"/>
        <color rgb="FF63BE7B"/>
      </colorScale>
    </cfRule>
  </conditionalFormatting>
  <conditionalFormatting sqref="J320:L320 J323:L323 J326:L326 G320:H320 G323:H323 G326:H326">
    <cfRule type="colorScale" priority="395">
      <colorScale>
        <cfvo type="min"/>
        <cfvo type="max"/>
        <color rgb="FFFCFCFF"/>
        <color rgb="FF63BE7B"/>
      </colorScale>
    </cfRule>
  </conditionalFormatting>
  <conditionalFormatting sqref="J320:L320 J323:L323 J326:L326">
    <cfRule type="colorScale" priority="373">
      <colorScale>
        <cfvo type="min"/>
        <cfvo type="max"/>
        <color rgb="FFFCFCFF"/>
        <color rgb="FF63BE7B"/>
      </colorScale>
    </cfRule>
  </conditionalFormatting>
  <conditionalFormatting sqref="J328:L329">
    <cfRule type="colorScale" priority="5361">
      <colorScale>
        <cfvo type="min"/>
        <cfvo type="max"/>
        <color rgb="FFFCFCFF"/>
        <color rgb="FF63BE7B"/>
      </colorScale>
    </cfRule>
  </conditionalFormatting>
  <conditionalFormatting sqref="J329:L329 G329:H329">
    <cfRule type="colorScale" priority="5392">
      <colorScale>
        <cfvo type="min"/>
        <cfvo type="max"/>
        <color rgb="FFFCFCFF"/>
        <color rgb="FF63BE7B"/>
      </colorScale>
    </cfRule>
  </conditionalFormatting>
  <conditionalFormatting sqref="J329:L329">
    <cfRule type="colorScale" priority="5362">
      <colorScale>
        <cfvo type="min"/>
        <cfvo type="max"/>
        <color rgb="FFFCFCFF"/>
        <color rgb="FF63BE7B"/>
      </colorScale>
    </cfRule>
  </conditionalFormatting>
  <conditionalFormatting sqref="J334:L335 J337:L338 J340:L341 J343:L344">
    <cfRule type="colorScale" priority="291">
      <colorScale>
        <cfvo type="min"/>
        <cfvo type="max"/>
        <color rgb="FFFCFCFF"/>
        <color rgb="FF63BE7B"/>
      </colorScale>
    </cfRule>
  </conditionalFormatting>
  <conditionalFormatting sqref="J335:L335 G335:H335 J338:L338 J341:L341 J344:L344 G338:H338 G341:H341 G344:H344">
    <cfRule type="colorScale" priority="314">
      <colorScale>
        <cfvo type="min"/>
        <cfvo type="max"/>
        <color rgb="FFFCFCFF"/>
        <color rgb="FF63BE7B"/>
      </colorScale>
    </cfRule>
  </conditionalFormatting>
  <conditionalFormatting sqref="J335:L335 J338:L338 J341:L341 J344:L344">
    <cfRule type="colorScale" priority="292">
      <colorScale>
        <cfvo type="min"/>
        <cfvo type="max"/>
        <color rgb="FFFCFCFF"/>
        <color rgb="FF63BE7B"/>
      </colorScale>
    </cfRule>
  </conditionalFormatting>
  <conditionalFormatting sqref="J346:L347 J358:L359 J349:L350 J352:L353 J355:L356 J361:L362">
    <cfRule type="colorScale" priority="14702">
      <colorScale>
        <cfvo type="min"/>
        <cfvo type="max"/>
        <color rgb="FFFCFCFF"/>
        <color rgb="FF63BE7B"/>
      </colorScale>
    </cfRule>
  </conditionalFormatting>
  <conditionalFormatting sqref="J347:L347 G347:H347 J359:L359 G359:H359 J350:L350 J353:L353 J356:L356 G350:H350 G353:H353 G356:H356 J362:L362 G362:H362">
    <cfRule type="colorScale" priority="14707">
      <colorScale>
        <cfvo type="min"/>
        <cfvo type="max"/>
        <color rgb="FFFCFCFF"/>
        <color rgb="FF63BE7B"/>
      </colorScale>
    </cfRule>
  </conditionalFormatting>
  <conditionalFormatting sqref="J347:L347 J359:L359 J350:L350 J353:L353 J356:L356 J362:L362">
    <cfRule type="colorScale" priority="14717">
      <colorScale>
        <cfvo type="min"/>
        <cfvo type="max"/>
        <color rgb="FFFCFCFF"/>
        <color rgb="FF63BE7B"/>
      </colorScale>
    </cfRule>
  </conditionalFormatting>
  <conditionalFormatting sqref="J364:L365 J331:L332 J277:L278 J25:L26 J58:L59 J103:L104 J130:L131 J316:L317 J133:L134">
    <cfRule type="colorScale" priority="1796">
      <colorScale>
        <cfvo type="min"/>
        <cfvo type="max"/>
        <color rgb="FFFCFCFF"/>
        <color rgb="FF63BE7B"/>
      </colorScale>
    </cfRule>
  </conditionalFormatting>
  <conditionalFormatting sqref="J365:L365 J332:L332 J278:L278 J26:L26 J59:L59 J104:L104 J131:L131 J317:L317 J134:L134">
    <cfRule type="colorScale" priority="1804">
      <colorScale>
        <cfvo type="min"/>
        <cfvo type="max"/>
        <color rgb="FFFCFCFF"/>
        <color rgb="FF63BE7B"/>
      </colorScale>
    </cfRule>
  </conditionalFormatting>
  <conditionalFormatting sqref="J367:L368 J379:L380 J370:L371 J373:L374 J376:L377 J382:L383 J385:L386 J388:L389 J391:L392 J394:L395 J397:L398">
    <cfRule type="colorScale" priority="7439">
      <colorScale>
        <cfvo type="min"/>
        <cfvo type="max"/>
        <color rgb="FFFCFCFF"/>
        <color rgb="FF63BE7B"/>
      </colorScale>
    </cfRule>
  </conditionalFormatting>
  <conditionalFormatting sqref="J368:L368 J380:L380 J371:L371 J374:L374 J377:L377 J383:L383 J386:L386 J389:L389 J392:L392 J395:L395 J398:L398">
    <cfRule type="colorScale" priority="7444">
      <colorScale>
        <cfvo type="min"/>
        <cfvo type="max"/>
        <color rgb="FFFCFCFF"/>
        <color rgb="FF63BE7B"/>
      </colorScale>
    </cfRule>
  </conditionalFormatting>
  <conditionalFormatting sqref="J29:M29 E29:F29 J32:M32 J35:M35 J38:M38 J41:M41 J44:M44 E32:F32 E35:F35 E38:F38 E41:F41 E44:F44 J47:M47 J50:M50 E47:F47 E50:F50 J53:M53 E53:F53 J56:M56 E56:F56">
    <cfRule type="colorScale" priority="733">
      <colorScale>
        <cfvo type="min"/>
        <cfvo type="max"/>
        <color rgb="FFFCFCFF"/>
        <color rgb="FF63BE7B"/>
      </colorScale>
    </cfRule>
  </conditionalFormatting>
  <conditionalFormatting sqref="J62:M62 F62 J80:M80 J83:M83 J86:M86 J89:M89 J92:M92 F80 F83 F86 F89 F92 J65:M65 J68:M68 J71:M71 J74:M74 J77:M77 F65 F68 F71 F74 F77 J95:M95 J98:M98 J101:M101 F95 F98 F101">
    <cfRule type="colorScale" priority="691">
      <colorScale>
        <cfvo type="min"/>
        <cfvo type="max"/>
        <color rgb="FFFCFCFF"/>
        <color rgb="FF63BE7B"/>
      </colorScale>
    </cfRule>
  </conditionalFormatting>
  <conditionalFormatting sqref="J107:M107 F107:G107 J110:M110 J113:M113 J116:M116 J119:M119 F110:G110 F113:G113 F116:G116 F119:G119 J122:M122 F122:G122 J125:M125 F125:G125 J128:M128 F128:G128">
    <cfRule type="colorScale" priority="3690">
      <colorScale>
        <cfvo type="min"/>
        <cfvo type="max"/>
        <color rgb="FFFCFCFF"/>
        <color rgb="FF63BE7B"/>
      </colorScale>
    </cfRule>
  </conditionalFormatting>
  <conditionalFormatting sqref="J137:M137 G137:H137 J140:M140 J146:M146 J149:M149 G140:H140 G146:H146 G149:H149">
    <cfRule type="colorScale" priority="151">
      <colorScale>
        <cfvo type="min"/>
        <cfvo type="max"/>
        <color rgb="FFFCFCFF"/>
        <color rgb="FF63BE7B"/>
      </colorScale>
    </cfRule>
  </conditionalFormatting>
  <conditionalFormatting sqref="J152:M152 G152:H152 J155:M155 J158:M158 J161:M161 G155:H155 G158:H158 G161:H161">
    <cfRule type="colorScale" priority="192">
      <colorScale>
        <cfvo type="min"/>
        <cfvo type="max"/>
        <color rgb="FFFCFCFF"/>
        <color rgb="FF63BE7B"/>
      </colorScale>
    </cfRule>
  </conditionalFormatting>
  <conditionalFormatting sqref="J164:M164 G164:H164 J227:M227 J230:M230 J275:M275 G227:H227 G230:H230 G275:H275 J209:M209 J212:M212 J215:M215 G209:H209 G212:H212 G215:H215 J170:M170 J173:M173 J176:M176 G170:H170 G173:H173 G176:H176 J188:M188 J191:M191 J194:M194 G188:H188 G191:H191 G194:H194 J179:M179 J182:M182 J185:M185 G179:H179 G182:H182 G185:H185 J206:M206 G206:H206 J197:M197 J200:M200 J203:M203 G197:H197 G200:H200 G203:H203 J218:M218 J221:M221 J224:M224 G218:H218 G221:H221 G224:H224 J236:M236 J239:M239 J242:M242 J245:M245 J248:M248 J254:M254 J269:M269 J272:M272 G236:H236 G239:H239 G242:H242 G245:H245 G248:H248 G254:H254 G269:H269 G272:H272 J263:M263 G263:H263 J257:M257 J260:M260 G257:H257 G260:H260">
    <cfRule type="colorScale" priority="233">
      <colorScale>
        <cfvo type="min"/>
        <cfvo type="max"/>
        <color rgb="FFFCFCFF"/>
        <color rgb="FF63BE7B"/>
      </colorScale>
    </cfRule>
  </conditionalFormatting>
  <conditionalFormatting sqref="J281:M281 G281:H281 J284:M284 J287:M287 J290:M290 G284:H284 G287:H287 G290:H290">
    <cfRule type="colorScale" priority="520">
      <colorScale>
        <cfvo type="min"/>
        <cfvo type="max"/>
        <color rgb="FFFCFCFF"/>
        <color rgb="FF63BE7B"/>
      </colorScale>
    </cfRule>
  </conditionalFormatting>
  <conditionalFormatting sqref="J293:M293 G293:H293 J296:M296 J299:M299 J302:M302 G296:H296 G299:H299 G302:H302">
    <cfRule type="colorScale" priority="561">
      <colorScale>
        <cfvo type="min"/>
        <cfvo type="max"/>
        <color rgb="FFFCFCFF"/>
        <color rgb="FF63BE7B"/>
      </colorScale>
    </cfRule>
  </conditionalFormatting>
  <conditionalFormatting sqref="J305:M305 G305:H305 J308:M308 J311:M311 J314:M314 G308:H308 G311:H311 G314:H314">
    <cfRule type="colorScale" priority="4581">
      <colorScale>
        <cfvo type="min"/>
        <cfvo type="max"/>
        <color rgb="FFFCFCFF"/>
        <color rgb="FF63BE7B"/>
      </colorScale>
    </cfRule>
  </conditionalFormatting>
  <conditionalFormatting sqref="J320:M320 J323:M323 J326:M326 G320:H320 G323:H323 G326:H326">
    <cfRule type="colorScale" priority="397">
      <colorScale>
        <cfvo type="min"/>
        <cfvo type="max"/>
        <color rgb="FFFCFCFF"/>
        <color rgb="FF63BE7B"/>
      </colorScale>
    </cfRule>
  </conditionalFormatting>
  <conditionalFormatting sqref="J329:M329 G329:H329">
    <cfRule type="colorScale" priority="5396">
      <colorScale>
        <cfvo type="min"/>
        <cfvo type="max"/>
        <color rgb="FFFCFCFF"/>
        <color rgb="FF63BE7B"/>
      </colorScale>
    </cfRule>
  </conditionalFormatting>
  <conditionalFormatting sqref="J335:M335 G335:H335 J338:M338 J341:M341 J344:M344 G338:H338 G341:H341 G344:H344">
    <cfRule type="colorScale" priority="316">
      <colorScale>
        <cfvo type="min"/>
        <cfvo type="max"/>
        <color rgb="FFFCFCFF"/>
        <color rgb="FF63BE7B"/>
      </colorScale>
    </cfRule>
  </conditionalFormatting>
  <conditionalFormatting sqref="J347:M347 G347:H347 J359:M359 G359:H359 J350:M350 J353:M353 J356:M356 G350:H350 G353:H353 G356:H356 J362:M362 G362:H362">
    <cfRule type="colorScale" priority="14746">
      <colorScale>
        <cfvo type="min"/>
        <cfvo type="max"/>
        <color rgb="FFFCFCFF"/>
        <color rgb="FF63BE7B"/>
      </colorScale>
    </cfRule>
  </conditionalFormatting>
  <conditionalFormatting sqref="J29:Q29 E29:F29 J32:Q32 J35:Q35 J38:Q38 J41:Q41 J44:Q44 E32:F32 E35:F35 E38:F38 E41:F41 E44:F44 J47:Q47 J50:Q50 E47:F47 E50:F50 J53:Q53 E53:F53 J56:Q56 E56:F56">
    <cfRule type="colorScale" priority="732">
      <colorScale>
        <cfvo type="min"/>
        <cfvo type="max"/>
        <color rgb="FFFCFCFF"/>
        <color rgb="FF63BE7B"/>
      </colorScale>
    </cfRule>
  </conditionalFormatting>
  <conditionalFormatting sqref="J62:Q62 F62 J80:Q80 J83:Q83 J86:Q86 J89:Q89 J92:Q92 F80 F83 F86 F89 F92 J65:Q65 J68:Q68 J71:Q71 J74:Q74 J77:Q77 F65 F68 F71 F74 F77 J95:Q95 J98:Q98 J101:Q101 F95 F98 F101">
    <cfRule type="colorScale" priority="690">
      <colorScale>
        <cfvo type="min"/>
        <cfvo type="max"/>
        <color rgb="FFFCFCFF"/>
        <color rgb="FF63BE7B"/>
      </colorScale>
    </cfRule>
  </conditionalFormatting>
  <conditionalFormatting sqref="J107:Q107 F107:G107 J110:Q110 J113:Q113 J116:Q116 J119:Q119 F110:G110 F113:G113 F116:G116 F119:G119 J122:Q122 F122:G122 J125:Q125 F125:G125 J128:Q128 F128:G128">
    <cfRule type="colorScale" priority="3680">
      <colorScale>
        <cfvo type="min"/>
        <cfvo type="max"/>
        <color rgb="FFFCFCFF"/>
        <color rgb="FF63BE7B"/>
      </colorScale>
    </cfRule>
  </conditionalFormatting>
  <conditionalFormatting sqref="J137:Q137 G137:H137 J140:Q140 J146:Q146 J149:Q149 G140:H140 G146:H146 G149:H149">
    <cfRule type="colorScale" priority="150">
      <colorScale>
        <cfvo type="min"/>
        <cfvo type="max"/>
        <color rgb="FFFCFCFF"/>
        <color rgb="FF63BE7B"/>
      </colorScale>
    </cfRule>
  </conditionalFormatting>
  <conditionalFormatting sqref="J152:Q152 G152:H152 J155:Q155 J158:Q158 J161:Q161 G155:H155 G158:H158 G161:H161">
    <cfRule type="colorScale" priority="191">
      <colorScale>
        <cfvo type="min"/>
        <cfvo type="max"/>
        <color rgb="FFFCFCFF"/>
        <color rgb="FF63BE7B"/>
      </colorScale>
    </cfRule>
  </conditionalFormatting>
  <conditionalFormatting sqref="J164:Q164 G164:H164 J227:Q227 J230:Q230 J275:Q275 G227:H227 G230:H230 G275:H275 J209:Q209 J212:Q212 J215:Q215 G209:H209 G212:H212 G215:H215 J170:Q170 J173:Q173 J176:Q176 G170:H170 G173:H173 G176:H176 J188:Q188 J191:Q191 J194:Q194 G188:H188 G191:H191 G194:H194 J179:Q179 J182:Q182 J185:Q185 G179:H179 G182:H182 G185:H185 J206:Q206 G206:H206 J197:Q197 J200:Q200 J203:Q203 G197:H197 G200:H200 G203:H203 J218:Q218 J221:Q221 J224:Q224 G218:H218 G221:H221 G224:H224 J236:Q236 J239:Q239 J242:Q242 J245:Q245 J248:Q248 J254:Q254 J269:Q269 J272:Q272 G236:H236 G239:H239 G242:H242 G245:H245 G248:H248 G254:H254 G269:H269 G272:H272 J263:Q263 G263:H263 J257:Q257 J260:Q260 G257:H257 G260:H260">
    <cfRule type="colorScale" priority="232">
      <colorScale>
        <cfvo type="min"/>
        <cfvo type="max"/>
        <color rgb="FFFCFCFF"/>
        <color rgb="FF63BE7B"/>
      </colorScale>
    </cfRule>
  </conditionalFormatting>
  <conditionalFormatting sqref="J281:Q281 G281:H281 J284:Q284 J287:Q287 J290:Q290 G284:H284 G287:H287 G290:H290">
    <cfRule type="colorScale" priority="519">
      <colorScale>
        <cfvo type="min"/>
        <cfvo type="max"/>
        <color rgb="FFFCFCFF"/>
        <color rgb="FF63BE7B"/>
      </colorScale>
    </cfRule>
  </conditionalFormatting>
  <conditionalFormatting sqref="J293:Q293 G293:H293 J296:Q296 J299:Q299 J302:Q302 G296:H296 G299:H299 G302:H302">
    <cfRule type="colorScale" priority="560">
      <colorScale>
        <cfvo type="min"/>
        <cfvo type="max"/>
        <color rgb="FFFCFCFF"/>
        <color rgb="FF63BE7B"/>
      </colorScale>
    </cfRule>
  </conditionalFormatting>
  <conditionalFormatting sqref="J305:Q305 G305:H305 J308:Q308 J311:Q311 J314:Q314 G308:H308 G311:H311 G314:H314">
    <cfRule type="colorScale" priority="4573">
      <colorScale>
        <cfvo type="min"/>
        <cfvo type="max"/>
        <color rgb="FFFCFCFF"/>
        <color rgb="FF63BE7B"/>
      </colorScale>
    </cfRule>
  </conditionalFormatting>
  <conditionalFormatting sqref="J320:Q320 J323:Q323 J326:Q326 G320:H320 G323:H323 G326:H326">
    <cfRule type="colorScale" priority="396">
      <colorScale>
        <cfvo type="min"/>
        <cfvo type="max"/>
        <color rgb="FFFCFCFF"/>
        <color rgb="FF63BE7B"/>
      </colorScale>
    </cfRule>
  </conditionalFormatting>
  <conditionalFormatting sqref="J329:Q329 G329:H329">
    <cfRule type="colorScale" priority="5394">
      <colorScale>
        <cfvo type="min"/>
        <cfvo type="max"/>
        <color rgb="FFFCFCFF"/>
        <color rgb="FF63BE7B"/>
      </colorScale>
    </cfRule>
  </conditionalFormatting>
  <conditionalFormatting sqref="J335:Q335 G335:H335 J338:Q338 J341:Q341 J344:Q344 G338:H338 G341:H341 G344:H344">
    <cfRule type="colorScale" priority="315">
      <colorScale>
        <cfvo type="min"/>
        <cfvo type="max"/>
        <color rgb="FFFCFCFF"/>
        <color rgb="FF63BE7B"/>
      </colorScale>
    </cfRule>
  </conditionalFormatting>
  <conditionalFormatting sqref="J347:Q347 G347:H347 J359:Q359 G359:H359 J350:Q350 J353:Q353 J356:Q356 G350:H350 G353:H353 G356:H356 J362:Q362 G362:H362">
    <cfRule type="colorScale" priority="14756">
      <colorScale>
        <cfvo type="min"/>
        <cfvo type="max"/>
        <color rgb="FFFCFCFF"/>
        <color rgb="FF63BE7B"/>
      </colorScale>
    </cfRule>
  </conditionalFormatting>
  <conditionalFormatting sqref="L401:L402">
    <cfRule type="containsText" dxfId="99" priority="890" stopIfTrue="1" operator="containsText" text="ERRO">
      <formula>NOT(ISERROR(SEARCH("ERRO",L401)))</formula>
    </cfRule>
    <cfRule type="containsText" dxfId="98" priority="891" stopIfTrue="1" operator="containsText" text="OK!">
      <formula>NOT(ISERROR(SEARCH("OK!",L401)))</formula>
    </cfRule>
    <cfRule type="iconSet" priority="892">
      <iconSet>
        <cfvo type="percent" val="0"/>
        <cfvo type="percent" val="33"/>
        <cfvo type="percent" val="67"/>
      </iconSet>
    </cfRule>
    <cfRule type="cellIs" dxfId="97" priority="893" stopIfTrue="1" operator="equal">
      <formula>"""OK!"""</formula>
    </cfRule>
    <cfRule type="cellIs" dxfId="96" priority="894" stopIfTrue="1" operator="equal">
      <formula>"""OK!"""</formula>
    </cfRule>
    <cfRule type="colorScale" priority="895">
      <colorScale>
        <cfvo type="min"/>
        <cfvo type="max"/>
        <color rgb="FFFFEF9C"/>
        <color rgb="FF63BE7B"/>
      </colorScale>
    </cfRule>
  </conditionalFormatting>
  <conditionalFormatting sqref="M10:M11 M13:M14 M16:M17 M19:M20 M22:M23">
    <cfRule type="colorScale" priority="10790">
      <colorScale>
        <cfvo type="min"/>
        <cfvo type="max"/>
        <color rgb="FFFCFCFF"/>
        <color rgb="FF63BE7B"/>
      </colorScale>
    </cfRule>
  </conditionalFormatting>
  <conditionalFormatting sqref="M11 M14 M17 M20 M23">
    <cfRule type="colorScale" priority="10795">
      <colorScale>
        <cfvo type="min"/>
        <cfvo type="max"/>
        <color rgb="FFFCFCFF"/>
        <color rgb="FF63BE7B"/>
      </colorScale>
    </cfRule>
    <cfRule type="colorScale" priority="10796">
      <colorScale>
        <cfvo type="min"/>
        <cfvo type="max"/>
        <color rgb="FFFCFCFF"/>
        <color rgb="FF63BE7B"/>
      </colorScale>
    </cfRule>
    <cfRule type="colorScale" priority="10797">
      <colorScale>
        <cfvo type="min"/>
        <cfvo type="max"/>
        <color rgb="FFFCFCFF"/>
        <color rgb="FF63BE7B"/>
      </colorScale>
    </cfRule>
    <cfRule type="colorScale" priority="10798">
      <colorScale>
        <cfvo type="min"/>
        <cfvo type="max"/>
        <color rgb="FFFCFCFF"/>
        <color rgb="FF63BE7B"/>
      </colorScale>
    </cfRule>
    <cfRule type="colorScale" priority="10799">
      <colorScale>
        <cfvo type="min"/>
        <cfvo type="max"/>
        <color rgb="FFFCFCFF"/>
        <color rgb="FF63BE7B"/>
      </colorScale>
    </cfRule>
    <cfRule type="colorScale" priority="10800">
      <colorScale>
        <cfvo type="min"/>
        <cfvo type="max"/>
        <color rgb="FFFCFCFF"/>
        <color rgb="FF63BE7B"/>
      </colorScale>
    </cfRule>
  </conditionalFormatting>
  <conditionalFormatting sqref="M26">
    <cfRule type="colorScale" priority="975">
      <colorScale>
        <cfvo type="min"/>
        <cfvo type="max"/>
        <color rgb="FFFCFCFF"/>
        <color rgb="FF63BE7B"/>
      </colorScale>
    </cfRule>
    <cfRule type="colorScale" priority="976">
      <colorScale>
        <cfvo type="min"/>
        <cfvo type="max"/>
        <color rgb="FFFCFCFF"/>
        <color rgb="FF63BE7B"/>
      </colorScale>
    </cfRule>
    <cfRule type="colorScale" priority="977">
      <colorScale>
        <cfvo type="min"/>
        <cfvo type="max"/>
        <color rgb="FFFCFCFF"/>
        <color rgb="FF63BE7B"/>
      </colorScale>
    </cfRule>
    <cfRule type="colorScale" priority="980">
      <colorScale>
        <cfvo type="min"/>
        <cfvo type="max"/>
        <color rgb="FFFCFCFF"/>
        <color rgb="FF63BE7B"/>
      </colorScale>
    </cfRule>
    <cfRule type="colorScale" priority="981">
      <colorScale>
        <cfvo type="min"/>
        <cfvo type="max"/>
        <color rgb="FFFCFCFF"/>
        <color rgb="FF63BE7B"/>
      </colorScale>
    </cfRule>
  </conditionalFormatting>
  <conditionalFormatting sqref="M28:M29 M31:M32 M34:M35 M37:M38 M40:M41 M43:M44 M46:M47 M49:M50 M52:M53 M55:M56">
    <cfRule type="colorScale" priority="710">
      <colorScale>
        <cfvo type="min"/>
        <cfvo type="max"/>
        <color rgb="FFFCFCFF"/>
        <color rgb="FF63BE7B"/>
      </colorScale>
    </cfRule>
  </conditionalFormatting>
  <conditionalFormatting sqref="M29 M32 M35 M38 M41 M44 M47 M50 M53 M56">
    <cfRule type="colorScale" priority="711">
      <colorScale>
        <cfvo type="min"/>
        <cfvo type="max"/>
        <color rgb="FFFCFCFF"/>
        <color rgb="FF63BE7B"/>
      </colorScale>
    </cfRule>
    <cfRule type="colorScale" priority="712">
      <colorScale>
        <cfvo type="min"/>
        <cfvo type="max"/>
        <color rgb="FFFCFCFF"/>
        <color rgb="FF63BE7B"/>
      </colorScale>
    </cfRule>
    <cfRule type="colorScale" priority="713">
      <colorScale>
        <cfvo type="min"/>
        <cfvo type="max"/>
        <color rgb="FFFCFCFF"/>
        <color rgb="FF63BE7B"/>
      </colorScale>
    </cfRule>
    <cfRule type="colorScale" priority="714">
      <colorScale>
        <cfvo type="min"/>
        <cfvo type="max"/>
        <color rgb="FFFCFCFF"/>
        <color rgb="FF63BE7B"/>
      </colorScale>
    </cfRule>
    <cfRule type="colorScale" priority="715">
      <colorScale>
        <cfvo type="min"/>
        <cfvo type="max"/>
        <color rgb="FFFCFCFF"/>
        <color rgb="FF63BE7B"/>
      </colorScale>
    </cfRule>
    <cfRule type="colorScale" priority="716">
      <colorScale>
        <cfvo type="min"/>
        <cfvo type="max"/>
        <color rgb="FFFCFCFF"/>
        <color rgb="FF63BE7B"/>
      </colorScale>
    </cfRule>
  </conditionalFormatting>
  <conditionalFormatting sqref="M61:M62 M79:M80 M82:M83 M85:M86 M88:M89 M91:M92 M64:M65 M67:M68 M70:M71 M73:M74 M76:M77 M94:M95 M97:M98 M100:M101">
    <cfRule type="colorScale" priority="668">
      <colorScale>
        <cfvo type="min"/>
        <cfvo type="max"/>
        <color rgb="FFFCFCFF"/>
        <color rgb="FF63BE7B"/>
      </colorScale>
    </cfRule>
  </conditionalFormatting>
  <conditionalFormatting sqref="M62 M80 M83 M86 M89 M92 M65 M68 M71 M74 M77 M95 M98 M101">
    <cfRule type="colorScale" priority="669">
      <colorScale>
        <cfvo type="min"/>
        <cfvo type="max"/>
        <color rgb="FFFCFCFF"/>
        <color rgb="FF63BE7B"/>
      </colorScale>
    </cfRule>
    <cfRule type="colorScale" priority="670">
      <colorScale>
        <cfvo type="min"/>
        <cfvo type="max"/>
        <color rgb="FFFCFCFF"/>
        <color rgb="FF63BE7B"/>
      </colorScale>
    </cfRule>
    <cfRule type="colorScale" priority="671">
      <colorScale>
        <cfvo type="min"/>
        <cfvo type="max"/>
        <color rgb="FFFCFCFF"/>
        <color rgb="FF63BE7B"/>
      </colorScale>
    </cfRule>
    <cfRule type="colorScale" priority="672">
      <colorScale>
        <cfvo type="min"/>
        <cfvo type="max"/>
        <color rgb="FFFCFCFF"/>
        <color rgb="FF63BE7B"/>
      </colorScale>
    </cfRule>
    <cfRule type="colorScale" priority="673">
      <colorScale>
        <cfvo type="min"/>
        <cfvo type="max"/>
        <color rgb="FFFCFCFF"/>
        <color rgb="FF63BE7B"/>
      </colorScale>
    </cfRule>
    <cfRule type="colorScale" priority="674">
      <colorScale>
        <cfvo type="min"/>
        <cfvo type="max"/>
        <color rgb="FFFCFCFF"/>
        <color rgb="FF63BE7B"/>
      </colorScale>
    </cfRule>
  </conditionalFormatting>
  <conditionalFormatting sqref="M106:M107 M109:M110 M112:M113 M115:M116 M118:M119 M121:M122 M124:M125 M127:M128">
    <cfRule type="colorScale" priority="3525">
      <colorScale>
        <cfvo type="min"/>
        <cfvo type="max"/>
        <color rgb="FFFCFCFF"/>
        <color rgb="FF63BE7B"/>
      </colorScale>
    </cfRule>
  </conditionalFormatting>
  <conditionalFormatting sqref="M107 M110 M113 M116 M119 M122 M125 M128">
    <cfRule type="colorScale" priority="3530">
      <colorScale>
        <cfvo type="min"/>
        <cfvo type="max"/>
        <color rgb="FFFCFCFF"/>
        <color rgb="FF63BE7B"/>
      </colorScale>
    </cfRule>
    <cfRule type="colorScale" priority="3531">
      <colorScale>
        <cfvo type="min"/>
        <cfvo type="max"/>
        <color rgb="FFFCFCFF"/>
        <color rgb="FF63BE7B"/>
      </colorScale>
    </cfRule>
    <cfRule type="colorScale" priority="3532">
      <colorScale>
        <cfvo type="min"/>
        <cfvo type="max"/>
        <color rgb="FFFCFCFF"/>
        <color rgb="FF63BE7B"/>
      </colorScale>
    </cfRule>
    <cfRule type="colorScale" priority="3533">
      <colorScale>
        <cfvo type="min"/>
        <cfvo type="max"/>
        <color rgb="FFFCFCFF"/>
        <color rgb="FF63BE7B"/>
      </colorScale>
    </cfRule>
    <cfRule type="colorScale" priority="3534">
      <colorScale>
        <cfvo type="min"/>
        <cfvo type="max"/>
        <color rgb="FFFCFCFF"/>
        <color rgb="FF63BE7B"/>
      </colorScale>
    </cfRule>
    <cfRule type="colorScale" priority="3535">
      <colorScale>
        <cfvo type="min"/>
        <cfvo type="max"/>
        <color rgb="FFFCFCFF"/>
        <color rgb="FF63BE7B"/>
      </colorScale>
    </cfRule>
  </conditionalFormatting>
  <conditionalFormatting sqref="M136:M137 M139:M140 M145:M146 M148:M149">
    <cfRule type="colorScale" priority="128">
      <colorScale>
        <cfvo type="min"/>
        <cfvo type="max"/>
        <color rgb="FFFCFCFF"/>
        <color rgb="FF63BE7B"/>
      </colorScale>
    </cfRule>
  </conditionalFormatting>
  <conditionalFormatting sqref="M140 M137 M146 M149">
    <cfRule type="colorScale" priority="129">
      <colorScale>
        <cfvo type="min"/>
        <cfvo type="max"/>
        <color rgb="FFFCFCFF"/>
        <color rgb="FF63BE7B"/>
      </colorScale>
    </cfRule>
    <cfRule type="colorScale" priority="130">
      <colorScale>
        <cfvo type="min"/>
        <cfvo type="max"/>
        <color rgb="FFFCFCFF"/>
        <color rgb="FF63BE7B"/>
      </colorScale>
    </cfRule>
    <cfRule type="colorScale" priority="131">
      <colorScale>
        <cfvo type="min"/>
        <cfvo type="max"/>
        <color rgb="FFFCFCFF"/>
        <color rgb="FF63BE7B"/>
      </colorScale>
    </cfRule>
    <cfRule type="colorScale" priority="132">
      <colorScale>
        <cfvo type="min"/>
        <cfvo type="max"/>
        <color rgb="FFFCFCFF"/>
        <color rgb="FF63BE7B"/>
      </colorScale>
    </cfRule>
    <cfRule type="colorScale" priority="133">
      <colorScale>
        <cfvo type="min"/>
        <cfvo type="max"/>
        <color rgb="FFFCFCFF"/>
        <color rgb="FF63BE7B"/>
      </colorScale>
    </cfRule>
    <cfRule type="colorScale" priority="134">
      <colorScale>
        <cfvo type="min"/>
        <cfvo type="max"/>
        <color rgb="FFFCFCFF"/>
        <color rgb="FF63BE7B"/>
      </colorScale>
    </cfRule>
  </conditionalFormatting>
  <conditionalFormatting sqref="M142:M143">
    <cfRule type="colorScale" priority="112">
      <colorScale>
        <cfvo type="min"/>
        <cfvo type="max"/>
        <color rgb="FFFCFCFF"/>
        <color rgb="FF63BE7B"/>
      </colorScale>
    </cfRule>
  </conditionalFormatting>
  <conditionalFormatting sqref="M143">
    <cfRule type="colorScale" priority="111">
      <colorScale>
        <cfvo type="min"/>
        <cfvo type="max"/>
        <color rgb="FFFCFCFF"/>
        <color rgb="FF63BE7B"/>
      </colorScale>
    </cfRule>
  </conditionalFormatting>
  <conditionalFormatting sqref="M151:M152 M154:M155 M157:M158 M160:M161">
    <cfRule type="colorScale" priority="169">
      <colorScale>
        <cfvo type="min"/>
        <cfvo type="max"/>
        <color rgb="FFFCFCFF"/>
        <color rgb="FF63BE7B"/>
      </colorScale>
    </cfRule>
  </conditionalFormatting>
  <conditionalFormatting sqref="M152 M155 M158 M161">
    <cfRule type="colorScale" priority="170">
      <colorScale>
        <cfvo type="min"/>
        <cfvo type="max"/>
        <color rgb="FFFCFCFF"/>
        <color rgb="FF63BE7B"/>
      </colorScale>
    </cfRule>
    <cfRule type="colorScale" priority="171">
      <colorScale>
        <cfvo type="min"/>
        <cfvo type="max"/>
        <color rgb="FFFCFCFF"/>
        <color rgb="FF63BE7B"/>
      </colorScale>
    </cfRule>
    <cfRule type="colorScale" priority="172">
      <colorScale>
        <cfvo type="min"/>
        <cfvo type="max"/>
        <color rgb="FFFCFCFF"/>
        <color rgb="FF63BE7B"/>
      </colorScale>
    </cfRule>
    <cfRule type="colorScale" priority="173">
      <colorScale>
        <cfvo type="min"/>
        <cfvo type="max"/>
        <color rgb="FFFCFCFF"/>
        <color rgb="FF63BE7B"/>
      </colorScale>
    </cfRule>
    <cfRule type="colorScale" priority="174">
      <colorScale>
        <cfvo type="min"/>
        <cfvo type="max"/>
        <color rgb="FFFCFCFF"/>
        <color rgb="FF63BE7B"/>
      </colorScale>
    </cfRule>
    <cfRule type="colorScale" priority="175">
      <colorScale>
        <cfvo type="min"/>
        <cfvo type="max"/>
        <color rgb="FFFCFCFF"/>
        <color rgb="FF63BE7B"/>
      </colorScale>
    </cfRule>
  </conditionalFormatting>
  <conditionalFormatting sqref="M163:M164 M226:M227 M229:M230 M274:M275 M208:M209 M211:M212 M214:M215 M169:M170 M172:M173 M175:M176 M187:M188 M190:M191 M193:M194 M178:M179 M181:M182 M184:M185 M205:M206 M196:M197 M199:M200 M202:M203 M217:M218 M220:M221 M223:M224 M235:M236 M238:M239 M241:M242 M244:M245 M247:M248 M253:M254 M268:M269 M271:M272 M262:M263 M256:M257 M259:M260">
    <cfRule type="colorScale" priority="210">
      <colorScale>
        <cfvo type="min"/>
        <cfvo type="max"/>
        <color rgb="FFFCFCFF"/>
        <color rgb="FF63BE7B"/>
      </colorScale>
    </cfRule>
  </conditionalFormatting>
  <conditionalFormatting sqref="M164 M227 M230 M275 M209 M212 M215 M170 M173 M176 M188 M191 M194 M179 M182 M185 M206 M197 M200 M203 M218 M221 M224 M236 M239 M242 M245 M248 M254 M269 M272 M263 M257 M260">
    <cfRule type="colorScale" priority="211">
      <colorScale>
        <cfvo type="min"/>
        <cfvo type="max"/>
        <color rgb="FFFCFCFF"/>
        <color rgb="FF63BE7B"/>
      </colorScale>
    </cfRule>
    <cfRule type="colorScale" priority="212">
      <colorScale>
        <cfvo type="min"/>
        <cfvo type="max"/>
        <color rgb="FFFCFCFF"/>
        <color rgb="FF63BE7B"/>
      </colorScale>
    </cfRule>
    <cfRule type="colorScale" priority="213">
      <colorScale>
        <cfvo type="min"/>
        <cfvo type="max"/>
        <color rgb="FFFCFCFF"/>
        <color rgb="FF63BE7B"/>
      </colorScale>
    </cfRule>
    <cfRule type="colorScale" priority="214">
      <colorScale>
        <cfvo type="min"/>
        <cfvo type="max"/>
        <color rgb="FFFCFCFF"/>
        <color rgb="FF63BE7B"/>
      </colorScale>
    </cfRule>
    <cfRule type="colorScale" priority="215">
      <colorScale>
        <cfvo type="min"/>
        <cfvo type="max"/>
        <color rgb="FFFCFCFF"/>
        <color rgb="FF63BE7B"/>
      </colorScale>
    </cfRule>
    <cfRule type="colorScale" priority="216">
      <colorScale>
        <cfvo type="min"/>
        <cfvo type="max"/>
        <color rgb="FFFCFCFF"/>
        <color rgb="FF63BE7B"/>
      </colorScale>
    </cfRule>
  </conditionalFormatting>
  <conditionalFormatting sqref="M166:M167">
    <cfRule type="colorScale" priority="88">
      <colorScale>
        <cfvo type="min"/>
        <cfvo type="max"/>
        <color rgb="FFFCFCFF"/>
        <color rgb="FF63BE7B"/>
      </colorScale>
    </cfRule>
  </conditionalFormatting>
  <conditionalFormatting sqref="M167">
    <cfRule type="colorScale" priority="87">
      <colorScale>
        <cfvo type="min"/>
        <cfvo type="max"/>
        <color rgb="FFFCFCFF"/>
        <color rgb="FF63BE7B"/>
      </colorScale>
    </cfRule>
  </conditionalFormatting>
  <conditionalFormatting sqref="M232:M233">
    <cfRule type="colorScale" priority="64">
      <colorScale>
        <cfvo type="min"/>
        <cfvo type="max"/>
        <color rgb="FFFCFCFF"/>
        <color rgb="FF63BE7B"/>
      </colorScale>
    </cfRule>
  </conditionalFormatting>
  <conditionalFormatting sqref="M233">
    <cfRule type="colorScale" priority="63">
      <colorScale>
        <cfvo type="min"/>
        <cfvo type="max"/>
        <color rgb="FFFCFCFF"/>
        <color rgb="FF63BE7B"/>
      </colorScale>
    </cfRule>
  </conditionalFormatting>
  <conditionalFormatting sqref="M250:M251">
    <cfRule type="colorScale" priority="40">
      <colorScale>
        <cfvo type="min"/>
        <cfvo type="max"/>
        <color rgb="FFFCFCFF"/>
        <color rgb="FF63BE7B"/>
      </colorScale>
    </cfRule>
  </conditionalFormatting>
  <conditionalFormatting sqref="M251">
    <cfRule type="colorScale" priority="39">
      <colorScale>
        <cfvo type="min"/>
        <cfvo type="max"/>
        <color rgb="FFFCFCFF"/>
        <color rgb="FF63BE7B"/>
      </colorScale>
    </cfRule>
  </conditionalFormatting>
  <conditionalFormatting sqref="M265:M266">
    <cfRule type="colorScale" priority="16">
      <colorScale>
        <cfvo type="min"/>
        <cfvo type="max"/>
        <color rgb="FFFCFCFF"/>
        <color rgb="FF63BE7B"/>
      </colorScale>
    </cfRule>
  </conditionalFormatting>
  <conditionalFormatting sqref="M266">
    <cfRule type="colorScale" priority="15">
      <colorScale>
        <cfvo type="min"/>
        <cfvo type="max"/>
        <color rgb="FFFCFCFF"/>
        <color rgb="FF63BE7B"/>
      </colorScale>
    </cfRule>
  </conditionalFormatting>
  <conditionalFormatting sqref="M280:M281 M283:M284 M286:M287 M289:M290">
    <cfRule type="colorScale" priority="497">
      <colorScale>
        <cfvo type="min"/>
        <cfvo type="max"/>
        <color rgb="FFFCFCFF"/>
        <color rgb="FF63BE7B"/>
      </colorScale>
    </cfRule>
  </conditionalFormatting>
  <conditionalFormatting sqref="M281 M284 M287 M290">
    <cfRule type="colorScale" priority="498">
      <colorScale>
        <cfvo type="min"/>
        <cfvo type="max"/>
        <color rgb="FFFCFCFF"/>
        <color rgb="FF63BE7B"/>
      </colorScale>
    </cfRule>
    <cfRule type="colorScale" priority="499">
      <colorScale>
        <cfvo type="min"/>
        <cfvo type="max"/>
        <color rgb="FFFCFCFF"/>
        <color rgb="FF63BE7B"/>
      </colorScale>
    </cfRule>
    <cfRule type="colorScale" priority="500">
      <colorScale>
        <cfvo type="min"/>
        <cfvo type="max"/>
        <color rgb="FFFCFCFF"/>
        <color rgb="FF63BE7B"/>
      </colorScale>
    </cfRule>
    <cfRule type="colorScale" priority="501">
      <colorScale>
        <cfvo type="min"/>
        <cfvo type="max"/>
        <color rgb="FFFCFCFF"/>
        <color rgb="FF63BE7B"/>
      </colorScale>
    </cfRule>
    <cfRule type="colorScale" priority="502">
      <colorScale>
        <cfvo type="min"/>
        <cfvo type="max"/>
        <color rgb="FFFCFCFF"/>
        <color rgb="FF63BE7B"/>
      </colorScale>
    </cfRule>
    <cfRule type="colorScale" priority="503">
      <colorScale>
        <cfvo type="min"/>
        <cfvo type="max"/>
        <color rgb="FFFCFCFF"/>
        <color rgb="FF63BE7B"/>
      </colorScale>
    </cfRule>
  </conditionalFormatting>
  <conditionalFormatting sqref="M292:M293 M295:M296 M298:M299 M301:M302">
    <cfRule type="colorScale" priority="538">
      <colorScale>
        <cfvo type="min"/>
        <cfvo type="max"/>
        <color rgb="FFFCFCFF"/>
        <color rgb="FF63BE7B"/>
      </colorScale>
    </cfRule>
  </conditionalFormatting>
  <conditionalFormatting sqref="M293 M296 M299 M302">
    <cfRule type="colorScale" priority="539">
      <colorScale>
        <cfvo type="min"/>
        <cfvo type="max"/>
        <color rgb="FFFCFCFF"/>
        <color rgb="FF63BE7B"/>
      </colorScale>
    </cfRule>
    <cfRule type="colorScale" priority="540">
      <colorScale>
        <cfvo type="min"/>
        <cfvo type="max"/>
        <color rgb="FFFCFCFF"/>
        <color rgb="FF63BE7B"/>
      </colorScale>
    </cfRule>
    <cfRule type="colorScale" priority="541">
      <colorScale>
        <cfvo type="min"/>
        <cfvo type="max"/>
        <color rgb="FFFCFCFF"/>
        <color rgb="FF63BE7B"/>
      </colorScale>
    </cfRule>
    <cfRule type="colorScale" priority="542">
      <colorScale>
        <cfvo type="min"/>
        <cfvo type="max"/>
        <color rgb="FFFCFCFF"/>
        <color rgb="FF63BE7B"/>
      </colorScale>
    </cfRule>
    <cfRule type="colorScale" priority="543">
      <colorScale>
        <cfvo type="min"/>
        <cfvo type="max"/>
        <color rgb="FFFCFCFF"/>
        <color rgb="FF63BE7B"/>
      </colorScale>
    </cfRule>
    <cfRule type="colorScale" priority="544">
      <colorScale>
        <cfvo type="min"/>
        <cfvo type="max"/>
        <color rgb="FFFCFCFF"/>
        <color rgb="FF63BE7B"/>
      </colorScale>
    </cfRule>
  </conditionalFormatting>
  <conditionalFormatting sqref="M304:M305 M307:M308 M310:M311 M313:M314">
    <cfRule type="colorScale" priority="4449">
      <colorScale>
        <cfvo type="min"/>
        <cfvo type="max"/>
        <color rgb="FFFCFCFF"/>
        <color rgb="FF63BE7B"/>
      </colorScale>
    </cfRule>
  </conditionalFormatting>
  <conditionalFormatting sqref="M305 M308 M311 M314">
    <cfRule type="colorScale" priority="4453">
      <colorScale>
        <cfvo type="min"/>
        <cfvo type="max"/>
        <color rgb="FFFCFCFF"/>
        <color rgb="FF63BE7B"/>
      </colorScale>
    </cfRule>
    <cfRule type="colorScale" priority="4454">
      <colorScale>
        <cfvo type="min"/>
        <cfvo type="max"/>
        <color rgb="FFFCFCFF"/>
        <color rgb="FF63BE7B"/>
      </colorScale>
    </cfRule>
    <cfRule type="colorScale" priority="4455">
      <colorScale>
        <cfvo type="min"/>
        <cfvo type="max"/>
        <color rgb="FFFCFCFF"/>
        <color rgb="FF63BE7B"/>
      </colorScale>
    </cfRule>
    <cfRule type="colorScale" priority="4456">
      <colorScale>
        <cfvo type="min"/>
        <cfvo type="max"/>
        <color rgb="FFFCFCFF"/>
        <color rgb="FF63BE7B"/>
      </colorScale>
    </cfRule>
    <cfRule type="colorScale" priority="4457">
      <colorScale>
        <cfvo type="min"/>
        <cfvo type="max"/>
        <color rgb="FFFCFCFF"/>
        <color rgb="FF63BE7B"/>
      </colorScale>
    </cfRule>
    <cfRule type="colorScale" priority="4458">
      <colorScale>
        <cfvo type="min"/>
        <cfvo type="max"/>
        <color rgb="FFFCFCFF"/>
        <color rgb="FF63BE7B"/>
      </colorScale>
    </cfRule>
  </conditionalFormatting>
  <conditionalFormatting sqref="M319:M320 M322:M323 M325:M326">
    <cfRule type="colorScale" priority="374">
      <colorScale>
        <cfvo type="min"/>
        <cfvo type="max"/>
        <color rgb="FFFCFCFF"/>
        <color rgb="FF63BE7B"/>
      </colorScale>
    </cfRule>
  </conditionalFormatting>
  <conditionalFormatting sqref="M320 M323 M326">
    <cfRule type="colorScale" priority="375">
      <colorScale>
        <cfvo type="min"/>
        <cfvo type="max"/>
        <color rgb="FFFCFCFF"/>
        <color rgb="FF63BE7B"/>
      </colorScale>
    </cfRule>
    <cfRule type="colorScale" priority="376">
      <colorScale>
        <cfvo type="min"/>
        <cfvo type="max"/>
        <color rgb="FFFCFCFF"/>
        <color rgb="FF63BE7B"/>
      </colorScale>
    </cfRule>
    <cfRule type="colorScale" priority="377">
      <colorScale>
        <cfvo type="min"/>
        <cfvo type="max"/>
        <color rgb="FFFCFCFF"/>
        <color rgb="FF63BE7B"/>
      </colorScale>
    </cfRule>
    <cfRule type="colorScale" priority="378">
      <colorScale>
        <cfvo type="min"/>
        <cfvo type="max"/>
        <color rgb="FFFCFCFF"/>
        <color rgb="FF63BE7B"/>
      </colorScale>
    </cfRule>
    <cfRule type="colorScale" priority="379">
      <colorScale>
        <cfvo type="min"/>
        <cfvo type="max"/>
        <color rgb="FFFCFCFF"/>
        <color rgb="FF63BE7B"/>
      </colorScale>
    </cfRule>
    <cfRule type="colorScale" priority="380">
      <colorScale>
        <cfvo type="min"/>
        <cfvo type="max"/>
        <color rgb="FFFCFCFF"/>
        <color rgb="FF63BE7B"/>
      </colorScale>
    </cfRule>
  </conditionalFormatting>
  <conditionalFormatting sqref="M328:M329">
    <cfRule type="colorScale" priority="5363">
      <colorScale>
        <cfvo type="min"/>
        <cfvo type="max"/>
        <color rgb="FFFCFCFF"/>
        <color rgb="FF63BE7B"/>
      </colorScale>
    </cfRule>
  </conditionalFormatting>
  <conditionalFormatting sqref="M329">
    <cfRule type="colorScale" priority="5364">
      <colorScale>
        <cfvo type="min"/>
        <cfvo type="max"/>
        <color rgb="FFFCFCFF"/>
        <color rgb="FF63BE7B"/>
      </colorScale>
    </cfRule>
    <cfRule type="colorScale" priority="5365">
      <colorScale>
        <cfvo type="min"/>
        <cfvo type="max"/>
        <color rgb="FFFCFCFF"/>
        <color rgb="FF63BE7B"/>
      </colorScale>
    </cfRule>
    <cfRule type="colorScale" priority="5366">
      <colorScale>
        <cfvo type="min"/>
        <cfvo type="max"/>
        <color rgb="FFFCFCFF"/>
        <color rgb="FF63BE7B"/>
      </colorScale>
    </cfRule>
    <cfRule type="colorScale" priority="5367">
      <colorScale>
        <cfvo type="min"/>
        <cfvo type="max"/>
        <color rgb="FFFCFCFF"/>
        <color rgb="FF63BE7B"/>
      </colorScale>
    </cfRule>
    <cfRule type="colorScale" priority="5368">
      <colorScale>
        <cfvo type="min"/>
        <cfvo type="max"/>
        <color rgb="FFFCFCFF"/>
        <color rgb="FF63BE7B"/>
      </colorScale>
    </cfRule>
    <cfRule type="colorScale" priority="5369">
      <colorScale>
        <cfvo type="min"/>
        <cfvo type="max"/>
        <color rgb="FFFCFCFF"/>
        <color rgb="FF63BE7B"/>
      </colorScale>
    </cfRule>
  </conditionalFormatting>
  <conditionalFormatting sqref="M334:M335 M337:M338 M340:M341 M343:M344">
    <cfRule type="colorScale" priority="293">
      <colorScale>
        <cfvo type="min"/>
        <cfvo type="max"/>
        <color rgb="FFFCFCFF"/>
        <color rgb="FF63BE7B"/>
      </colorScale>
    </cfRule>
  </conditionalFormatting>
  <conditionalFormatting sqref="M335 M338 M341 M344">
    <cfRule type="colorScale" priority="294">
      <colorScale>
        <cfvo type="min"/>
        <cfvo type="max"/>
        <color rgb="FFFCFCFF"/>
        <color rgb="FF63BE7B"/>
      </colorScale>
    </cfRule>
    <cfRule type="colorScale" priority="295">
      <colorScale>
        <cfvo type="min"/>
        <cfvo type="max"/>
        <color rgb="FFFCFCFF"/>
        <color rgb="FF63BE7B"/>
      </colorScale>
    </cfRule>
    <cfRule type="colorScale" priority="296">
      <colorScale>
        <cfvo type="min"/>
        <cfvo type="max"/>
        <color rgb="FFFCFCFF"/>
        <color rgb="FF63BE7B"/>
      </colorScale>
    </cfRule>
    <cfRule type="colorScale" priority="297">
      <colorScale>
        <cfvo type="min"/>
        <cfvo type="max"/>
        <color rgb="FFFCFCFF"/>
        <color rgb="FF63BE7B"/>
      </colorScale>
    </cfRule>
    <cfRule type="colorScale" priority="298">
      <colorScale>
        <cfvo type="min"/>
        <cfvo type="max"/>
        <color rgb="FFFCFCFF"/>
        <color rgb="FF63BE7B"/>
      </colorScale>
    </cfRule>
    <cfRule type="colorScale" priority="299">
      <colorScale>
        <cfvo type="min"/>
        <cfvo type="max"/>
        <color rgb="FFFCFCFF"/>
        <color rgb="FF63BE7B"/>
      </colorScale>
    </cfRule>
  </conditionalFormatting>
  <conditionalFormatting sqref="M346:M347 M358:M359 M349:M350 M352:M353 M355:M356 M361:M362">
    <cfRule type="colorScale" priority="14774">
      <colorScale>
        <cfvo type="min"/>
        <cfvo type="max"/>
        <color rgb="FFFCFCFF"/>
        <color rgb="FF63BE7B"/>
      </colorScale>
    </cfRule>
  </conditionalFormatting>
  <conditionalFormatting sqref="M359 M347 M350 M353 M356 M362">
    <cfRule type="colorScale" priority="14779">
      <colorScale>
        <cfvo type="min"/>
        <cfvo type="max"/>
        <color rgb="FFFCFCFF"/>
        <color rgb="FF63BE7B"/>
      </colorScale>
    </cfRule>
    <cfRule type="colorScale" priority="14780">
      <colorScale>
        <cfvo type="min"/>
        <cfvo type="max"/>
        <color rgb="FFFCFCFF"/>
        <color rgb="FF63BE7B"/>
      </colorScale>
    </cfRule>
    <cfRule type="colorScale" priority="14781">
      <colorScale>
        <cfvo type="min"/>
        <cfvo type="max"/>
        <color rgb="FFFCFCFF"/>
        <color rgb="FF63BE7B"/>
      </colorScale>
    </cfRule>
    <cfRule type="colorScale" priority="14782">
      <colorScale>
        <cfvo type="min"/>
        <cfvo type="max"/>
        <color rgb="FFFCFCFF"/>
        <color rgb="FF63BE7B"/>
      </colorScale>
    </cfRule>
    <cfRule type="colorScale" priority="14783">
      <colorScale>
        <cfvo type="min"/>
        <cfvo type="max"/>
        <color rgb="FFFCFCFF"/>
        <color rgb="FF63BE7B"/>
      </colorScale>
    </cfRule>
    <cfRule type="colorScale" priority="14784">
      <colorScale>
        <cfvo type="min"/>
        <cfvo type="max"/>
        <color rgb="FFFCFCFF"/>
        <color rgb="FF63BE7B"/>
      </colorScale>
    </cfRule>
  </conditionalFormatting>
  <conditionalFormatting sqref="M364:M365 M331:M332 M277:M278 M25:M26 M58:M59 M103:M104 M130:M131 M316:M317 M133:M134">
    <cfRule type="colorScale" priority="1838">
      <colorScale>
        <cfvo type="min"/>
        <cfvo type="max"/>
        <color rgb="FFFCFCFF"/>
        <color rgb="FF63BE7B"/>
      </colorScale>
    </cfRule>
  </conditionalFormatting>
  <conditionalFormatting sqref="M365 M59 M332 M278 M26 M104 M131 M317 M134">
    <cfRule type="colorScale" priority="1830">
      <colorScale>
        <cfvo type="min"/>
        <cfvo type="max"/>
        <color rgb="FFFCFCFF"/>
        <color rgb="FF63BE7B"/>
      </colorScale>
    </cfRule>
  </conditionalFormatting>
  <conditionalFormatting sqref="M367:M368 M379:M380 M370:M371 M373:M374 M376:M377 M382:M383 M385:M386 M388:M389 M391:M392 M394:M395 M397:M398">
    <cfRule type="colorScale" priority="7449">
      <colorScale>
        <cfvo type="min"/>
        <cfvo type="max"/>
        <color rgb="FFFCFCFF"/>
        <color rgb="FF63BE7B"/>
      </colorScale>
    </cfRule>
  </conditionalFormatting>
  <conditionalFormatting sqref="M380 M368 M371 M374 M377 M383 M386 M389 M392 M395 M398">
    <cfRule type="colorScale" priority="7454">
      <colorScale>
        <cfvo type="min"/>
        <cfvo type="max"/>
        <color rgb="FFFCFCFF"/>
        <color rgb="FF63BE7B"/>
      </colorScale>
    </cfRule>
    <cfRule type="colorScale" priority="7455">
      <colorScale>
        <cfvo type="min"/>
        <cfvo type="max"/>
        <color rgb="FFFCFCFF"/>
        <color rgb="FF63BE7B"/>
      </colorScale>
    </cfRule>
    <cfRule type="colorScale" priority="7456">
      <colorScale>
        <cfvo type="min"/>
        <cfvo type="max"/>
        <color rgb="FFFCFCFF"/>
        <color rgb="FF63BE7B"/>
      </colorScale>
    </cfRule>
    <cfRule type="colorScale" priority="7457">
      <colorScale>
        <cfvo type="min"/>
        <cfvo type="max"/>
        <color rgb="FFFCFCFF"/>
        <color rgb="FF63BE7B"/>
      </colorScale>
    </cfRule>
    <cfRule type="colorScale" priority="7458">
      <colorScale>
        <cfvo type="min"/>
        <cfvo type="max"/>
        <color rgb="FFFCFCFF"/>
        <color rgb="FF63BE7B"/>
      </colorScale>
    </cfRule>
    <cfRule type="colorScale" priority="7459">
      <colorScale>
        <cfvo type="min"/>
        <cfvo type="max"/>
        <color rgb="FFFCFCFF"/>
        <color rgb="FF63BE7B"/>
      </colorScale>
    </cfRule>
  </conditionalFormatting>
  <conditionalFormatting sqref="N10:N11 N13:N14 N16:N17 N19:N20 N22:N23">
    <cfRule type="colorScale" priority="11443">
      <colorScale>
        <cfvo type="min"/>
        <cfvo type="max"/>
        <color rgb="FFFCFCFF"/>
        <color rgb="FF63BE7B"/>
      </colorScale>
    </cfRule>
  </conditionalFormatting>
  <conditionalFormatting sqref="N14 N11 N17 N20 N23">
    <cfRule type="colorScale" priority="11448">
      <colorScale>
        <cfvo type="min"/>
        <cfvo type="max"/>
        <color rgb="FFFCFCFF"/>
        <color rgb="FF63BE7B"/>
      </colorScale>
    </cfRule>
  </conditionalFormatting>
  <conditionalFormatting sqref="N28:N29 N31:N32 N34:N35 N37:N38 N40:N41 N43:N44 N46:N47 N49:N50 N52:N53 N55:N56">
    <cfRule type="colorScale" priority="717">
      <colorScale>
        <cfvo type="min"/>
        <cfvo type="max"/>
        <color rgb="FFFCFCFF"/>
        <color rgb="FF63BE7B"/>
      </colorScale>
    </cfRule>
  </conditionalFormatting>
  <conditionalFormatting sqref="N32 N29 N35 N38 N41 N44 N47 N50 N53 N56">
    <cfRule type="colorScale" priority="718">
      <colorScale>
        <cfvo type="min"/>
        <cfvo type="max"/>
        <color rgb="FFFCFCFF"/>
        <color rgb="FF63BE7B"/>
      </colorScale>
    </cfRule>
  </conditionalFormatting>
  <conditionalFormatting sqref="N61:N62 N79:N80 N82:N83 N85:N86 N88:N89 N91:N92 N64:N65 N67:N68 N70:N71 N73:N74 N76:N77 N94:N95 N97:N98 N100:N101">
    <cfRule type="colorScale" priority="675">
      <colorScale>
        <cfvo type="min"/>
        <cfvo type="max"/>
        <color rgb="FFFCFCFF"/>
        <color rgb="FF63BE7B"/>
      </colorScale>
    </cfRule>
  </conditionalFormatting>
  <conditionalFormatting sqref="N80 N62 N83 N86 N89 N92 N65 N68 N71 N74 N77 N95 N98 N101">
    <cfRule type="colorScale" priority="676">
      <colorScale>
        <cfvo type="min"/>
        <cfvo type="max"/>
        <color rgb="FFFCFCFF"/>
        <color rgb="FF63BE7B"/>
      </colorScale>
    </cfRule>
  </conditionalFormatting>
  <conditionalFormatting sqref="N106:N107 N109:N110 N112:N113 N115:N116 N118:N119 N121:N122 N124:N125 N127:N128">
    <cfRule type="colorScale" priority="3560">
      <colorScale>
        <cfvo type="min"/>
        <cfvo type="max"/>
        <color rgb="FFFCFCFF"/>
        <color rgb="FF63BE7B"/>
      </colorScale>
    </cfRule>
  </conditionalFormatting>
  <conditionalFormatting sqref="N110 N107 N113 N116 N119 N122 N125 N128">
    <cfRule type="colorScale" priority="3565">
      <colorScale>
        <cfvo type="min"/>
        <cfvo type="max"/>
        <color rgb="FFFCFCFF"/>
        <color rgb="FF63BE7B"/>
      </colorScale>
    </cfRule>
  </conditionalFormatting>
  <conditionalFormatting sqref="N136:N137 N139:N140 N145:N146 N148:N149">
    <cfRule type="colorScale" priority="135">
      <colorScale>
        <cfvo type="min"/>
        <cfvo type="max"/>
        <color rgb="FFFCFCFF"/>
        <color rgb="FF63BE7B"/>
      </colorScale>
    </cfRule>
  </conditionalFormatting>
  <conditionalFormatting sqref="N140 N137 N146 N149">
    <cfRule type="colorScale" priority="136">
      <colorScale>
        <cfvo type="min"/>
        <cfvo type="max"/>
        <color rgb="FFFCFCFF"/>
        <color rgb="FF63BE7B"/>
      </colorScale>
    </cfRule>
  </conditionalFormatting>
  <conditionalFormatting sqref="N142:N143">
    <cfRule type="colorScale" priority="114">
      <colorScale>
        <cfvo type="min"/>
        <cfvo type="max"/>
        <color rgb="FFFCFCFF"/>
        <color rgb="FF63BE7B"/>
      </colorScale>
    </cfRule>
  </conditionalFormatting>
  <conditionalFormatting sqref="N143">
    <cfRule type="colorScale" priority="113">
      <colorScale>
        <cfvo type="min"/>
        <cfvo type="max"/>
        <color rgb="FFFCFCFF"/>
        <color rgb="FF63BE7B"/>
      </colorScale>
    </cfRule>
  </conditionalFormatting>
  <conditionalFormatting sqref="N151:N152 N154:N155 N157:N158 N160:N161">
    <cfRule type="colorScale" priority="176">
      <colorScale>
        <cfvo type="min"/>
        <cfvo type="max"/>
        <color rgb="FFFCFCFF"/>
        <color rgb="FF63BE7B"/>
      </colorScale>
    </cfRule>
  </conditionalFormatting>
  <conditionalFormatting sqref="N155 N152 N158 N161">
    <cfRule type="colorScale" priority="177">
      <colorScale>
        <cfvo type="min"/>
        <cfvo type="max"/>
        <color rgb="FFFCFCFF"/>
        <color rgb="FF63BE7B"/>
      </colorScale>
    </cfRule>
  </conditionalFormatting>
  <conditionalFormatting sqref="N163:N164 N226:N227 N229:N230 N274:N275 N208:N209 N211:N212 N214:N215 N169:N170 N172:N173 N175:N176 N187:N188 N190:N191 N193:N194 N178:N179 N181:N182 N184:N185 N205:N206 N196:N197 N199:N200 N202:N203 N217:N218 N220:N221 N223:N224 N235:N236 N238:N239 N241:N242 N244:N245 N247:N248 N253:N254 N268:N269 N271:N272 N262:N263 N256:N257 N259:N260">
    <cfRule type="colorScale" priority="217">
      <colorScale>
        <cfvo type="min"/>
        <cfvo type="max"/>
        <color rgb="FFFCFCFF"/>
        <color rgb="FF63BE7B"/>
      </colorScale>
    </cfRule>
  </conditionalFormatting>
  <conditionalFormatting sqref="N166:N167">
    <cfRule type="colorScale" priority="90">
      <colorScale>
        <cfvo type="min"/>
        <cfvo type="max"/>
        <color rgb="FFFCFCFF"/>
        <color rgb="FF63BE7B"/>
      </colorScale>
    </cfRule>
  </conditionalFormatting>
  <conditionalFormatting sqref="N167">
    <cfRule type="colorScale" priority="89">
      <colorScale>
        <cfvo type="min"/>
        <cfvo type="max"/>
        <color rgb="FFFCFCFF"/>
        <color rgb="FF63BE7B"/>
      </colorScale>
    </cfRule>
  </conditionalFormatting>
  <conditionalFormatting sqref="N227 N164 N230 N275 N209 N212 N215 N170 N173 N176 N188 N191 N194 N179 N182 N185 N206 N197 N200 N203 N218 N221 N224 N236 N239 N242 N245 N248 N254 N269 N272 N263 N257 N260">
    <cfRule type="colorScale" priority="218">
      <colorScale>
        <cfvo type="min"/>
        <cfvo type="max"/>
        <color rgb="FFFCFCFF"/>
        <color rgb="FF63BE7B"/>
      </colorScale>
    </cfRule>
  </conditionalFormatting>
  <conditionalFormatting sqref="N232:N233">
    <cfRule type="colorScale" priority="66">
      <colorScale>
        <cfvo type="min"/>
        <cfvo type="max"/>
        <color rgb="FFFCFCFF"/>
        <color rgb="FF63BE7B"/>
      </colorScale>
    </cfRule>
  </conditionalFormatting>
  <conditionalFormatting sqref="N233">
    <cfRule type="colorScale" priority="65">
      <colorScale>
        <cfvo type="min"/>
        <cfvo type="max"/>
        <color rgb="FFFCFCFF"/>
        <color rgb="FF63BE7B"/>
      </colorScale>
    </cfRule>
  </conditionalFormatting>
  <conditionalFormatting sqref="N250:N251">
    <cfRule type="colorScale" priority="42">
      <colorScale>
        <cfvo type="min"/>
        <cfvo type="max"/>
        <color rgb="FFFCFCFF"/>
        <color rgb="FF63BE7B"/>
      </colorScale>
    </cfRule>
  </conditionalFormatting>
  <conditionalFormatting sqref="N251">
    <cfRule type="colorScale" priority="41">
      <colorScale>
        <cfvo type="min"/>
        <cfvo type="max"/>
        <color rgb="FFFCFCFF"/>
        <color rgb="FF63BE7B"/>
      </colorScale>
    </cfRule>
  </conditionalFormatting>
  <conditionalFormatting sqref="N265:N266">
    <cfRule type="colorScale" priority="18">
      <colorScale>
        <cfvo type="min"/>
        <cfvo type="max"/>
        <color rgb="FFFCFCFF"/>
        <color rgb="FF63BE7B"/>
      </colorScale>
    </cfRule>
  </conditionalFormatting>
  <conditionalFormatting sqref="N266">
    <cfRule type="colorScale" priority="17">
      <colorScale>
        <cfvo type="min"/>
        <cfvo type="max"/>
        <color rgb="FFFCFCFF"/>
        <color rgb="FF63BE7B"/>
      </colorScale>
    </cfRule>
  </conditionalFormatting>
  <conditionalFormatting sqref="N280:N281 N283:N284 N286:N287 N289:N290">
    <cfRule type="colorScale" priority="504">
      <colorScale>
        <cfvo type="min"/>
        <cfvo type="max"/>
        <color rgb="FFFCFCFF"/>
        <color rgb="FF63BE7B"/>
      </colorScale>
    </cfRule>
  </conditionalFormatting>
  <conditionalFormatting sqref="N284 N281 N287 N290">
    <cfRule type="colorScale" priority="505">
      <colorScale>
        <cfvo type="min"/>
        <cfvo type="max"/>
        <color rgb="FFFCFCFF"/>
        <color rgb="FF63BE7B"/>
      </colorScale>
    </cfRule>
  </conditionalFormatting>
  <conditionalFormatting sqref="N292:N293 N295:N296 N298:N299 N301:N302">
    <cfRule type="colorScale" priority="545">
      <colorScale>
        <cfvo type="min"/>
        <cfvo type="max"/>
        <color rgb="FFFCFCFF"/>
        <color rgb="FF63BE7B"/>
      </colorScale>
    </cfRule>
  </conditionalFormatting>
  <conditionalFormatting sqref="N296 N293 N299 N302">
    <cfRule type="colorScale" priority="546">
      <colorScale>
        <cfvo type="min"/>
        <cfvo type="max"/>
        <color rgb="FFFCFCFF"/>
        <color rgb="FF63BE7B"/>
      </colorScale>
    </cfRule>
  </conditionalFormatting>
  <conditionalFormatting sqref="N304:N305 N307:N308 N310:N311 N313:N314">
    <cfRule type="colorScale" priority="4477">
      <colorScale>
        <cfvo type="min"/>
        <cfvo type="max"/>
        <color rgb="FFFCFCFF"/>
        <color rgb="FF63BE7B"/>
      </colorScale>
    </cfRule>
  </conditionalFormatting>
  <conditionalFormatting sqref="N308 N305 N311 N314">
    <cfRule type="colorScale" priority="4481">
      <colorScale>
        <cfvo type="min"/>
        <cfvo type="max"/>
        <color rgb="FFFCFCFF"/>
        <color rgb="FF63BE7B"/>
      </colorScale>
    </cfRule>
  </conditionalFormatting>
  <conditionalFormatting sqref="N319:N320 N322:N323 N325:N326">
    <cfRule type="colorScale" priority="381">
      <colorScale>
        <cfvo type="min"/>
        <cfvo type="max"/>
        <color rgb="FFFCFCFF"/>
        <color rgb="FF63BE7B"/>
      </colorScale>
    </cfRule>
  </conditionalFormatting>
  <conditionalFormatting sqref="N320 N323 N326">
    <cfRule type="colorScale" priority="382">
      <colorScale>
        <cfvo type="min"/>
        <cfvo type="max"/>
        <color rgb="FFFCFCFF"/>
        <color rgb="FF63BE7B"/>
      </colorScale>
    </cfRule>
  </conditionalFormatting>
  <conditionalFormatting sqref="N328:N329">
    <cfRule type="colorScale" priority="5370">
      <colorScale>
        <cfvo type="min"/>
        <cfvo type="max"/>
        <color rgb="FFFCFCFF"/>
        <color rgb="FF63BE7B"/>
      </colorScale>
    </cfRule>
  </conditionalFormatting>
  <conditionalFormatting sqref="N329">
    <cfRule type="colorScale" priority="5371">
      <colorScale>
        <cfvo type="min"/>
        <cfvo type="max"/>
        <color rgb="FFFCFCFF"/>
        <color rgb="FF63BE7B"/>
      </colorScale>
    </cfRule>
  </conditionalFormatting>
  <conditionalFormatting sqref="N334:N335 N337:N338 N340:N341 N343:N344">
    <cfRule type="colorScale" priority="300">
      <colorScale>
        <cfvo type="min"/>
        <cfvo type="max"/>
        <color rgb="FFFCFCFF"/>
        <color rgb="FF63BE7B"/>
      </colorScale>
    </cfRule>
  </conditionalFormatting>
  <conditionalFormatting sqref="N335 N338 N341 N344">
    <cfRule type="colorScale" priority="301">
      <colorScale>
        <cfvo type="min"/>
        <cfvo type="max"/>
        <color rgb="FFFCFCFF"/>
        <color rgb="FF63BE7B"/>
      </colorScale>
    </cfRule>
  </conditionalFormatting>
  <conditionalFormatting sqref="N346:N347 N358:N359 N349:N350 N352:N353 N355:N356 N361:N362">
    <cfRule type="colorScale" priority="14853">
      <colorScale>
        <cfvo type="min"/>
        <cfvo type="max"/>
        <color rgb="FFFCFCFF"/>
        <color rgb="FF63BE7B"/>
      </colorScale>
    </cfRule>
  </conditionalFormatting>
  <conditionalFormatting sqref="N359 N347 N350 N353 N356 N362">
    <cfRule type="colorScale" priority="14858">
      <colorScale>
        <cfvo type="min"/>
        <cfvo type="max"/>
        <color rgb="FFFCFCFF"/>
        <color rgb="FF63BE7B"/>
      </colorScale>
    </cfRule>
  </conditionalFormatting>
  <conditionalFormatting sqref="N364:N365 N331:N332 N277:N278 N25:N26 N58:N59 N103:N104 N130:N131 N316:N317 N133:N134">
    <cfRule type="colorScale" priority="1854">
      <colorScale>
        <cfvo type="min"/>
        <cfvo type="max"/>
        <color rgb="FFFCFCFF"/>
        <color rgb="FF63BE7B"/>
      </colorScale>
    </cfRule>
  </conditionalFormatting>
  <conditionalFormatting sqref="N365 N278 N332 N59 N26 N104 N131 N317 N134">
    <cfRule type="colorScale" priority="1846">
      <colorScale>
        <cfvo type="min"/>
        <cfvo type="max"/>
        <color rgb="FFFCFCFF"/>
        <color rgb="FF63BE7B"/>
      </colorScale>
    </cfRule>
  </conditionalFormatting>
  <conditionalFormatting sqref="N367:N368 N379:N380 N370:N371 N373:N374 N376:N377 N382:N383 N385:N386 N388:N389 N391:N392 N394:N395 N397:N398">
    <cfRule type="colorScale" priority="7484">
      <colorScale>
        <cfvo type="min"/>
        <cfvo type="max"/>
        <color rgb="FFFCFCFF"/>
        <color rgb="FF63BE7B"/>
      </colorScale>
    </cfRule>
  </conditionalFormatting>
  <conditionalFormatting sqref="N380 N368 N371 N374 N377 N383 N386 N389 N392 N395 N398">
    <cfRule type="colorScale" priority="7489">
      <colorScale>
        <cfvo type="min"/>
        <cfvo type="max"/>
        <color rgb="FFFCFCFF"/>
        <color rgb="FF63BE7B"/>
      </colorScale>
    </cfRule>
  </conditionalFormatting>
  <conditionalFormatting sqref="N1:O8">
    <cfRule type="colorScale" priority="1195">
      <colorScale>
        <cfvo type="min"/>
        <cfvo type="max"/>
        <color rgb="FFFCFCFF"/>
        <color rgb="FF63BE7B"/>
      </colorScale>
    </cfRule>
    <cfRule type="colorScale" priority="1196">
      <colorScale>
        <cfvo type="min"/>
        <cfvo type="max"/>
        <color rgb="FFFCFCFF"/>
        <color rgb="FF63BE7B"/>
      </colorScale>
    </cfRule>
    <cfRule type="colorScale" priority="1197">
      <colorScale>
        <cfvo type="min"/>
        <cfvo type="max"/>
        <color rgb="FFFCFCFF"/>
        <color rgb="FF63BE7B"/>
      </colorScale>
    </cfRule>
    <cfRule type="colorScale" priority="1198">
      <colorScale>
        <cfvo type="min"/>
        <cfvo type="max"/>
        <color rgb="FFFCFCFF"/>
        <color rgb="FF63BE7B"/>
      </colorScale>
    </cfRule>
    <cfRule type="colorScale" priority="1199">
      <colorScale>
        <cfvo type="min"/>
        <cfvo type="max"/>
        <color rgb="FFFCFCFF"/>
        <color rgb="FF63BE7B"/>
      </colorScale>
    </cfRule>
    <cfRule type="colorScale" priority="1200">
      <colorScale>
        <cfvo type="min"/>
        <cfvo type="max"/>
        <color rgb="FFFCFCFF"/>
        <color rgb="FF63BE7B"/>
      </colorScale>
    </cfRule>
    <cfRule type="colorScale" priority="1201">
      <colorScale>
        <cfvo type="min"/>
        <cfvo type="max"/>
        <color rgb="FFFCFCFF"/>
        <color rgb="FF63BE7B"/>
      </colorScale>
    </cfRule>
  </conditionalFormatting>
  <conditionalFormatting sqref="N11:P11 N14:P14 N17:P17 N20:P20 N23:P23 E14 E20:L20 J14:L14 J17:L17 E17 E23:L23 E11:L11">
    <cfRule type="colorScale" priority="11641">
      <colorScale>
        <cfvo type="min"/>
        <cfvo type="max"/>
        <color rgb="FFFCFCFF"/>
        <color rgb="FF63BE7B"/>
      </colorScale>
    </cfRule>
  </conditionalFormatting>
  <conditionalFormatting sqref="N11:P11 N14:P14 N17:P17 N20:P20 N23:P23">
    <cfRule type="colorScale" priority="11653">
      <colorScale>
        <cfvo type="min"/>
        <cfvo type="max"/>
        <color rgb="FFFCFCFF"/>
        <color rgb="FF63BE7B"/>
      </colorScale>
    </cfRule>
    <cfRule type="colorScale" priority="11654">
      <colorScale>
        <cfvo type="min"/>
        <cfvo type="max"/>
        <color rgb="FFFCFCFF"/>
        <color rgb="FF63BE7B"/>
      </colorScale>
    </cfRule>
  </conditionalFormatting>
  <conditionalFormatting sqref="N26:P26">
    <cfRule type="colorScale" priority="982">
      <colorScale>
        <cfvo type="min"/>
        <cfvo type="max"/>
        <color rgb="FFFCFCFF"/>
        <color rgb="FF63BE7B"/>
      </colorScale>
    </cfRule>
  </conditionalFormatting>
  <conditionalFormatting sqref="N29:P29 J29:L29 E29:F29 N32:P32 N35:P35 N38:P38 N41:P41 N44:P44 J32:L32 J35:L35 J38:L38 J41:L41 J44:L44 E32:F32 E35:F35 E38:F38 E41:F41 E44:F44 N47:P47 N50:P50 J47:L47 J50:L50 E47:F47 E50:F50 N53:P53 J53:L53 E53:F53 N56:P56 J56:L56 E56:F56">
    <cfRule type="colorScale" priority="719">
      <colorScale>
        <cfvo type="min"/>
        <cfvo type="max"/>
        <color rgb="FFFCFCFF"/>
        <color rgb="FF63BE7B"/>
      </colorScale>
    </cfRule>
  </conditionalFormatting>
  <conditionalFormatting sqref="N29:P29 N32:P32 N35:P35 N38:P38 N41:P41 N44:P44 N47:P47 N50:P50 N53:P53 N56:P56">
    <cfRule type="colorScale" priority="720">
      <colorScale>
        <cfvo type="min"/>
        <cfvo type="max"/>
        <color rgb="FFFCFCFF"/>
        <color rgb="FF63BE7B"/>
      </colorScale>
    </cfRule>
    <cfRule type="colorScale" priority="721">
      <colorScale>
        <cfvo type="min"/>
        <cfvo type="max"/>
        <color rgb="FFFCFCFF"/>
        <color rgb="FF63BE7B"/>
      </colorScale>
    </cfRule>
  </conditionalFormatting>
  <conditionalFormatting sqref="N62:P62 J62:L62 F62 N80:P80 N83:P83 N86:P86 N89:P89 N92:P92 J80:L80 J83:L83 J86:L86 J89:L89 J92:L92 F80 F83 F86 F89 F92 N65:P65 N68:P68 N71:P71 N74:P74 N77:P77 J65:L65 J68:L68 J71:L71 J74:L74 J77:L77 F65 F68 F71 F74 F77 N95:P95 N98:P98 N101:P101 J95:L95 J98:L98 J101:L101 F95 F98 F101">
    <cfRule type="colorScale" priority="677">
      <colorScale>
        <cfvo type="min"/>
        <cfvo type="max"/>
        <color rgb="FFFCFCFF"/>
        <color rgb="FF63BE7B"/>
      </colorScale>
    </cfRule>
  </conditionalFormatting>
  <conditionalFormatting sqref="N62:P62 N80:P80 N83:P83 N86:P86 N89:P89 N92:P92 N65:P65 N68:P68 N71:P71 N74:P74 N77:P77 N95:P95 N98:P98 N101:P101">
    <cfRule type="colorScale" priority="678">
      <colorScale>
        <cfvo type="min"/>
        <cfvo type="max"/>
        <color rgb="FFFCFCFF"/>
        <color rgb="FF63BE7B"/>
      </colorScale>
    </cfRule>
    <cfRule type="colorScale" priority="679">
      <colorScale>
        <cfvo type="min"/>
        <cfvo type="max"/>
        <color rgb="FFFCFCFF"/>
        <color rgb="FF63BE7B"/>
      </colorScale>
    </cfRule>
  </conditionalFormatting>
  <conditionalFormatting sqref="N107:P107 J107:L107 F107:G107 N110:P110 N113:P113 N116:P116 N119:P119 J110:L110 J113:L113 J116:L116 J119:L119 F110:G110 F113:G113 F116:G116 F119:G119 N122:P122 J122:L122 F122:G122 N125:P125 J125:L125 F125:G125 N128:P128 J128:L128 F128:G128">
    <cfRule type="colorScale" priority="3570">
      <colorScale>
        <cfvo type="min"/>
        <cfvo type="max"/>
        <color rgb="FFFCFCFF"/>
        <color rgb="FF63BE7B"/>
      </colorScale>
    </cfRule>
  </conditionalFormatting>
  <conditionalFormatting sqref="N107:P107 N110:P110 N113:P113 N116:P116 N119:P119 N122:P122 N125:P125 N128:P128">
    <cfRule type="colorScale" priority="3585">
      <colorScale>
        <cfvo type="min"/>
        <cfvo type="max"/>
        <color rgb="FFFCFCFF"/>
        <color rgb="FF63BE7B"/>
      </colorScale>
    </cfRule>
    <cfRule type="colorScale" priority="3586">
      <colorScale>
        <cfvo type="min"/>
        <cfvo type="max"/>
        <color rgb="FFFCFCFF"/>
        <color rgb="FF63BE7B"/>
      </colorScale>
    </cfRule>
  </conditionalFormatting>
  <conditionalFormatting sqref="N137:P137 J137:L137 G137:H137 N140:P140 N146:P146 N149:P149 J140:L140 J146:L146 J149:L149 G140:H140 G146:H146 G149:H149">
    <cfRule type="colorScale" priority="137">
      <colorScale>
        <cfvo type="min"/>
        <cfvo type="max"/>
        <color rgb="FFFCFCFF"/>
        <color rgb="FF63BE7B"/>
      </colorScale>
    </cfRule>
  </conditionalFormatting>
  <conditionalFormatting sqref="N137:P137 N140:P140 N146:P146 N149:P149">
    <cfRule type="colorScale" priority="138">
      <colorScale>
        <cfvo type="min"/>
        <cfvo type="max"/>
        <color rgb="FFFCFCFF"/>
        <color rgb="FF63BE7B"/>
      </colorScale>
    </cfRule>
    <cfRule type="colorScale" priority="139">
      <colorScale>
        <cfvo type="min"/>
        <cfvo type="max"/>
        <color rgb="FFFCFCFF"/>
        <color rgb="FF63BE7B"/>
      </colorScale>
    </cfRule>
  </conditionalFormatting>
  <conditionalFormatting sqref="N143:P143">
    <cfRule type="colorScale" priority="115">
      <colorScale>
        <cfvo type="min"/>
        <cfvo type="max"/>
        <color rgb="FFFCFCFF"/>
        <color rgb="FF63BE7B"/>
      </colorScale>
    </cfRule>
  </conditionalFormatting>
  <conditionalFormatting sqref="N152:P152 J152:L152 G152:H152 N155:P155 N158:P158 N161:P161 J155:L155 J158:L158 J161:L161 G155:H155 G158:H158 G161:H161">
    <cfRule type="colorScale" priority="178">
      <colorScale>
        <cfvo type="min"/>
        <cfvo type="max"/>
        <color rgb="FFFCFCFF"/>
        <color rgb="FF63BE7B"/>
      </colorScale>
    </cfRule>
  </conditionalFormatting>
  <conditionalFormatting sqref="N152:P152 N155:P155 N158:P158 N161:P161">
    <cfRule type="colorScale" priority="179">
      <colorScale>
        <cfvo type="min"/>
        <cfvo type="max"/>
        <color rgb="FFFCFCFF"/>
        <color rgb="FF63BE7B"/>
      </colorScale>
    </cfRule>
    <cfRule type="colorScale" priority="180">
      <colorScale>
        <cfvo type="min"/>
        <cfvo type="max"/>
        <color rgb="FFFCFCFF"/>
        <color rgb="FF63BE7B"/>
      </colorScale>
    </cfRule>
  </conditionalFormatting>
  <conditionalFormatting sqref="N164:P164 J164:L164 G164:H164 N227:P227 N230:P230 N275:P275 J227:L227 J230:L230 J275:L275 G227:H227 G230:H230 G275:H275 N209:P209 N212:P212 N215:P215 J209:L209 J212:L212 J215:L215 G209:H209 G212:H212 G215:H215 N170:P170 N173:P173 N176:P176 J170:L170 J173:L173 J176:L176 G170:H170 G173:H173 G176:H176 N188:P188 N191:P191 N194:P194 J188:L188 J191:L191 J194:L194 G188:H188 G191:H191 G194:H194 N179:P179 N182:P182 N185:P185 J179:L179 J182:L182 J185:L185 G179:H179 G182:H182 G185:H185 N206:P206 J206:L206 G206:H206 N197:P197 N200:P200 N203:P203 J197:L197 J200:L200 J203:L203 G197:H197 G200:H200 G203:H203 N218:P218 N221:P221 N224:P224 J218:L218 J221:L221 J224:L224 G218:H218 G221:H221 G224:H224 N236:P236 N239:P239 N242:P242 N245:P245 N248:P248 N254:P254 N269:P269 N272:P272 J236:L236 J239:L239 J242:L242 J245:L245 J248:L248 J254:L254 J269:L269 J272:L272 G236:H236 G239:H239 G242:H242 G245:H245 G248:H248 G254:H254 G269:H269 G272:H272 N263:P263 J263:L263 G263:H263 N257:P257 N260:P260 J257:L257 J260:L260 G257:H257 G260:H260">
    <cfRule type="colorScale" priority="219">
      <colorScale>
        <cfvo type="min"/>
        <cfvo type="max"/>
        <color rgb="FFFCFCFF"/>
        <color rgb="FF63BE7B"/>
      </colorScale>
    </cfRule>
  </conditionalFormatting>
  <conditionalFormatting sqref="N164:P164 N227:P227 N230:P230 N275:P275 N209:P209 N212:P212 N215:P215 N170:P170 N173:P173 N176:P176 N188:P188 N191:P191 N194:P194 N179:P179 N182:P182 N185:P185 N206:P206 N197:P197 N200:P200 N203:P203 N218:P218 N221:P221 N224:P224 N236:P236 N239:P239 N242:P242 N245:P245 N248:P248 N254:P254 N269:P269 N272:P272 N263:P263 N257:P257 N260:P260">
    <cfRule type="colorScale" priority="220">
      <colorScale>
        <cfvo type="min"/>
        <cfvo type="max"/>
        <color rgb="FFFCFCFF"/>
        <color rgb="FF63BE7B"/>
      </colorScale>
    </cfRule>
    <cfRule type="colorScale" priority="221">
      <colorScale>
        <cfvo type="min"/>
        <cfvo type="max"/>
        <color rgb="FFFCFCFF"/>
        <color rgb="FF63BE7B"/>
      </colorScale>
    </cfRule>
  </conditionalFormatting>
  <conditionalFormatting sqref="N167:P167">
    <cfRule type="colorScale" priority="91">
      <colorScale>
        <cfvo type="min"/>
        <cfvo type="max"/>
        <color rgb="FFFCFCFF"/>
        <color rgb="FF63BE7B"/>
      </colorScale>
    </cfRule>
  </conditionalFormatting>
  <conditionalFormatting sqref="N233:P233">
    <cfRule type="colorScale" priority="67">
      <colorScale>
        <cfvo type="min"/>
        <cfvo type="max"/>
        <color rgb="FFFCFCFF"/>
        <color rgb="FF63BE7B"/>
      </colorScale>
    </cfRule>
  </conditionalFormatting>
  <conditionalFormatting sqref="N251:P251">
    <cfRule type="colorScale" priority="43">
      <colorScale>
        <cfvo type="min"/>
        <cfvo type="max"/>
        <color rgb="FFFCFCFF"/>
        <color rgb="FF63BE7B"/>
      </colorScale>
    </cfRule>
  </conditionalFormatting>
  <conditionalFormatting sqref="N266:P266">
    <cfRule type="colorScale" priority="19">
      <colorScale>
        <cfvo type="min"/>
        <cfvo type="max"/>
        <color rgb="FFFCFCFF"/>
        <color rgb="FF63BE7B"/>
      </colorScale>
    </cfRule>
  </conditionalFormatting>
  <conditionalFormatting sqref="N281:P281 J281:L281 G281:H281 N284:P284 N287:P287 N290:P290 J284:L284 J287:L287 J290:L290 G284:H284 G287:H287 G290:H290">
    <cfRule type="colorScale" priority="506">
      <colorScale>
        <cfvo type="min"/>
        <cfvo type="max"/>
        <color rgb="FFFCFCFF"/>
        <color rgb="FF63BE7B"/>
      </colorScale>
    </cfRule>
  </conditionalFormatting>
  <conditionalFormatting sqref="N281:P281 N284:P284 N287:P287 N290:P290">
    <cfRule type="colorScale" priority="507">
      <colorScale>
        <cfvo type="min"/>
        <cfvo type="max"/>
        <color rgb="FFFCFCFF"/>
        <color rgb="FF63BE7B"/>
      </colorScale>
    </cfRule>
    <cfRule type="colorScale" priority="508">
      <colorScale>
        <cfvo type="min"/>
        <cfvo type="max"/>
        <color rgb="FFFCFCFF"/>
        <color rgb="FF63BE7B"/>
      </colorScale>
    </cfRule>
  </conditionalFormatting>
  <conditionalFormatting sqref="N293:P293 J293:L293 G293:H293 N296:P296 N299:P299 N302:P302 J296:L296 J299:L299 J302:L302 G296:H296 G299:H299 G302:H302">
    <cfRule type="colorScale" priority="547">
      <colorScale>
        <cfvo type="min"/>
        <cfvo type="max"/>
        <color rgb="FFFCFCFF"/>
        <color rgb="FF63BE7B"/>
      </colorScale>
    </cfRule>
  </conditionalFormatting>
  <conditionalFormatting sqref="N293:P293 N296:P296 N299:P299 N302:P302">
    <cfRule type="colorScale" priority="548">
      <colorScale>
        <cfvo type="min"/>
        <cfvo type="max"/>
        <color rgb="FFFCFCFF"/>
        <color rgb="FF63BE7B"/>
      </colorScale>
    </cfRule>
    <cfRule type="colorScale" priority="549">
      <colorScale>
        <cfvo type="min"/>
        <cfvo type="max"/>
        <color rgb="FFFCFCFF"/>
        <color rgb="FF63BE7B"/>
      </colorScale>
    </cfRule>
  </conditionalFormatting>
  <conditionalFormatting sqref="N305:P305 J305:L305 G305:H305 N308:P308 N311:P311 N314:P314 J308:L308 J311:L311 J314:L314 G308:H308 G311:H311 G314:H314">
    <cfRule type="colorScale" priority="4485">
      <colorScale>
        <cfvo type="min"/>
        <cfvo type="max"/>
        <color rgb="FFFCFCFF"/>
        <color rgb="FF63BE7B"/>
      </colorScale>
    </cfRule>
  </conditionalFormatting>
  <conditionalFormatting sqref="N305:P305 N308:P308 N311:P311 N314:P314">
    <cfRule type="colorScale" priority="4497">
      <colorScale>
        <cfvo type="min"/>
        <cfvo type="max"/>
        <color rgb="FFFCFCFF"/>
        <color rgb="FF63BE7B"/>
      </colorScale>
    </cfRule>
    <cfRule type="colorScale" priority="4498">
      <colorScale>
        <cfvo type="min"/>
        <cfvo type="max"/>
        <color rgb="FFFCFCFF"/>
        <color rgb="FF63BE7B"/>
      </colorScale>
    </cfRule>
  </conditionalFormatting>
  <conditionalFormatting sqref="N320:P320 N323:P323 N326:P326 J320:L320 J323:L323 J326:L326 G320:H320 G323:H323 G326:H326">
    <cfRule type="colorScale" priority="383">
      <colorScale>
        <cfvo type="min"/>
        <cfvo type="max"/>
        <color rgb="FFFCFCFF"/>
        <color rgb="FF63BE7B"/>
      </colorScale>
    </cfRule>
  </conditionalFormatting>
  <conditionalFormatting sqref="N320:P320 N323:P323 N326:P326">
    <cfRule type="colorScale" priority="384">
      <colorScale>
        <cfvo type="min"/>
        <cfvo type="max"/>
        <color rgb="FFFCFCFF"/>
        <color rgb="FF63BE7B"/>
      </colorScale>
    </cfRule>
    <cfRule type="colorScale" priority="385">
      <colorScale>
        <cfvo type="min"/>
        <cfvo type="max"/>
        <color rgb="FFFCFCFF"/>
        <color rgb="FF63BE7B"/>
      </colorScale>
    </cfRule>
  </conditionalFormatting>
  <conditionalFormatting sqref="N329:P329 J329:L329 G329:H329">
    <cfRule type="colorScale" priority="5372">
      <colorScale>
        <cfvo type="min"/>
        <cfvo type="max"/>
        <color rgb="FFFCFCFF"/>
        <color rgb="FF63BE7B"/>
      </colorScale>
    </cfRule>
  </conditionalFormatting>
  <conditionalFormatting sqref="N329:P329">
    <cfRule type="colorScale" priority="5375">
      <colorScale>
        <cfvo type="min"/>
        <cfvo type="max"/>
        <color rgb="FFFCFCFF"/>
        <color rgb="FF63BE7B"/>
      </colorScale>
    </cfRule>
    <cfRule type="colorScale" priority="5376">
      <colorScale>
        <cfvo type="min"/>
        <cfvo type="max"/>
        <color rgb="FFFCFCFF"/>
        <color rgb="FF63BE7B"/>
      </colorScale>
    </cfRule>
  </conditionalFormatting>
  <conditionalFormatting sqref="N335:P335 J335:L335 G335:H335 N338:P338 N341:P341 N344:P344 J338:L338 J341:L341 J344:L344 G338:H338 G341:H341 G344:H344">
    <cfRule type="colorScale" priority="302">
      <colorScale>
        <cfvo type="min"/>
        <cfvo type="max"/>
        <color rgb="FFFCFCFF"/>
        <color rgb="FF63BE7B"/>
      </colorScale>
    </cfRule>
  </conditionalFormatting>
  <conditionalFormatting sqref="N335:P335 N338:P338 N341:P341 N344:P344">
    <cfRule type="colorScale" priority="303">
      <colorScale>
        <cfvo type="min"/>
        <cfvo type="max"/>
        <color rgb="FFFCFCFF"/>
        <color rgb="FF63BE7B"/>
      </colorScale>
    </cfRule>
    <cfRule type="colorScale" priority="304">
      <colorScale>
        <cfvo type="min"/>
        <cfvo type="max"/>
        <color rgb="FFFCFCFF"/>
        <color rgb="FF63BE7B"/>
      </colorScale>
    </cfRule>
  </conditionalFormatting>
  <conditionalFormatting sqref="N347:P347 J347:L347 G347:H347 N359:P359 J359:L359 G359:H359 N350:P350 N353:P353 N356:P356 J350:L350 J353:L353 J356:L356 G350:H350 G353:H353 G356:H356 N362:P362 J362:L362 G362:H362">
    <cfRule type="colorScale" priority="14879">
      <colorScale>
        <cfvo type="min"/>
        <cfvo type="max"/>
        <color rgb="FFFCFCFF"/>
        <color rgb="FF63BE7B"/>
      </colorScale>
    </cfRule>
  </conditionalFormatting>
  <conditionalFormatting sqref="N347:P347 N359:P359 N350:P350 N353:P353 N356:P356 N362:P362">
    <cfRule type="colorScale" priority="14894">
      <colorScale>
        <cfvo type="min"/>
        <cfvo type="max"/>
        <color rgb="FFFCFCFF"/>
        <color rgb="FF63BE7B"/>
      </colorScale>
    </cfRule>
    <cfRule type="colorScale" priority="14895">
      <colorScale>
        <cfvo type="min"/>
        <cfvo type="max"/>
        <color rgb="FFFCFCFF"/>
        <color rgb="FF63BE7B"/>
      </colorScale>
    </cfRule>
  </conditionalFormatting>
  <conditionalFormatting sqref="N365:P365 N332:P332 N278:P278 N26:P26 N59 P59 O102 N104:P104 N131:P131 N317:P317 G26:L26 E59:L59 E104:L104 E131:L131 E278:L278 E317:L317 E332:L332 E365:L365 E62 E80 E83 E86 E89 E92 E65 E68 E71 E74 E77 E95 E98 E101 E107 E110 E113 E116 E119 E305:F305 E293:F293 E296:F296 E299:F299 E302:F302 E281:F281 E284:F284 E287:F287 E290:F290 E308:F308 E311:F311 E314:F314 E329:F329 E320:F320 E323:F323 E326:F326 E347:F347 E335:F335 E338:F338 E341:F341 E344:F344 E359:F359 E350:F350 E353:F353 E356:F356 E368:G368 E371:G371 E374:G374 E377:G377 E380:G380 E164:F164 E152:F152 E155:F155 E158:F158 E161:F161 E137:F137 E140:F140 E146:F146 E149:F149 E227:F227 E230:F230 E275:F275 E209:F209 E212:F212 E215:F215 E170:F170 E173:F173 E176:F176 E188:F188 E191:F191 E194:F194 E179:F179 E182:F182 E185:F185 E206:F206 E197:F197 E200:F200 E203:F203 E218:F218 E221:F221 E224:F224 E236:F236 E239:F239 E242:F242 E245:F245 E248:F248 E254:F254 E269:F269 E272:F272 E263:F263 E257:F257 E260:F260 N134:P134 E134:L134 N143:P143 E143:L143 N167:P167 E167:L167 N233:P233 E233:L233 N251:P251 E251:L251 N266:P266 E266:L266 E122 E125 E128 E362:F362 E383:G383 E386:G386 E389:G389 E392:G392 E395:G395 E398:G398">
    <cfRule type="colorScale" priority="6620">
      <colorScale>
        <cfvo type="min"/>
        <cfvo type="max"/>
        <color rgb="FFFCFCFF"/>
        <color rgb="FF63BE7B"/>
      </colorScale>
    </cfRule>
  </conditionalFormatting>
  <conditionalFormatting sqref="N365:P365 N332:P332 N278:P278 N26:P26 N59 P59 O102 N104:P104 N131:P131 N317:P317 N134:P134">
    <cfRule type="colorScale" priority="1886">
      <colorScale>
        <cfvo type="min"/>
        <cfvo type="max"/>
        <color rgb="FFFCFCFF"/>
        <color rgb="FF63BE7B"/>
      </colorScale>
    </cfRule>
  </conditionalFormatting>
  <conditionalFormatting sqref="N368:P368 N380:P380 N371:P371 N374:P374 N377:P377 H368:L368 H371:L371 H374:L374 H377:L377 H380:L380 N383:P383 H383:L383 N386:P386 H386:L386 N389:P389 H389:L389 N392:P392 H392:L392 N395:P395 H395:L395 N398:P398 H398:L398">
    <cfRule type="colorScale" priority="7494">
      <colorScale>
        <cfvo type="min"/>
        <cfvo type="max"/>
        <color rgb="FFFCFCFF"/>
        <color rgb="FF63BE7B"/>
      </colorScale>
    </cfRule>
  </conditionalFormatting>
  <conditionalFormatting sqref="N368:P368 N380:P380 N371:P371 N374:P374 N377:P377 N383:P383 N386:P386 N389:P389 N392:P392 N395:P395 N398:P398">
    <cfRule type="colorScale" priority="7504">
      <colorScale>
        <cfvo type="min"/>
        <cfvo type="max"/>
        <color rgb="FFFCFCFF"/>
        <color rgb="FF63BE7B"/>
      </colorScale>
    </cfRule>
    <cfRule type="colorScale" priority="7505">
      <colorScale>
        <cfvo type="min"/>
        <cfvo type="max"/>
        <color rgb="FFFCFCFF"/>
        <color rgb="FF63BE7B"/>
      </colorScale>
    </cfRule>
  </conditionalFormatting>
  <conditionalFormatting sqref="N11:Q11 N14:Q14 N17:Q17 N20:Q20 N23:Q23 D14:E14 D20:L20 J14:L14 J17:L17 D17:E17 D23:L23 D11:L11">
    <cfRule type="colorScale" priority="12259">
      <colorScale>
        <cfvo type="min"/>
        <cfvo type="max"/>
        <color rgb="FFFCFCFF"/>
        <color rgb="FF63BE7B"/>
      </colorScale>
    </cfRule>
  </conditionalFormatting>
  <conditionalFormatting sqref="N11:Q11 N14:Q14 N17:Q17 N20:Q20 N23:Q23 E14 E20:L20 J14:L14 J17:L17 E17 E23:L23 E11:L11">
    <cfRule type="colorScale" priority="12247">
      <colorScale>
        <cfvo type="min"/>
        <cfvo type="max"/>
        <color rgb="FFFCFCFF"/>
        <color rgb="FF63BE7B"/>
      </colorScale>
    </cfRule>
  </conditionalFormatting>
  <conditionalFormatting sqref="N29:Q29 J29:L29 D29:F29 N32:Q32 N35:Q35 N38:Q38 N41:Q41 N44:Q44 J32:L32 J35:L35 J38:L38 J41:L41 J44:L44 D32:F32 D35:F35 D38:F38 D41:F41 D44:F44 N47:Q47 N50:Q50 J47:L47 J50:L50 D47:F47 D50:F50 N53:Q53 J53:L53 D53:F53 N56:Q56 J56:L56 D56:F56">
    <cfRule type="colorScale" priority="722">
      <colorScale>
        <cfvo type="min"/>
        <cfvo type="max"/>
        <color rgb="FFFCFCFF"/>
        <color rgb="FF63BE7B"/>
      </colorScale>
    </cfRule>
  </conditionalFormatting>
  <conditionalFormatting sqref="N29:Q29 J29:L29 E29:F29 N32:Q32 N35:Q35 N38:Q38 N41:Q41 N44:Q44 J32:L32 J35:L35 J38:L38 J41:L41 J44:L44 E32:F32 E35:F35 E38:F38 E41:F41 E44:F44 N47:Q47 N50:Q50 J47:L47 J50:L50 E47:F47 E50:F50 N53:Q53 J53:L53 E53:F53 N56:Q56 J56:L56 E56:F56">
    <cfRule type="colorScale" priority="723">
      <colorScale>
        <cfvo type="min"/>
        <cfvo type="max"/>
        <color rgb="FFFCFCFF"/>
        <color rgb="FF63BE7B"/>
      </colorScale>
    </cfRule>
  </conditionalFormatting>
  <conditionalFormatting sqref="N62:Q62 J62:L62 D62 F62 N80:Q80 N83:Q83 N86:Q86 N89:Q89 N92:Q92 J80:L80 J83:L83 J86:L86 J89:L89 J92:L92 D80 D83 D86 D89 D92 F80 F83 F86 F89 F92 N65:Q65 N68:Q68 N71:Q71 N74:Q74 N77:Q77 J65:L65 J68:L68 J71:L71 J74:L74 J77:L77 D65 D68 D71 D74 D77 F65 F68 F71 F74 F77 N95:Q95 N98:Q98 N101:Q101 J95:L95 J98:L98 J101:L101 D95 D98 D101 F95 F98 F101">
    <cfRule type="colorScale" priority="680">
      <colorScale>
        <cfvo type="min"/>
        <cfvo type="max"/>
        <color rgb="FFFCFCFF"/>
        <color rgb="FF63BE7B"/>
      </colorScale>
    </cfRule>
  </conditionalFormatting>
  <conditionalFormatting sqref="N62:Q62 J62:L62 F62 N80:Q80 N83:Q83 N86:Q86 N89:Q89 N92:Q92 J80:L80 J83:L83 J86:L86 J89:L89 J92:L92 F80 F83 F86 F89 F92 N65:Q65 N68:Q68 N71:Q71 N74:Q74 N77:Q77 J65:L65 J68:L68 J71:L71 J74:L74 J77:L77 F65 F68 F71 F74 F77 N95:Q95 N98:Q98 N101:Q101 J95:L95 J98:L98 J101:L101 F95 F98 F101">
    <cfRule type="colorScale" priority="681">
      <colorScale>
        <cfvo type="min"/>
        <cfvo type="max"/>
        <color rgb="FFFCFCFF"/>
        <color rgb="FF63BE7B"/>
      </colorScale>
    </cfRule>
  </conditionalFormatting>
  <conditionalFormatting sqref="N107:Q107 J107:L107 D107 F107:G107 N110:Q110 N113:Q113 N116:Q116 N119:Q119 J110:L110 J113:L113 J116:L116 J119:L119 D110 D113 D116 D119 F110:G110 F113:G113 F116:G116 F119:G119 N122:Q122 J122:L122 D122 F122:G122 N125:Q125 J125:L125 D125 F125:G125 N128:Q128 J128:L128 D128 F128:G128">
    <cfRule type="colorScale" priority="3595">
      <colorScale>
        <cfvo type="min"/>
        <cfvo type="max"/>
        <color rgb="FFFCFCFF"/>
        <color rgb="FF63BE7B"/>
      </colorScale>
    </cfRule>
  </conditionalFormatting>
  <conditionalFormatting sqref="N107:Q107 J107:L107 F107:G107 N110:Q110 N113:Q113 N116:Q116 N119:Q119 J110:L110 J113:L113 J116:L116 J119:L119 F110:G110 F113:G113 F116:G116 F119:G119 N122:Q122 J122:L122 F122:G122 N125:Q125 J125:L125 F125:G125 N128:Q128 J128:L128 F128:G128">
    <cfRule type="colorScale" priority="3615">
      <colorScale>
        <cfvo type="min"/>
        <cfvo type="max"/>
        <color rgb="FFFCFCFF"/>
        <color rgb="FF63BE7B"/>
      </colorScale>
    </cfRule>
  </conditionalFormatting>
  <conditionalFormatting sqref="N137:Q137 J137:L137 D137 G137:H137 N140:Q140 N146:Q146 N149:Q149 J140:L140 J146:L146 J149:L149 D140 D146 D149 G140:H140 G146:H146 G149:H149">
    <cfRule type="colorScale" priority="140">
      <colorScale>
        <cfvo type="min"/>
        <cfvo type="max"/>
        <color rgb="FFFCFCFF"/>
        <color rgb="FF63BE7B"/>
      </colorScale>
    </cfRule>
  </conditionalFormatting>
  <conditionalFormatting sqref="N137:Q137 J137:L137 G137:H137 N140:Q140 N146:Q146 N149:Q149 J140:L140 J146:L146 J149:L149 G140:H140 G146:H146 G149:H149">
    <cfRule type="colorScale" priority="141">
      <colorScale>
        <cfvo type="min"/>
        <cfvo type="max"/>
        <color rgb="FFFCFCFF"/>
        <color rgb="FF63BE7B"/>
      </colorScale>
    </cfRule>
  </conditionalFormatting>
  <conditionalFormatting sqref="N152:Q152 J152:L152 D152 G152:H152 N155:Q155 N158:Q158 N161:Q161 J155:L155 J158:L158 J161:L161 D155 D158 D161 G155:H155 G158:H158 G161:H161">
    <cfRule type="colorScale" priority="181">
      <colorScale>
        <cfvo type="min"/>
        <cfvo type="max"/>
        <color rgb="FFFCFCFF"/>
        <color rgb="FF63BE7B"/>
      </colorScale>
    </cfRule>
  </conditionalFormatting>
  <conditionalFormatting sqref="N152:Q152 J152:L152 G152:H152 N155:Q155 N158:Q158 N161:Q161 J155:L155 J158:L158 J161:L161 G155:H155 G158:H158 G161:H161">
    <cfRule type="colorScale" priority="182">
      <colorScale>
        <cfvo type="min"/>
        <cfvo type="max"/>
        <color rgb="FFFCFCFF"/>
        <color rgb="FF63BE7B"/>
      </colorScale>
    </cfRule>
  </conditionalFormatting>
  <conditionalFormatting sqref="N164:Q164 J164:L164 D164 G164:H164 N227:Q227 N230:Q230 N275:Q275 J227:L227 J230:L230 J275:L275 D227 D230 D275 G227:H227 G230:H230 G275:H275 N209:Q209 N212:Q212 N215:Q215 J209:L209 J212:L212 J215:L215 D209 D212 D215 G209:H209 G212:H212 G215:H215 N170:Q170 N173:Q173 N176:Q176 J170:L170 J173:L173 J176:L176 D170 D173 D176 G170:H170 G173:H173 G176:H176 N188:Q188 N191:Q191 N194:Q194 J188:L188 J191:L191 J194:L194 D188 D191 D194 G188:H188 G191:H191 G194:H194 N179:Q179 N182:Q182 N185:Q185 J179:L179 J182:L182 J185:L185 D179 D182 D185 G179:H179 G182:H182 G185:H185 N206:Q206 J206:L206 D206 G206:H206 N197:Q197 N200:Q200 N203:Q203 J197:L197 J200:L200 J203:L203 D197 D200 D203 G197:H197 G200:H200 G203:H203 N218:Q218 N221:Q221 N224:Q224 J218:L218 J221:L221 J224:L224 D218 D221 D224 G218:H218 G221:H221 G224:H224 N236:Q236 N239:Q239 N242:Q242 N245:Q245 N248:Q248 N254:Q254 N269:Q269 N272:Q272 J236:L236 J239:L239 J242:L242 J245:L245 J248:L248 J254:L254 J269:L269 J272:L272 D236 D239 D242 D245 D248 D254 D269 D272 G236:H236 G239:H239 G242:H242 G245:H245 G248:H248 G254:H254 G269:H269 G272:H272 N263:Q263 J263:L263 D263 G263:H263 N257:Q257 N260:Q260 J257:L257 J260:L260 D257 D260 G257:H257 G260:H260">
    <cfRule type="colorScale" priority="222">
      <colorScale>
        <cfvo type="min"/>
        <cfvo type="max"/>
        <color rgb="FFFCFCFF"/>
        <color rgb="FF63BE7B"/>
      </colorScale>
    </cfRule>
  </conditionalFormatting>
  <conditionalFormatting sqref="N164:Q164 J164:L164 G164:H164 N227:Q227 N230:Q230 N275:Q275 J227:L227 J230:L230 J275:L275 G227:H227 G230:H230 G275:H275 N209:Q209 N212:Q212 N215:Q215 J209:L209 J212:L212 J215:L215 G209:H209 G212:H212 G215:H215 N170:Q170 N173:Q173 N176:Q176 J170:L170 J173:L173 J176:L176 G170:H170 G173:H173 G176:H176 N188:Q188 N191:Q191 N194:Q194 J188:L188 J191:L191 J194:L194 G188:H188 G191:H191 G194:H194 N179:Q179 N182:Q182 N185:Q185 J179:L179 J182:L182 J185:L185 G179:H179 G182:H182 G185:H185 N206:Q206 J206:L206 G206:H206 N197:Q197 N200:Q200 N203:Q203 J197:L197 J200:L200 J203:L203 G197:H197 G200:H200 G203:H203 N218:Q218 N221:Q221 N224:Q224 J218:L218 J221:L221 J224:L224 G218:H218 G221:H221 G224:H224 N236:Q236 N239:Q239 N242:Q242 N245:Q245 N248:Q248 N254:Q254 N269:Q269 N272:Q272 J236:L236 J239:L239 J242:L242 J245:L245 J248:L248 J254:L254 J269:L269 J272:L272 G236:H236 G239:H239 G242:H242 G245:H245 G248:H248 G254:H254 G269:H269 G272:H272 N263:Q263 J263:L263 G263:H263 N257:Q257 N260:Q260 J257:L257 J260:L260 G257:H257 G260:H260">
    <cfRule type="colorScale" priority="223">
      <colorScale>
        <cfvo type="min"/>
        <cfvo type="max"/>
        <color rgb="FFFCFCFF"/>
        <color rgb="FF63BE7B"/>
      </colorScale>
    </cfRule>
  </conditionalFormatting>
  <conditionalFormatting sqref="N281:Q281 J281:L281 D281 G281:H281 N284:Q284 N287:Q287 N290:Q290 J284:L284 J287:L287 J290:L290 D284 D287 D290 G284:H284 G287:H287 G290:H290">
    <cfRule type="colorScale" priority="509">
      <colorScale>
        <cfvo type="min"/>
        <cfvo type="max"/>
        <color rgb="FFFCFCFF"/>
        <color rgb="FF63BE7B"/>
      </colorScale>
    </cfRule>
  </conditionalFormatting>
  <conditionalFormatting sqref="N281:Q281 J281:L281 G281:H281 N284:Q284 N287:Q287 N290:Q290 J284:L284 J287:L287 J290:L290 G284:H284 G287:H287 G290:H290">
    <cfRule type="colorScale" priority="510">
      <colorScale>
        <cfvo type="min"/>
        <cfvo type="max"/>
        <color rgb="FFFCFCFF"/>
        <color rgb="FF63BE7B"/>
      </colorScale>
    </cfRule>
  </conditionalFormatting>
  <conditionalFormatting sqref="N293:Q293 J293:L293 D293 G293:H293 N296:Q296 N299:Q299 N302:Q302 J296:L296 J299:L299 J302:L302 D296 D299 D302 G296:H296 G299:H299 G302:H302">
    <cfRule type="colorScale" priority="550">
      <colorScale>
        <cfvo type="min"/>
        <cfvo type="max"/>
        <color rgb="FFFCFCFF"/>
        <color rgb="FF63BE7B"/>
      </colorScale>
    </cfRule>
  </conditionalFormatting>
  <conditionalFormatting sqref="N293:Q293 J293:L293 G293:H293 N296:Q296 N299:Q299 N302:Q302 J296:L296 J299:L299 J302:L302 G296:H296 G299:H299 G302:H302">
    <cfRule type="colorScale" priority="551">
      <colorScale>
        <cfvo type="min"/>
        <cfvo type="max"/>
        <color rgb="FFFCFCFF"/>
        <color rgb="FF63BE7B"/>
      </colorScale>
    </cfRule>
  </conditionalFormatting>
  <conditionalFormatting sqref="N305:Q305 J305:L305 D305 G305:H305 N308:Q308 N311:Q311 N314:Q314 J308:L308 J311:L311 J314:L314 D308 D311 D314 G308:H308 G311:H311 G314:H314">
    <cfRule type="colorScale" priority="4505">
      <colorScale>
        <cfvo type="min"/>
        <cfvo type="max"/>
        <color rgb="FFFCFCFF"/>
        <color rgb="FF63BE7B"/>
      </colorScale>
    </cfRule>
  </conditionalFormatting>
  <conditionalFormatting sqref="N305:Q305 J305:L305 G305:H305 N308:Q308 N311:Q311 N314:Q314 J308:L308 J311:L311 J314:L314 G308:H308 G311:H311 G314:H314">
    <cfRule type="colorScale" priority="4521">
      <colorScale>
        <cfvo type="min"/>
        <cfvo type="max"/>
        <color rgb="FFFCFCFF"/>
        <color rgb="FF63BE7B"/>
      </colorScale>
    </cfRule>
  </conditionalFormatting>
  <conditionalFormatting sqref="N320:Q320 N323:Q323 N326:Q326 J320:L320 J323:L323 J326:L326 D320 D323 D326 G320:H320 G323:H323 G326:H326">
    <cfRule type="colorScale" priority="386">
      <colorScale>
        <cfvo type="min"/>
        <cfvo type="max"/>
        <color rgb="FFFCFCFF"/>
        <color rgb="FF63BE7B"/>
      </colorScale>
    </cfRule>
  </conditionalFormatting>
  <conditionalFormatting sqref="N320:Q320 N323:Q323 N326:Q326 J320:L320 J323:L323 J326:L326 G320:H320 G323:H323 G326:H326">
    <cfRule type="colorScale" priority="387">
      <colorScale>
        <cfvo type="min"/>
        <cfvo type="max"/>
        <color rgb="FFFCFCFF"/>
        <color rgb="FF63BE7B"/>
      </colorScale>
    </cfRule>
  </conditionalFormatting>
  <conditionalFormatting sqref="N329:Q329 J329:L329 D329 G329:H329">
    <cfRule type="colorScale" priority="5377">
      <colorScale>
        <cfvo type="min"/>
        <cfvo type="max"/>
        <color rgb="FFFCFCFF"/>
        <color rgb="FF63BE7B"/>
      </colorScale>
    </cfRule>
  </conditionalFormatting>
  <conditionalFormatting sqref="N329:Q329 J329:L329 G329:H329">
    <cfRule type="colorScale" priority="5381">
      <colorScale>
        <cfvo type="min"/>
        <cfvo type="max"/>
        <color rgb="FFFCFCFF"/>
        <color rgb="FF63BE7B"/>
      </colorScale>
    </cfRule>
  </conditionalFormatting>
  <conditionalFormatting sqref="N335:Q335 J335:L335 D335 G335:H335 N338:Q338 N341:Q341 N344:Q344 J338:L338 J341:L341 J344:L344 D338 D341 D344 G338:H338 G341:H341 G344:H344">
    <cfRule type="colorScale" priority="305">
      <colorScale>
        <cfvo type="min"/>
        <cfvo type="max"/>
        <color rgb="FFFCFCFF"/>
        <color rgb="FF63BE7B"/>
      </colorScale>
    </cfRule>
  </conditionalFormatting>
  <conditionalFormatting sqref="N335:Q335 J335:L335 G335:H335 N338:Q338 N341:Q341 N344:Q344 J338:L338 J341:L341 J344:L344 G338:H338 G341:H341 G344:H344">
    <cfRule type="colorScale" priority="306">
      <colorScale>
        <cfvo type="min"/>
        <cfvo type="max"/>
        <color rgb="FFFCFCFF"/>
        <color rgb="FF63BE7B"/>
      </colorScale>
    </cfRule>
  </conditionalFormatting>
  <conditionalFormatting sqref="N347:Q347 J347:L347 D347 G347:H347 N359:Q359 J359:L359 D359 G359:H359 N350:Q350 N353:Q353 N356:Q356 J350:L350 J353:L353 J356:L356 D350 D353 D356 G350:H350 G353:H353 G356:H356 N362:Q362 J362:L362 D362 G362:H362">
    <cfRule type="colorScale" priority="15051">
      <colorScale>
        <cfvo type="min"/>
        <cfvo type="max"/>
        <color rgb="FFFCFCFF"/>
        <color rgb="FF63BE7B"/>
      </colorScale>
    </cfRule>
  </conditionalFormatting>
  <conditionalFormatting sqref="N347:Q347 J347:L347 G347:H347 N359:Q359 J359:L359 G359:H359 N350:Q350 N353:Q353 N356:Q356 J350:L350 J353:L353 J356:L356 G350:H350 G353:H353 G356:H356 N362:Q362 J362:L362 G362:H362">
    <cfRule type="colorScale" priority="15071">
      <colorScale>
        <cfvo type="min"/>
        <cfvo type="max"/>
        <color rgb="FFFCFCFF"/>
        <color rgb="FF63BE7B"/>
      </colorScale>
    </cfRule>
  </conditionalFormatting>
  <conditionalFormatting sqref="N365:Q365 N332:Q332 N278:Q278 N26:Q26 N59 P59:Q59 O102 N104:Q104 N131:Q131 N317:Q317 G26:L26 E59:L59 E104:L104 E131:L131 E278:L278 E317:L317 E332:L332 E365:L365 E62 E80 E83 E86 E89 E92 E65 E68 E71 E74 E77 E95 E98 E101 E107 E110 E113 E116 E119 E305:F305 E293:F293 E296:F296 E299:F299 E302:F302 E281:F281 E284:F284 E287:F287 E290:F290 E308:F308 E311:F311 E314:F314 E329:F329 E320:F320 E323:F323 E326:F326 E347:F347 E335:F335 E338:F338 E341:F341 E344:F344 E359:F359 E350:F350 E353:F353 E356:F356 E368:G368 E371:G371 E374:G374 E377:G377 E380:G380 E164:F164 E152:F152 E155:F155 E158:F158 E161:F161 E137:F137 E140:F140 E146:F146 E149:F149 E227:F227 E230:F230 E275:F275 E209:F209 E212:F212 E215:F215 E170:F170 E173:F173 E176:F176 E188:F188 E191:F191 E194:F194 E179:F179 E182:F182 E185:F185 E206:F206 E197:F197 E200:F200 E203:F203 E218:F218 E221:F221 E224:F224 E236:F236 E239:F239 E242:F242 E245:F245 E248:F248 E254:F254 E269:F269 E272:F272 E263:F263 E257:F257 E260:F260 N134:Q134 E134:L134 N143:Q143 E143:L143 N167:Q167 E167:L167 N233:Q233 E233:L233 N251:Q251 E251:L251 N266:Q266 E266:L266 E122 E125 E128 E362:F362 E383:G383 E386:G386 E389:G389 E392:G392 E395:G395 E398:G398">
    <cfRule type="colorScale" priority="6688">
      <colorScale>
        <cfvo type="min"/>
        <cfvo type="max"/>
        <color rgb="FFFCFCFF"/>
        <color rgb="FF63BE7B"/>
      </colorScale>
    </cfRule>
    <cfRule type="colorScale" priority="6689">
      <colorScale>
        <cfvo type="min"/>
        <cfvo type="max"/>
        <color rgb="FFFCFCFF"/>
        <color rgb="FF63BE7B"/>
      </colorScale>
    </cfRule>
  </conditionalFormatting>
  <conditionalFormatting sqref="N368:Q368 D368 N380:Q380 D380 N371:Q371 N374:Q374 N377:Q377 D371 D374 D377 H368:L368 H371:L371 H374:L374 H377:L377 H380:L380 N383:Q383 D383 H383:L383 N386:Q386 D386 H386:L386 N389:Q389 D389 H389:L389 N392:Q392 D392 H392:L392 N395:Q395 D395 H395:L395 N398:Q398 D398 H398:L398">
    <cfRule type="colorScale" priority="7514">
      <colorScale>
        <cfvo type="min"/>
        <cfvo type="max"/>
        <color rgb="FFFCFCFF"/>
        <color rgb="FF63BE7B"/>
      </colorScale>
    </cfRule>
  </conditionalFormatting>
  <conditionalFormatting sqref="N368:Q368 N380:Q380 N371:Q371 N374:Q374 N377:Q377 H368:L368 H371:L371 H374:L374 H377:L377 H380:L380 N383:Q383 H383:L383 N386:Q386 H386:L386 N389:Q389 H389:L389 N392:Q392 H392:L392 N395:Q395 H395:L395 N398:Q398 H398:L398">
    <cfRule type="colorScale" priority="7529">
      <colorScale>
        <cfvo type="min"/>
        <cfvo type="max"/>
        <color rgb="FFFCFCFF"/>
        <color rgb="FF63BE7B"/>
      </colorScale>
    </cfRule>
  </conditionalFormatting>
  <conditionalFormatting sqref="O11:Q11 O14:Q14 O17:Q17 O20:Q20 O23:Q23 E14 E20:I20 E17 E23:I23 E11:I11">
    <cfRule type="colorScale" priority="13167">
      <colorScale>
        <cfvo type="min"/>
        <cfvo type="max"/>
        <color rgb="FFFCFCFF"/>
        <color rgb="FF63BE7B"/>
      </colorScale>
    </cfRule>
  </conditionalFormatting>
  <conditionalFormatting sqref="O29:Q29 E29:F29 O32:Q32 O35:Q35 O38:Q38 O41:Q41 O44:Q44 E32:F32 E35:F35 E38:F38 E41:F41 E44:F44 O47:Q47 O50:Q50 E47:F47 E50:F50 O53:Q53 E53:F53 O56:Q56 E56:F56">
    <cfRule type="colorScale" priority="724">
      <colorScale>
        <cfvo type="min"/>
        <cfvo type="max"/>
        <color rgb="FFFCFCFF"/>
        <color rgb="FF63BE7B"/>
      </colorScale>
    </cfRule>
  </conditionalFormatting>
  <conditionalFormatting sqref="O62:Q62 F62 O80:Q80 O83:Q83 O86:Q86 O89:Q89 O92:Q92 F80 F83 F86 F89 F92 O65:Q65 O68:Q68 O71:Q71 O74:Q74 O77:Q77 F65 F68 F71 F74 F77 O95:Q95 O98:Q98 O101:Q101 F95 F98 F101">
    <cfRule type="colorScale" priority="682">
      <colorScale>
        <cfvo type="min"/>
        <cfvo type="max"/>
        <color rgb="FFFCFCFF"/>
        <color rgb="FF63BE7B"/>
      </colorScale>
    </cfRule>
  </conditionalFormatting>
  <conditionalFormatting sqref="O107:Q107 F107:G107 O110:Q110 O113:Q113 O116:Q116 O119:Q119 F110:G110 F113:G113 F116:G116 F119:G119 O122:Q122 F122:G122 O125:Q125 F125:G125 O128:Q128 F128:G128">
    <cfRule type="colorScale" priority="3630">
      <colorScale>
        <cfvo type="min"/>
        <cfvo type="max"/>
        <color rgb="FFFCFCFF"/>
        <color rgb="FF63BE7B"/>
      </colorScale>
    </cfRule>
  </conditionalFormatting>
  <conditionalFormatting sqref="O137:Q137 G137:H137 O140:Q140 O146:Q146 O149:Q149 G140:H140 G146:H146 G149:H149">
    <cfRule type="colorScale" priority="142">
      <colorScale>
        <cfvo type="min"/>
        <cfvo type="max"/>
        <color rgb="FFFCFCFF"/>
        <color rgb="FF63BE7B"/>
      </colorScale>
    </cfRule>
  </conditionalFormatting>
  <conditionalFormatting sqref="O152:Q152 G152:H152 O155:Q155 O158:Q158 O161:Q161 G155:H155 G158:H158 G161:H161">
    <cfRule type="colorScale" priority="183">
      <colorScale>
        <cfvo type="min"/>
        <cfvo type="max"/>
        <color rgb="FFFCFCFF"/>
        <color rgb="FF63BE7B"/>
      </colorScale>
    </cfRule>
  </conditionalFormatting>
  <conditionalFormatting sqref="O164:Q164 G164:H164 O227:Q227 O230:Q230 O275:Q275 G227:H227 G230:H230 G275:H275 O209:Q209 O212:Q212 O215:Q215 G209:H209 G212:H212 G215:H215 O170:Q170 O173:Q173 O176:Q176 G170:H170 G173:H173 G176:H176 O188:Q188 O191:Q191 O194:Q194 G188:H188 G191:H191 G194:H194 O179:Q179 O182:Q182 O185:Q185 G179:H179 G182:H182 G185:H185 O206:Q206 G206:H206 O197:Q197 O200:Q200 O203:Q203 G197:H197 G200:H200 G203:H203 O218:Q218 O221:Q221 O224:Q224 G218:H218 G221:H221 G224:H224 O236:Q236 O239:Q239 O242:Q242 O245:Q245 O248:Q248 O254:Q254 O269:Q269 O272:Q272 G236:H236 G239:H239 G242:H242 G245:H245 G248:H248 G254:H254 G269:H269 G272:H272 O263:Q263 G263:H263 O257:Q257 O260:Q260 G257:H257 G260:H260">
    <cfRule type="colorScale" priority="224">
      <colorScale>
        <cfvo type="min"/>
        <cfvo type="max"/>
        <color rgb="FFFCFCFF"/>
        <color rgb="FF63BE7B"/>
      </colorScale>
    </cfRule>
  </conditionalFormatting>
  <conditionalFormatting sqref="O281:Q281 G281:H281 O284:Q284 O287:Q287 O290:Q290 G284:H284 G287:H287 G290:H290">
    <cfRule type="colorScale" priority="511">
      <colorScale>
        <cfvo type="min"/>
        <cfvo type="max"/>
        <color rgb="FFFCFCFF"/>
        <color rgb="FF63BE7B"/>
      </colorScale>
    </cfRule>
  </conditionalFormatting>
  <conditionalFormatting sqref="O293:Q293 G293:H293 O296:Q296 O299:Q299 O302:Q302 G296:H296 G299:H299 G302:H302">
    <cfRule type="colorScale" priority="552">
      <colorScale>
        <cfvo type="min"/>
        <cfvo type="max"/>
        <color rgb="FFFCFCFF"/>
        <color rgb="FF63BE7B"/>
      </colorScale>
    </cfRule>
  </conditionalFormatting>
  <conditionalFormatting sqref="O305:Q305 G305:H305 O308:Q308 O311:Q311 O314:Q314 G308:H308 G311:H311 G314:H314">
    <cfRule type="colorScale" priority="4533">
      <colorScale>
        <cfvo type="min"/>
        <cfvo type="max"/>
        <color rgb="FFFCFCFF"/>
        <color rgb="FF63BE7B"/>
      </colorScale>
    </cfRule>
  </conditionalFormatting>
  <conditionalFormatting sqref="O320:Q320 O323:Q323 O326:Q326 G320:H320 G323:H323 G326:H326">
    <cfRule type="colorScale" priority="388">
      <colorScale>
        <cfvo type="min"/>
        <cfvo type="max"/>
        <color rgb="FFFCFCFF"/>
        <color rgb="FF63BE7B"/>
      </colorScale>
    </cfRule>
  </conditionalFormatting>
  <conditionalFormatting sqref="O329:Q329 G329:H329">
    <cfRule type="colorScale" priority="5384">
      <colorScale>
        <cfvo type="min"/>
        <cfvo type="max"/>
        <color rgb="FFFCFCFF"/>
        <color rgb="FF63BE7B"/>
      </colorScale>
    </cfRule>
  </conditionalFormatting>
  <conditionalFormatting sqref="O335:Q335 G335:H335 O338:Q338 O341:Q341 O344:Q344 G338:H338 G341:H341 G344:H344">
    <cfRule type="colorScale" priority="307">
      <colorScale>
        <cfvo type="min"/>
        <cfvo type="max"/>
        <color rgb="FFFCFCFF"/>
        <color rgb="FF63BE7B"/>
      </colorScale>
    </cfRule>
  </conditionalFormatting>
  <conditionalFormatting sqref="O347:Q347 G347:H347 O359:Q359 G359:H359 O350:Q350 O353:Q353 O356:Q356 G350:H350 G353:H353 G356:H356 O362:Q362 G362:H362">
    <cfRule type="colorScale" priority="15349">
      <colorScale>
        <cfvo type="min"/>
        <cfvo type="max"/>
        <color rgb="FFFCFCFF"/>
        <color rgb="FF63BE7B"/>
      </colorScale>
    </cfRule>
  </conditionalFormatting>
  <conditionalFormatting sqref="O365:Q365 O332:Q332 O278:Q278 O26:Q26 P59:Q59 O102 O104:Q104 O131:Q131 O317:Q317 G26:I26 E59:I59 E104:I104 E131:I131 E278:I278 E317:I317 E332:I332 E365:I365 E62 E80 E83 E86 E89 E92 E65 E68 E71 E74 E77 E95 E98 E101 E107 E110 E113 E116 E119 E305:F305 E293:F293 E296:F296 E299:F299 E302:F302 E281:F281 E284:F284 E287:F287 E290:F290 E308:F308 E311:F311 E314:F314 E329:F329 E320:F320 E323:F323 E326:F326 E347:F347 E335:F335 E338:F338 E341:F341 E344:F344 E359:F359 E350:F350 E353:F353 E356:F356 E368:G368 E371:G371 E374:G374 E377:G377 E380:G380 E164:F164 E152:F152 E155:F155 E158:F158 E161:F161 E137:F137 E140:F140 E146:F146 E149:F149 E227:F227 E230:F230 E275:F275 E209:F209 E212:F212 E215:F215 E170:F170 E173:F173 E176:F176 E188:F188 E191:F191 E194:F194 E179:F179 E182:F182 E185:F185 E206:F206 E197:F197 E200:F200 E203:F203 E218:F218 E221:F221 E224:F224 E236:F236 E239:F239 E242:F242 E245:F245 E248:F248 E254:F254 E269:F269 E272:F272 E263:F263 E257:F257 E260:F260 O134:Q134 E134:I134 O143:Q143 E143:I143 O167:Q167 E167:I167 O233:Q233 E233:I233 O251:Q251 E251:I251 O266:Q266 E266:I266 E122 E125 E128 E362:F362 E383:G383 E386:G386 E389:G389 E392:G392 E395:G395 E398:G398">
    <cfRule type="colorScale" priority="6824">
      <colorScale>
        <cfvo type="min"/>
        <cfvo type="max"/>
        <color rgb="FFFCFCFF"/>
        <color rgb="FF63BE7B"/>
      </colorScale>
    </cfRule>
  </conditionalFormatting>
  <conditionalFormatting sqref="O368:Q368 O380:Q380 O371:Q371 O374:Q374 O377:Q377 H368:I368 H371:I371 H374:I374 H377:I377 H380:I380 O383:Q383 H383:I383 O386:Q386 H386:I386 O389:Q389 H389:I389 O392:Q392 H392:I392 O395:Q395 H395:I395 O398:Q398 H398:I398">
    <cfRule type="colorScale" priority="7539">
      <colorScale>
        <cfvo type="min"/>
        <cfvo type="max"/>
        <color rgb="FFFCFCFF"/>
        <color rgb="FF63BE7B"/>
      </colorScale>
    </cfRule>
  </conditionalFormatting>
  <conditionalFormatting sqref="P402:P403 E402:I403">
    <cfRule type="colorScale" priority="972">
      <colorScale>
        <cfvo type="min"/>
        <cfvo type="max"/>
        <color rgb="FFFCFCFF"/>
        <color rgb="FF63BE7B"/>
      </colorScale>
    </cfRule>
  </conditionalFormatting>
  <conditionalFormatting sqref="P402:Q402 P403 E402:I403">
    <cfRule type="colorScale" priority="973">
      <colorScale>
        <cfvo type="min"/>
        <cfvo type="max"/>
        <color rgb="FFFCFCFF"/>
        <color rgb="FF63BE7B"/>
      </colorScale>
    </cfRule>
  </conditionalFormatting>
  <conditionalFormatting sqref="Q403">
    <cfRule type="containsText" dxfId="95" priority="966" stopIfTrue="1" operator="containsText" text="ERRO">
      <formula>NOT(ISERROR(SEARCH("ERRO",Q403)))</formula>
    </cfRule>
    <cfRule type="containsText" dxfId="94" priority="967" stopIfTrue="1" operator="containsText" text="OK!">
      <formula>NOT(ISERROR(SEARCH("OK!",Q403)))</formula>
    </cfRule>
    <cfRule type="iconSet" priority="968">
      <iconSet>
        <cfvo type="percent" val="0"/>
        <cfvo type="percent" val="33"/>
        <cfvo type="percent" val="67"/>
      </iconSet>
    </cfRule>
    <cfRule type="cellIs" dxfId="93" priority="969" stopIfTrue="1" operator="equal">
      <formula>"""OK!"""</formula>
    </cfRule>
    <cfRule type="cellIs" dxfId="92" priority="970" stopIfTrue="1" operator="equal">
      <formula>"""OK!"""</formula>
    </cfRule>
    <cfRule type="colorScale" priority="971">
      <colorScale>
        <cfvo type="min"/>
        <cfvo type="max"/>
        <color rgb="FFFFEF9C"/>
        <color rgb="FF63BE7B"/>
      </colorScale>
    </cfRule>
  </conditionalFormatting>
  <conditionalFormatting sqref="R14 R11 R17 R20 R23">
    <cfRule type="containsText" dxfId="91" priority="2464" stopIfTrue="1" operator="containsText" text="ERRO">
      <formula>NOT(ISERROR(SEARCH("ERRO",R11)))</formula>
    </cfRule>
    <cfRule type="containsText" dxfId="90" priority="2465" stopIfTrue="1" operator="containsText" text="OK!">
      <formula>NOT(ISERROR(SEARCH("OK!",R11)))</formula>
    </cfRule>
    <cfRule type="cellIs" dxfId="89" priority="2467" stopIfTrue="1" operator="equal">
      <formula>"""OK!"""</formula>
    </cfRule>
    <cfRule type="cellIs" dxfId="88" priority="2468" stopIfTrue="1" operator="equal">
      <formula>"""OK!"""</formula>
    </cfRule>
    <cfRule type="iconSet" priority="13486">
      <iconSet>
        <cfvo type="percent" val="0"/>
        <cfvo type="percent" val="33"/>
        <cfvo type="percent" val="67"/>
      </iconSet>
    </cfRule>
    <cfRule type="colorScale" priority="13487">
      <colorScale>
        <cfvo type="min"/>
        <cfvo type="max"/>
        <color rgb="FFFFEF9C"/>
        <color rgb="FF63BE7B"/>
      </colorScale>
    </cfRule>
  </conditionalFormatting>
  <conditionalFormatting sqref="R26 R59 R104 R131 R134 R278 R317 R332 R365">
    <cfRule type="containsText" dxfId="87" priority="996" stopIfTrue="1" operator="containsText" text="ERRO">
      <formula>NOT(ISERROR(SEARCH("ERRO",R26)))</formula>
    </cfRule>
    <cfRule type="containsText" dxfId="86" priority="997" stopIfTrue="1" operator="containsText" text="OK!">
      <formula>NOT(ISERROR(SEARCH("OK!",R26)))</formula>
    </cfRule>
    <cfRule type="cellIs" dxfId="85" priority="999" stopIfTrue="1" operator="equal">
      <formula>"""OK!"""</formula>
    </cfRule>
    <cfRule type="cellIs" dxfId="84" priority="1000" stopIfTrue="1" operator="equal">
      <formula>"""OK!"""</formula>
    </cfRule>
  </conditionalFormatting>
  <conditionalFormatting sqref="R29 R32 R35 R38 R41 R44 R47 R50 R53 R56">
    <cfRule type="containsText" dxfId="83" priority="725" stopIfTrue="1" operator="containsText" text="ERRO">
      <formula>NOT(ISERROR(SEARCH("ERRO",R29)))</formula>
    </cfRule>
    <cfRule type="containsText" dxfId="82" priority="726" stopIfTrue="1" operator="containsText" text="OK!">
      <formula>NOT(ISERROR(SEARCH("OK!",R29)))</formula>
    </cfRule>
    <cfRule type="cellIs" dxfId="81" priority="728" stopIfTrue="1" operator="equal">
      <formula>"""OK!"""</formula>
    </cfRule>
    <cfRule type="cellIs" dxfId="80" priority="729" stopIfTrue="1" operator="equal">
      <formula>"""OK!"""</formula>
    </cfRule>
  </conditionalFormatting>
  <conditionalFormatting sqref="R32 R29 R35 R38 R41 R44 R47 R50 R53 R56">
    <cfRule type="iconSet" priority="727">
      <iconSet>
        <cfvo type="percent" val="0"/>
        <cfvo type="percent" val="33"/>
        <cfvo type="percent" val="67"/>
      </iconSet>
    </cfRule>
    <cfRule type="colorScale" priority="730">
      <colorScale>
        <cfvo type="min"/>
        <cfvo type="max"/>
        <color rgb="FFFFEF9C"/>
        <color rgb="FF63BE7B"/>
      </colorScale>
    </cfRule>
  </conditionalFormatting>
  <conditionalFormatting sqref="R62 R65 R68 R71 R74 R77 R80 R83 R86 R89 R92 R95 R98 R101">
    <cfRule type="containsText" dxfId="79" priority="683" stopIfTrue="1" operator="containsText" text="ERRO">
      <formula>NOT(ISERROR(SEARCH("ERRO",R62)))</formula>
    </cfRule>
    <cfRule type="containsText" dxfId="78" priority="684" stopIfTrue="1" operator="containsText" text="OK!">
      <formula>NOT(ISERROR(SEARCH("OK!",R62)))</formula>
    </cfRule>
    <cfRule type="cellIs" dxfId="77" priority="686" stopIfTrue="1" operator="equal">
      <formula>"""OK!"""</formula>
    </cfRule>
    <cfRule type="cellIs" dxfId="76" priority="687" stopIfTrue="1" operator="equal">
      <formula>"""OK!"""</formula>
    </cfRule>
  </conditionalFormatting>
  <conditionalFormatting sqref="R80 R62 R83 R86 R89 R92 R65 R68 R71 R74 R77 R95 R98 R101">
    <cfRule type="iconSet" priority="685">
      <iconSet>
        <cfvo type="percent" val="0"/>
        <cfvo type="percent" val="33"/>
        <cfvo type="percent" val="67"/>
      </iconSet>
    </cfRule>
    <cfRule type="colorScale" priority="688">
      <colorScale>
        <cfvo type="min"/>
        <cfvo type="max"/>
        <color rgb="FFFFEF9C"/>
        <color rgb="FF63BE7B"/>
      </colorScale>
    </cfRule>
  </conditionalFormatting>
  <conditionalFormatting sqref="R107 R110 R113 R116 R119 R122 R125 R128">
    <cfRule type="containsText" dxfId="75" priority="3640" stopIfTrue="1" operator="containsText" text="ERRO">
      <formula>NOT(ISERROR(SEARCH("ERRO",R107)))</formula>
    </cfRule>
    <cfRule type="containsText" dxfId="74" priority="3641" stopIfTrue="1" operator="containsText" text="OK!">
      <formula>NOT(ISERROR(SEARCH("OK!",R107)))</formula>
    </cfRule>
    <cfRule type="cellIs" dxfId="73" priority="3643" stopIfTrue="1" operator="equal">
      <formula>"""OK!"""</formula>
    </cfRule>
    <cfRule type="cellIs" dxfId="72" priority="3644" stopIfTrue="1" operator="equal">
      <formula>"""OK!"""</formula>
    </cfRule>
  </conditionalFormatting>
  <conditionalFormatting sqref="R110 R107 R113 R116 R119 R122 R125 R128">
    <cfRule type="iconSet" priority="3642">
      <iconSet>
        <cfvo type="percent" val="0"/>
        <cfvo type="percent" val="33"/>
        <cfvo type="percent" val="67"/>
      </iconSet>
    </cfRule>
    <cfRule type="colorScale" priority="3645">
      <colorScale>
        <cfvo type="min"/>
        <cfvo type="max"/>
        <color rgb="FFFFEF9C"/>
        <color rgb="FF63BE7B"/>
      </colorScale>
    </cfRule>
  </conditionalFormatting>
  <conditionalFormatting sqref="R137 R140 R146 R149">
    <cfRule type="containsText" dxfId="71" priority="143" stopIfTrue="1" operator="containsText" text="ERRO">
      <formula>NOT(ISERROR(SEARCH("ERRO",R137)))</formula>
    </cfRule>
    <cfRule type="containsText" dxfId="70" priority="144" stopIfTrue="1" operator="containsText" text="OK!">
      <formula>NOT(ISERROR(SEARCH("OK!",R137)))</formula>
    </cfRule>
    <cfRule type="cellIs" dxfId="69" priority="146" stopIfTrue="1" operator="equal">
      <formula>"""OK!"""</formula>
    </cfRule>
    <cfRule type="cellIs" dxfId="68" priority="147" stopIfTrue="1" operator="equal">
      <formula>"""OK!"""</formula>
    </cfRule>
  </conditionalFormatting>
  <conditionalFormatting sqref="R140 R137 R146 R149">
    <cfRule type="iconSet" priority="145">
      <iconSet>
        <cfvo type="percent" val="0"/>
        <cfvo type="percent" val="33"/>
        <cfvo type="percent" val="67"/>
      </iconSet>
    </cfRule>
    <cfRule type="colorScale" priority="148">
      <colorScale>
        <cfvo type="min"/>
        <cfvo type="max"/>
        <color rgb="FFFFEF9C"/>
        <color rgb="FF63BE7B"/>
      </colorScale>
    </cfRule>
  </conditionalFormatting>
  <conditionalFormatting sqref="R143">
    <cfRule type="containsText" dxfId="67" priority="102" stopIfTrue="1" operator="containsText" text="ERRO">
      <formula>NOT(ISERROR(SEARCH("ERRO",R143)))</formula>
    </cfRule>
    <cfRule type="containsText" dxfId="66" priority="103" stopIfTrue="1" operator="containsText" text="OK!">
      <formula>NOT(ISERROR(SEARCH("OK!",R143)))</formula>
    </cfRule>
    <cfRule type="cellIs" dxfId="65" priority="104" stopIfTrue="1" operator="equal">
      <formula>"""OK!"""</formula>
    </cfRule>
    <cfRule type="cellIs" dxfId="64" priority="105" stopIfTrue="1" operator="equal">
      <formula>"""OK!"""</formula>
    </cfRule>
    <cfRule type="iconSet" priority="116">
      <iconSet>
        <cfvo type="percent" val="0"/>
        <cfvo type="percent" val="33"/>
        <cfvo type="percent" val="67"/>
      </iconSet>
    </cfRule>
    <cfRule type="colorScale" priority="117">
      <colorScale>
        <cfvo type="min"/>
        <cfvo type="max"/>
        <color rgb="FFFFEF9C"/>
        <color rgb="FF63BE7B"/>
      </colorScale>
    </cfRule>
  </conditionalFormatting>
  <conditionalFormatting sqref="R155 R152 R158 R161">
    <cfRule type="containsText" dxfId="63" priority="184" stopIfTrue="1" operator="containsText" text="ERRO">
      <formula>NOT(ISERROR(SEARCH("ERRO",R152)))</formula>
    </cfRule>
    <cfRule type="containsText" dxfId="62" priority="185" stopIfTrue="1" operator="containsText" text="OK!">
      <formula>NOT(ISERROR(SEARCH("OK!",R152)))</formula>
    </cfRule>
    <cfRule type="iconSet" priority="186">
      <iconSet>
        <cfvo type="percent" val="0"/>
        <cfvo type="percent" val="33"/>
        <cfvo type="percent" val="67"/>
      </iconSet>
    </cfRule>
    <cfRule type="cellIs" dxfId="61" priority="187" stopIfTrue="1" operator="equal">
      <formula>"""OK!"""</formula>
    </cfRule>
    <cfRule type="cellIs" dxfId="60" priority="188" stopIfTrue="1" operator="equal">
      <formula>"""OK!"""</formula>
    </cfRule>
    <cfRule type="colorScale" priority="189">
      <colorScale>
        <cfvo type="min"/>
        <cfvo type="max"/>
        <color rgb="FFFFEF9C"/>
        <color rgb="FF63BE7B"/>
      </colorScale>
    </cfRule>
  </conditionalFormatting>
  <conditionalFormatting sqref="R164 R170 R173 R176 R179 R182 R185 R188 R191 R194 R197 R200 R203 R206 R209 R212 R215 R218 R221 R224 R227 R230 R236 R239 R242 R245 R248 R254 R257 R260 R263 R269 R272 R275">
    <cfRule type="containsText" dxfId="59" priority="225" stopIfTrue="1" operator="containsText" text="ERRO">
      <formula>NOT(ISERROR(SEARCH("ERRO",R164)))</formula>
    </cfRule>
    <cfRule type="containsText" dxfId="58" priority="226" stopIfTrue="1" operator="containsText" text="OK!">
      <formula>NOT(ISERROR(SEARCH("OK!",R164)))</formula>
    </cfRule>
    <cfRule type="cellIs" dxfId="57" priority="228" stopIfTrue="1" operator="equal">
      <formula>"""OK!"""</formula>
    </cfRule>
    <cfRule type="cellIs" dxfId="56" priority="229" stopIfTrue="1" operator="equal">
      <formula>"""OK!"""</formula>
    </cfRule>
  </conditionalFormatting>
  <conditionalFormatting sqref="R227 R164 R230 R275 R209 R212 R215 R170 R173 R176 R188 R191 R194 R179 R182 R185 R206 R197 R200 R203 R218 R221 R224 R236 R239 R242 R245 R248 R254 R269 R272 R263 R257 R260">
    <cfRule type="iconSet" priority="227">
      <iconSet>
        <cfvo type="percent" val="0"/>
        <cfvo type="percent" val="33"/>
        <cfvo type="percent" val="67"/>
      </iconSet>
    </cfRule>
    <cfRule type="colorScale" priority="230">
      <colorScale>
        <cfvo type="min"/>
        <cfvo type="max"/>
        <color rgb="FFFFEF9C"/>
        <color rgb="FF63BE7B"/>
      </colorScale>
    </cfRule>
  </conditionalFormatting>
  <conditionalFormatting sqref="R167">
    <cfRule type="containsText" dxfId="55" priority="78" stopIfTrue="1" operator="containsText" text="ERRO">
      <formula>NOT(ISERROR(SEARCH("ERRO",R167)))</formula>
    </cfRule>
    <cfRule type="containsText" dxfId="54" priority="79" stopIfTrue="1" operator="containsText" text="OK!">
      <formula>NOT(ISERROR(SEARCH("OK!",R167)))</formula>
    </cfRule>
    <cfRule type="cellIs" dxfId="53" priority="80" stopIfTrue="1" operator="equal">
      <formula>"""OK!"""</formula>
    </cfRule>
    <cfRule type="cellIs" dxfId="52" priority="81" stopIfTrue="1" operator="equal">
      <formula>"""OK!"""</formula>
    </cfRule>
    <cfRule type="iconSet" priority="92">
      <iconSet>
        <cfvo type="percent" val="0"/>
        <cfvo type="percent" val="33"/>
        <cfvo type="percent" val="67"/>
      </iconSet>
    </cfRule>
    <cfRule type="colorScale" priority="93">
      <colorScale>
        <cfvo type="min"/>
        <cfvo type="max"/>
        <color rgb="FFFFEF9C"/>
        <color rgb="FF63BE7B"/>
      </colorScale>
    </cfRule>
  </conditionalFormatting>
  <conditionalFormatting sqref="R233">
    <cfRule type="containsText" dxfId="51" priority="54" stopIfTrue="1" operator="containsText" text="ERRO">
      <formula>NOT(ISERROR(SEARCH("ERRO",R233)))</formula>
    </cfRule>
    <cfRule type="containsText" dxfId="50" priority="55" stopIfTrue="1" operator="containsText" text="OK!">
      <formula>NOT(ISERROR(SEARCH("OK!",R233)))</formula>
    </cfRule>
    <cfRule type="cellIs" dxfId="49" priority="56" stopIfTrue="1" operator="equal">
      <formula>"""OK!"""</formula>
    </cfRule>
    <cfRule type="cellIs" dxfId="48" priority="57" stopIfTrue="1" operator="equal">
      <formula>"""OK!"""</formula>
    </cfRule>
    <cfRule type="iconSet" priority="68">
      <iconSet>
        <cfvo type="percent" val="0"/>
        <cfvo type="percent" val="33"/>
        <cfvo type="percent" val="67"/>
      </iconSet>
    </cfRule>
    <cfRule type="colorScale" priority="69">
      <colorScale>
        <cfvo type="min"/>
        <cfvo type="max"/>
        <color rgb="FFFFEF9C"/>
        <color rgb="FF63BE7B"/>
      </colorScale>
    </cfRule>
  </conditionalFormatting>
  <conditionalFormatting sqref="R251">
    <cfRule type="containsText" dxfId="47" priority="30" stopIfTrue="1" operator="containsText" text="ERRO">
      <formula>NOT(ISERROR(SEARCH("ERRO",R251)))</formula>
    </cfRule>
    <cfRule type="containsText" dxfId="46" priority="31" stopIfTrue="1" operator="containsText" text="OK!">
      <formula>NOT(ISERROR(SEARCH("OK!",R251)))</formula>
    </cfRule>
    <cfRule type="cellIs" dxfId="45" priority="32" stopIfTrue="1" operator="equal">
      <formula>"""OK!"""</formula>
    </cfRule>
    <cfRule type="cellIs" dxfId="44" priority="33" stopIfTrue="1" operator="equal">
      <formula>"""OK!"""</formula>
    </cfRule>
    <cfRule type="iconSet" priority="44">
      <iconSet>
        <cfvo type="percent" val="0"/>
        <cfvo type="percent" val="33"/>
        <cfvo type="percent" val="67"/>
      </iconSet>
    </cfRule>
    <cfRule type="colorScale" priority="45">
      <colorScale>
        <cfvo type="min"/>
        <cfvo type="max"/>
        <color rgb="FFFFEF9C"/>
        <color rgb="FF63BE7B"/>
      </colorScale>
    </cfRule>
  </conditionalFormatting>
  <conditionalFormatting sqref="R266">
    <cfRule type="containsText" dxfId="43" priority="6" stopIfTrue="1" operator="containsText" text="ERRO">
      <formula>NOT(ISERROR(SEARCH("ERRO",R266)))</formula>
    </cfRule>
    <cfRule type="containsText" dxfId="42" priority="7" stopIfTrue="1" operator="containsText" text="OK!">
      <formula>NOT(ISERROR(SEARCH("OK!",R266)))</formula>
    </cfRule>
    <cfRule type="cellIs" dxfId="41" priority="8" stopIfTrue="1" operator="equal">
      <formula>"""OK!"""</formula>
    </cfRule>
    <cfRule type="cellIs" dxfId="40" priority="9" stopIfTrue="1" operator="equal">
      <formula>"""OK!"""</formula>
    </cfRule>
    <cfRule type="iconSet" priority="20">
      <iconSet>
        <cfvo type="percent" val="0"/>
        <cfvo type="percent" val="33"/>
        <cfvo type="percent" val="67"/>
      </iconSet>
    </cfRule>
    <cfRule type="colorScale" priority="21">
      <colorScale>
        <cfvo type="min"/>
        <cfvo type="max"/>
        <color rgb="FFFFEF9C"/>
        <color rgb="FF63BE7B"/>
      </colorScale>
    </cfRule>
  </conditionalFormatting>
  <conditionalFormatting sqref="R281 R284 R287 R290">
    <cfRule type="containsText" dxfId="39" priority="512" stopIfTrue="1" operator="containsText" text="ERRO">
      <formula>NOT(ISERROR(SEARCH("ERRO",R281)))</formula>
    </cfRule>
    <cfRule type="containsText" dxfId="38" priority="513" stopIfTrue="1" operator="containsText" text="OK!">
      <formula>NOT(ISERROR(SEARCH("OK!",R281)))</formula>
    </cfRule>
    <cfRule type="cellIs" dxfId="37" priority="515" stopIfTrue="1" operator="equal">
      <formula>"""OK!"""</formula>
    </cfRule>
    <cfRule type="cellIs" dxfId="36" priority="516" stopIfTrue="1" operator="equal">
      <formula>"""OK!"""</formula>
    </cfRule>
  </conditionalFormatting>
  <conditionalFormatting sqref="R284 R281 R287 R290">
    <cfRule type="iconSet" priority="514">
      <iconSet>
        <cfvo type="percent" val="0"/>
        <cfvo type="percent" val="33"/>
        <cfvo type="percent" val="67"/>
      </iconSet>
    </cfRule>
    <cfRule type="colorScale" priority="517">
      <colorScale>
        <cfvo type="min"/>
        <cfvo type="max"/>
        <color rgb="FFFFEF9C"/>
        <color rgb="FF63BE7B"/>
      </colorScale>
    </cfRule>
  </conditionalFormatting>
  <conditionalFormatting sqref="R293 R296 R299 R302">
    <cfRule type="containsText" dxfId="35" priority="553" stopIfTrue="1" operator="containsText" text="ERRO">
      <formula>NOT(ISERROR(SEARCH("ERRO",R293)))</formula>
    </cfRule>
    <cfRule type="containsText" dxfId="34" priority="554" stopIfTrue="1" operator="containsText" text="OK!">
      <formula>NOT(ISERROR(SEARCH("OK!",R293)))</formula>
    </cfRule>
    <cfRule type="cellIs" dxfId="33" priority="556" stopIfTrue="1" operator="equal">
      <formula>"""OK!"""</formula>
    </cfRule>
    <cfRule type="cellIs" dxfId="32" priority="557" stopIfTrue="1" operator="equal">
      <formula>"""OK!"""</formula>
    </cfRule>
  </conditionalFormatting>
  <conditionalFormatting sqref="R296 R293 R299 R302">
    <cfRule type="iconSet" priority="555">
      <iconSet>
        <cfvo type="percent" val="0"/>
        <cfvo type="percent" val="33"/>
        <cfvo type="percent" val="67"/>
      </iconSet>
    </cfRule>
    <cfRule type="colorScale" priority="558">
      <colorScale>
        <cfvo type="min"/>
        <cfvo type="max"/>
        <color rgb="FFFFEF9C"/>
        <color rgb="FF63BE7B"/>
      </colorScale>
    </cfRule>
  </conditionalFormatting>
  <conditionalFormatting sqref="R305 R308 R311 R314">
    <cfRule type="containsText" dxfId="31" priority="4541" stopIfTrue="1" operator="containsText" text="ERRO">
      <formula>NOT(ISERROR(SEARCH("ERRO",R305)))</formula>
    </cfRule>
    <cfRule type="containsText" dxfId="30" priority="4542" stopIfTrue="1" operator="containsText" text="OK!">
      <formula>NOT(ISERROR(SEARCH("OK!",R305)))</formula>
    </cfRule>
    <cfRule type="iconSet" priority="4543">
      <iconSet>
        <cfvo type="percent" val="0"/>
        <cfvo type="percent" val="33"/>
        <cfvo type="percent" val="67"/>
      </iconSet>
    </cfRule>
    <cfRule type="cellIs" dxfId="29" priority="4544" stopIfTrue="1" operator="equal">
      <formula>"""OK!"""</formula>
    </cfRule>
    <cfRule type="cellIs" dxfId="28" priority="4545" stopIfTrue="1" operator="equal">
      <formula>"""OK!"""</formula>
    </cfRule>
    <cfRule type="colorScale" priority="4546">
      <colorScale>
        <cfvo type="min"/>
        <cfvo type="max"/>
        <color rgb="FFFFEF9C"/>
        <color rgb="FF63BE7B"/>
      </colorScale>
    </cfRule>
  </conditionalFormatting>
  <conditionalFormatting sqref="R320 R323 R326">
    <cfRule type="containsText" dxfId="27" priority="389" stopIfTrue="1" operator="containsText" text="ERRO">
      <formula>NOT(ISERROR(SEARCH("ERRO",R320)))</formula>
    </cfRule>
    <cfRule type="containsText" dxfId="26" priority="390" stopIfTrue="1" operator="containsText" text="OK!">
      <formula>NOT(ISERROR(SEARCH("OK!",R320)))</formula>
    </cfRule>
    <cfRule type="cellIs" dxfId="25" priority="392" stopIfTrue="1" operator="equal">
      <formula>"""OK!"""</formula>
    </cfRule>
    <cfRule type="cellIs" dxfId="24" priority="393" stopIfTrue="1" operator="equal">
      <formula>"""OK!"""</formula>
    </cfRule>
  </conditionalFormatting>
  <conditionalFormatting sqref="R323 R320 R326">
    <cfRule type="iconSet" priority="391">
      <iconSet>
        <cfvo type="percent" val="0"/>
        <cfvo type="percent" val="33"/>
        <cfvo type="percent" val="67"/>
      </iconSet>
    </cfRule>
    <cfRule type="colorScale" priority="394">
      <colorScale>
        <cfvo type="min"/>
        <cfvo type="max"/>
        <color rgb="FFFFEF9C"/>
        <color rgb="FF63BE7B"/>
      </colorScale>
    </cfRule>
  </conditionalFormatting>
  <conditionalFormatting sqref="R329">
    <cfRule type="containsText" dxfId="23" priority="5386" stopIfTrue="1" operator="containsText" text="ERRO">
      <formula>NOT(ISERROR(SEARCH("ERRO",R329)))</formula>
    </cfRule>
    <cfRule type="containsText" dxfId="22" priority="5387" stopIfTrue="1" operator="containsText" text="OK!">
      <formula>NOT(ISERROR(SEARCH("OK!",R329)))</formula>
    </cfRule>
    <cfRule type="iconSet" priority="5388">
      <iconSet>
        <cfvo type="percent" val="0"/>
        <cfvo type="percent" val="33"/>
        <cfvo type="percent" val="67"/>
      </iconSet>
    </cfRule>
    <cfRule type="cellIs" dxfId="21" priority="5389" stopIfTrue="1" operator="equal">
      <formula>"""OK!"""</formula>
    </cfRule>
    <cfRule type="cellIs" dxfId="20" priority="5390" stopIfTrue="1" operator="equal">
      <formula>"""OK!"""</formula>
    </cfRule>
    <cfRule type="colorScale" priority="5391">
      <colorScale>
        <cfvo type="min"/>
        <cfvo type="max"/>
        <color rgb="FFFFEF9C"/>
        <color rgb="FF63BE7B"/>
      </colorScale>
    </cfRule>
  </conditionalFormatting>
  <conditionalFormatting sqref="R335 R338 R341 R344">
    <cfRule type="containsText" dxfId="19" priority="308" stopIfTrue="1" operator="containsText" text="ERRO">
      <formula>NOT(ISERROR(SEARCH("ERRO",R335)))</formula>
    </cfRule>
    <cfRule type="containsText" dxfId="18" priority="309" stopIfTrue="1" operator="containsText" text="OK!">
      <formula>NOT(ISERROR(SEARCH("OK!",R335)))</formula>
    </cfRule>
    <cfRule type="cellIs" dxfId="17" priority="311" stopIfTrue="1" operator="equal">
      <formula>"""OK!"""</formula>
    </cfRule>
    <cfRule type="cellIs" dxfId="16" priority="312" stopIfTrue="1" operator="equal">
      <formula>"""OK!"""</formula>
    </cfRule>
  </conditionalFormatting>
  <conditionalFormatting sqref="R335 R338 R341 R344">
    <cfRule type="iconSet" priority="310">
      <iconSet>
        <cfvo type="percent" val="0"/>
        <cfvo type="percent" val="33"/>
        <cfvo type="percent" val="67"/>
      </iconSet>
    </cfRule>
    <cfRule type="colorScale" priority="313">
      <colorScale>
        <cfvo type="min"/>
        <cfvo type="max"/>
        <color rgb="FFFFEF9C"/>
        <color rgb="FF63BE7B"/>
      </colorScale>
    </cfRule>
  </conditionalFormatting>
  <conditionalFormatting sqref="R347 R350 R353 R356 R359 R362">
    <cfRule type="containsText" dxfId="15" priority="6460" stopIfTrue="1" operator="containsText" text="ERRO">
      <formula>NOT(ISERROR(SEARCH("ERRO",R347)))</formula>
    </cfRule>
    <cfRule type="containsText" dxfId="14" priority="6461" stopIfTrue="1" operator="containsText" text="OK!">
      <formula>NOT(ISERROR(SEARCH("OK!",R347)))</formula>
    </cfRule>
    <cfRule type="cellIs" dxfId="13" priority="6463" stopIfTrue="1" operator="equal">
      <formula>"""OK!"""</formula>
    </cfRule>
    <cfRule type="cellIs" dxfId="12" priority="6464" stopIfTrue="1" operator="equal">
      <formula>"""OK!"""</formula>
    </cfRule>
  </conditionalFormatting>
  <conditionalFormatting sqref="R359 R347 R350 R353 R356 R362">
    <cfRule type="iconSet" priority="15506">
      <iconSet>
        <cfvo type="percent" val="0"/>
        <cfvo type="percent" val="33"/>
        <cfvo type="percent" val="67"/>
      </iconSet>
    </cfRule>
    <cfRule type="colorScale" priority="15507">
      <colorScale>
        <cfvo type="min"/>
        <cfvo type="max"/>
        <color rgb="FFFFEF9C"/>
        <color rgb="FF63BE7B"/>
      </colorScale>
    </cfRule>
  </conditionalFormatting>
  <conditionalFormatting sqref="R365 R26 R332 R278 R59 R104 R131 R317 R134">
    <cfRule type="iconSet" priority="1964">
      <iconSet>
        <cfvo type="percent" val="0"/>
        <cfvo type="percent" val="33"/>
        <cfvo type="percent" val="67"/>
      </iconSet>
    </cfRule>
    <cfRule type="colorScale" priority="1965">
      <colorScale>
        <cfvo type="min"/>
        <cfvo type="max"/>
        <color rgb="FFFFEF9C"/>
        <color rgb="FF63BE7B"/>
      </colorScale>
    </cfRule>
  </conditionalFormatting>
  <conditionalFormatting sqref="R368 R371 R374 R377 R380 R383 R386 R389 R392 R395 R398">
    <cfRule type="containsText" dxfId="11" priority="7549" stopIfTrue="1" operator="containsText" text="ERRO">
      <formula>NOT(ISERROR(SEARCH("ERRO",R368)))</formula>
    </cfRule>
    <cfRule type="containsText" dxfId="10" priority="7550" stopIfTrue="1" operator="containsText" text="OK!">
      <formula>NOT(ISERROR(SEARCH("OK!",R368)))</formula>
    </cfRule>
    <cfRule type="cellIs" dxfId="9" priority="7552" stopIfTrue="1" operator="equal">
      <formula>"""OK!"""</formula>
    </cfRule>
    <cfRule type="cellIs" dxfId="8" priority="7553" stopIfTrue="1" operator="equal">
      <formula>"""OK!"""</formula>
    </cfRule>
  </conditionalFormatting>
  <conditionalFormatting sqref="R368 R380 R371 R374 R377 R383 R386 R389 R392 R395 R398">
    <cfRule type="iconSet" priority="7551">
      <iconSet>
        <cfvo type="percent" val="0"/>
        <cfvo type="percent" val="33"/>
        <cfvo type="percent" val="67"/>
      </iconSet>
    </cfRule>
    <cfRule type="colorScale" priority="7554">
      <colorScale>
        <cfvo type="min"/>
        <cfvo type="max"/>
        <color rgb="FFFFEF9C"/>
        <color rgb="FF63BE7B"/>
      </colorScale>
    </cfRule>
  </conditionalFormatting>
  <printOptions horizontalCentered="1"/>
  <pageMargins left="0.23622047244094491" right="0.23622047244094491" top="0.74803149606299213" bottom="0.74803149606299213" header="0.31496062992125984" footer="0.31496062992125984"/>
  <pageSetup paperSize="9" scale="97" firstPageNumber="24" fitToHeight="0" orientation="landscape" useFirstPageNumber="1" r:id="rId1"/>
  <rowBreaks count="9" manualBreakCount="9">
    <brk id="43" max="8" man="1"/>
    <brk id="83" max="8" man="1"/>
    <brk id="122" max="8" man="1"/>
    <brk id="161" max="8" man="1"/>
    <brk id="200" max="8" man="1"/>
    <brk id="239" max="8" man="1"/>
    <brk id="275" max="8" man="1"/>
    <brk id="311" max="8" man="1"/>
    <brk id="350"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J117"/>
  <sheetViews>
    <sheetView view="pageBreakPreview" topLeftCell="A115" zoomScaleNormal="100" zoomScaleSheetLayoutView="100" workbookViewId="0">
      <selection activeCell="B151" sqref="B151"/>
    </sheetView>
  </sheetViews>
  <sheetFormatPr defaultColWidth="15.42578125" defaultRowHeight="16.5" customHeight="1"/>
  <cols>
    <col min="1" max="1" width="7.28515625" style="18" customWidth="1"/>
    <col min="2" max="2" width="77.85546875" style="18" customWidth="1"/>
    <col min="3" max="3" width="4.7109375" style="18" customWidth="1"/>
    <col min="4" max="4" width="10.7109375" style="18" customWidth="1"/>
    <col min="5" max="5" width="12.7109375" style="18" customWidth="1"/>
    <col min="6" max="6" width="13.7109375" style="18" customWidth="1"/>
    <col min="7" max="9" width="10.7109375" style="18" customWidth="1"/>
    <col min="10" max="255" width="15.42578125" style="18"/>
    <col min="256" max="256" width="7.28515625" style="18" customWidth="1"/>
    <col min="257" max="257" width="77.85546875" style="18" customWidth="1"/>
    <col min="258" max="258" width="4.7109375" style="18" customWidth="1"/>
    <col min="259" max="259" width="10.7109375" style="18" customWidth="1"/>
    <col min="260" max="260" width="12.7109375" style="18" customWidth="1"/>
    <col min="261" max="261" width="13.7109375" style="18" customWidth="1"/>
    <col min="262" max="264" width="10.7109375" style="18" customWidth="1"/>
    <col min="265" max="511" width="15.42578125" style="18"/>
    <col min="512" max="512" width="7.28515625" style="18" customWidth="1"/>
    <col min="513" max="513" width="77.85546875" style="18" customWidth="1"/>
    <col min="514" max="514" width="4.7109375" style="18" customWidth="1"/>
    <col min="515" max="515" width="10.7109375" style="18" customWidth="1"/>
    <col min="516" max="516" width="12.7109375" style="18" customWidth="1"/>
    <col min="517" max="517" width="13.7109375" style="18" customWidth="1"/>
    <col min="518" max="520" width="10.7109375" style="18" customWidth="1"/>
    <col min="521" max="767" width="15.42578125" style="18"/>
    <col min="768" max="768" width="7.28515625" style="18" customWidth="1"/>
    <col min="769" max="769" width="77.85546875" style="18" customWidth="1"/>
    <col min="770" max="770" width="4.7109375" style="18" customWidth="1"/>
    <col min="771" max="771" width="10.7109375" style="18" customWidth="1"/>
    <col min="772" max="772" width="12.7109375" style="18" customWidth="1"/>
    <col min="773" max="773" width="13.7109375" style="18" customWidth="1"/>
    <col min="774" max="776" width="10.7109375" style="18" customWidth="1"/>
    <col min="777" max="1023" width="15.42578125" style="18"/>
    <col min="1024" max="1024" width="7.28515625" style="18" customWidth="1"/>
    <col min="1025" max="1025" width="77.85546875" style="18" customWidth="1"/>
    <col min="1026" max="1026" width="4.7109375" style="18" customWidth="1"/>
    <col min="1027" max="1027" width="10.7109375" style="18" customWidth="1"/>
    <col min="1028" max="1028" width="12.7109375" style="18" customWidth="1"/>
    <col min="1029" max="1029" width="13.7109375" style="18" customWidth="1"/>
    <col min="1030" max="1032" width="10.7109375" style="18" customWidth="1"/>
    <col min="1033" max="1279" width="15.42578125" style="18"/>
    <col min="1280" max="1280" width="7.28515625" style="18" customWidth="1"/>
    <col min="1281" max="1281" width="77.85546875" style="18" customWidth="1"/>
    <col min="1282" max="1282" width="4.7109375" style="18" customWidth="1"/>
    <col min="1283" max="1283" width="10.7109375" style="18" customWidth="1"/>
    <col min="1284" max="1284" width="12.7109375" style="18" customWidth="1"/>
    <col min="1285" max="1285" width="13.7109375" style="18" customWidth="1"/>
    <col min="1286" max="1288" width="10.7109375" style="18" customWidth="1"/>
    <col min="1289" max="1535" width="15.42578125" style="18"/>
    <col min="1536" max="1536" width="7.28515625" style="18" customWidth="1"/>
    <col min="1537" max="1537" width="77.85546875" style="18" customWidth="1"/>
    <col min="1538" max="1538" width="4.7109375" style="18" customWidth="1"/>
    <col min="1539" max="1539" width="10.7109375" style="18" customWidth="1"/>
    <col min="1540" max="1540" width="12.7109375" style="18" customWidth="1"/>
    <col min="1541" max="1541" width="13.7109375" style="18" customWidth="1"/>
    <col min="1542" max="1544" width="10.7109375" style="18" customWidth="1"/>
    <col min="1545" max="1791" width="15.42578125" style="18"/>
    <col min="1792" max="1792" width="7.28515625" style="18" customWidth="1"/>
    <col min="1793" max="1793" width="77.85546875" style="18" customWidth="1"/>
    <col min="1794" max="1794" width="4.7109375" style="18" customWidth="1"/>
    <col min="1795" max="1795" width="10.7109375" style="18" customWidth="1"/>
    <col min="1796" max="1796" width="12.7109375" style="18" customWidth="1"/>
    <col min="1797" max="1797" width="13.7109375" style="18" customWidth="1"/>
    <col min="1798" max="1800" width="10.7109375" style="18" customWidth="1"/>
    <col min="1801" max="2047" width="15.42578125" style="18"/>
    <col min="2048" max="2048" width="7.28515625" style="18" customWidth="1"/>
    <col min="2049" max="2049" width="77.85546875" style="18" customWidth="1"/>
    <col min="2050" max="2050" width="4.7109375" style="18" customWidth="1"/>
    <col min="2051" max="2051" width="10.7109375" style="18" customWidth="1"/>
    <col min="2052" max="2052" width="12.7109375" style="18" customWidth="1"/>
    <col min="2053" max="2053" width="13.7109375" style="18" customWidth="1"/>
    <col min="2054" max="2056" width="10.7109375" style="18" customWidth="1"/>
    <col min="2057" max="2303" width="15.42578125" style="18"/>
    <col min="2304" max="2304" width="7.28515625" style="18" customWidth="1"/>
    <col min="2305" max="2305" width="77.85546875" style="18" customWidth="1"/>
    <col min="2306" max="2306" width="4.7109375" style="18" customWidth="1"/>
    <col min="2307" max="2307" width="10.7109375" style="18" customWidth="1"/>
    <col min="2308" max="2308" width="12.7109375" style="18" customWidth="1"/>
    <col min="2309" max="2309" width="13.7109375" style="18" customWidth="1"/>
    <col min="2310" max="2312" width="10.7109375" style="18" customWidth="1"/>
    <col min="2313" max="2559" width="15.42578125" style="18"/>
    <col min="2560" max="2560" width="7.28515625" style="18" customWidth="1"/>
    <col min="2561" max="2561" width="77.85546875" style="18" customWidth="1"/>
    <col min="2562" max="2562" width="4.7109375" style="18" customWidth="1"/>
    <col min="2563" max="2563" width="10.7109375" style="18" customWidth="1"/>
    <col min="2564" max="2564" width="12.7109375" style="18" customWidth="1"/>
    <col min="2565" max="2565" width="13.7109375" style="18" customWidth="1"/>
    <col min="2566" max="2568" width="10.7109375" style="18" customWidth="1"/>
    <col min="2569" max="2815" width="15.42578125" style="18"/>
    <col min="2816" max="2816" width="7.28515625" style="18" customWidth="1"/>
    <col min="2817" max="2817" width="77.85546875" style="18" customWidth="1"/>
    <col min="2818" max="2818" width="4.7109375" style="18" customWidth="1"/>
    <col min="2819" max="2819" width="10.7109375" style="18" customWidth="1"/>
    <col min="2820" max="2820" width="12.7109375" style="18" customWidth="1"/>
    <col min="2821" max="2821" width="13.7109375" style="18" customWidth="1"/>
    <col min="2822" max="2824" width="10.7109375" style="18" customWidth="1"/>
    <col min="2825" max="3071" width="15.42578125" style="18"/>
    <col min="3072" max="3072" width="7.28515625" style="18" customWidth="1"/>
    <col min="3073" max="3073" width="77.85546875" style="18" customWidth="1"/>
    <col min="3074" max="3074" width="4.7109375" style="18" customWidth="1"/>
    <col min="3075" max="3075" width="10.7109375" style="18" customWidth="1"/>
    <col min="3076" max="3076" width="12.7109375" style="18" customWidth="1"/>
    <col min="3077" max="3077" width="13.7109375" style="18" customWidth="1"/>
    <col min="3078" max="3080" width="10.7109375" style="18" customWidth="1"/>
    <col min="3081" max="3327" width="15.42578125" style="18"/>
    <col min="3328" max="3328" width="7.28515625" style="18" customWidth="1"/>
    <col min="3329" max="3329" width="77.85546875" style="18" customWidth="1"/>
    <col min="3330" max="3330" width="4.7109375" style="18" customWidth="1"/>
    <col min="3331" max="3331" width="10.7109375" style="18" customWidth="1"/>
    <col min="3332" max="3332" width="12.7109375" style="18" customWidth="1"/>
    <col min="3333" max="3333" width="13.7109375" style="18" customWidth="1"/>
    <col min="3334" max="3336" width="10.7109375" style="18" customWidth="1"/>
    <col min="3337" max="3583" width="15.42578125" style="18"/>
    <col min="3584" max="3584" width="7.28515625" style="18" customWidth="1"/>
    <col min="3585" max="3585" width="77.85546875" style="18" customWidth="1"/>
    <col min="3586" max="3586" width="4.7109375" style="18" customWidth="1"/>
    <col min="3587" max="3587" width="10.7109375" style="18" customWidth="1"/>
    <col min="3588" max="3588" width="12.7109375" style="18" customWidth="1"/>
    <col min="3589" max="3589" width="13.7109375" style="18" customWidth="1"/>
    <col min="3590" max="3592" width="10.7109375" style="18" customWidth="1"/>
    <col min="3593" max="3839" width="15.42578125" style="18"/>
    <col min="3840" max="3840" width="7.28515625" style="18" customWidth="1"/>
    <col min="3841" max="3841" width="77.85546875" style="18" customWidth="1"/>
    <col min="3842" max="3842" width="4.7109375" style="18" customWidth="1"/>
    <col min="3843" max="3843" width="10.7109375" style="18" customWidth="1"/>
    <col min="3844" max="3844" width="12.7109375" style="18" customWidth="1"/>
    <col min="3845" max="3845" width="13.7109375" style="18" customWidth="1"/>
    <col min="3846" max="3848" width="10.7109375" style="18" customWidth="1"/>
    <col min="3849" max="4095" width="15.42578125" style="18"/>
    <col min="4096" max="4096" width="7.28515625" style="18" customWidth="1"/>
    <col min="4097" max="4097" width="77.85546875" style="18" customWidth="1"/>
    <col min="4098" max="4098" width="4.7109375" style="18" customWidth="1"/>
    <col min="4099" max="4099" width="10.7109375" style="18" customWidth="1"/>
    <col min="4100" max="4100" width="12.7109375" style="18" customWidth="1"/>
    <col min="4101" max="4101" width="13.7109375" style="18" customWidth="1"/>
    <col min="4102" max="4104" width="10.7109375" style="18" customWidth="1"/>
    <col min="4105" max="4351" width="15.42578125" style="18"/>
    <col min="4352" max="4352" width="7.28515625" style="18" customWidth="1"/>
    <col min="4353" max="4353" width="77.85546875" style="18" customWidth="1"/>
    <col min="4354" max="4354" width="4.7109375" style="18" customWidth="1"/>
    <col min="4355" max="4355" width="10.7109375" style="18" customWidth="1"/>
    <col min="4356" max="4356" width="12.7109375" style="18" customWidth="1"/>
    <col min="4357" max="4357" width="13.7109375" style="18" customWidth="1"/>
    <col min="4358" max="4360" width="10.7109375" style="18" customWidth="1"/>
    <col min="4361" max="4607" width="15.42578125" style="18"/>
    <col min="4608" max="4608" width="7.28515625" style="18" customWidth="1"/>
    <col min="4609" max="4609" width="77.85546875" style="18" customWidth="1"/>
    <col min="4610" max="4610" width="4.7109375" style="18" customWidth="1"/>
    <col min="4611" max="4611" width="10.7109375" style="18" customWidth="1"/>
    <col min="4612" max="4612" width="12.7109375" style="18" customWidth="1"/>
    <col min="4613" max="4613" width="13.7109375" style="18" customWidth="1"/>
    <col min="4614" max="4616" width="10.7109375" style="18" customWidth="1"/>
    <col min="4617" max="4863" width="15.42578125" style="18"/>
    <col min="4864" max="4864" width="7.28515625" style="18" customWidth="1"/>
    <col min="4865" max="4865" width="77.85546875" style="18" customWidth="1"/>
    <col min="4866" max="4866" width="4.7109375" style="18" customWidth="1"/>
    <col min="4867" max="4867" width="10.7109375" style="18" customWidth="1"/>
    <col min="4868" max="4868" width="12.7109375" style="18" customWidth="1"/>
    <col min="4869" max="4869" width="13.7109375" style="18" customWidth="1"/>
    <col min="4870" max="4872" width="10.7109375" style="18" customWidth="1"/>
    <col min="4873" max="5119" width="15.42578125" style="18"/>
    <col min="5120" max="5120" width="7.28515625" style="18" customWidth="1"/>
    <col min="5121" max="5121" width="77.85546875" style="18" customWidth="1"/>
    <col min="5122" max="5122" width="4.7109375" style="18" customWidth="1"/>
    <col min="5123" max="5123" width="10.7109375" style="18" customWidth="1"/>
    <col min="5124" max="5124" width="12.7109375" style="18" customWidth="1"/>
    <col min="5125" max="5125" width="13.7109375" style="18" customWidth="1"/>
    <col min="5126" max="5128" width="10.7109375" style="18" customWidth="1"/>
    <col min="5129" max="5375" width="15.42578125" style="18"/>
    <col min="5376" max="5376" width="7.28515625" style="18" customWidth="1"/>
    <col min="5377" max="5377" width="77.85546875" style="18" customWidth="1"/>
    <col min="5378" max="5378" width="4.7109375" style="18" customWidth="1"/>
    <col min="5379" max="5379" width="10.7109375" style="18" customWidth="1"/>
    <col min="5380" max="5380" width="12.7109375" style="18" customWidth="1"/>
    <col min="5381" max="5381" width="13.7109375" style="18" customWidth="1"/>
    <col min="5382" max="5384" width="10.7109375" style="18" customWidth="1"/>
    <col min="5385" max="5631" width="15.42578125" style="18"/>
    <col min="5632" max="5632" width="7.28515625" style="18" customWidth="1"/>
    <col min="5633" max="5633" width="77.85546875" style="18" customWidth="1"/>
    <col min="5634" max="5634" width="4.7109375" style="18" customWidth="1"/>
    <col min="5635" max="5635" width="10.7109375" style="18" customWidth="1"/>
    <col min="5636" max="5636" width="12.7109375" style="18" customWidth="1"/>
    <col min="5637" max="5637" width="13.7109375" style="18" customWidth="1"/>
    <col min="5638" max="5640" width="10.7109375" style="18" customWidth="1"/>
    <col min="5641" max="5887" width="15.42578125" style="18"/>
    <col min="5888" max="5888" width="7.28515625" style="18" customWidth="1"/>
    <col min="5889" max="5889" width="77.85546875" style="18" customWidth="1"/>
    <col min="5890" max="5890" width="4.7109375" style="18" customWidth="1"/>
    <col min="5891" max="5891" width="10.7109375" style="18" customWidth="1"/>
    <col min="5892" max="5892" width="12.7109375" style="18" customWidth="1"/>
    <col min="5893" max="5893" width="13.7109375" style="18" customWidth="1"/>
    <col min="5894" max="5896" width="10.7109375" style="18" customWidth="1"/>
    <col min="5897" max="6143" width="15.42578125" style="18"/>
    <col min="6144" max="6144" width="7.28515625" style="18" customWidth="1"/>
    <col min="6145" max="6145" width="77.85546875" style="18" customWidth="1"/>
    <col min="6146" max="6146" width="4.7109375" style="18" customWidth="1"/>
    <col min="6147" max="6147" width="10.7109375" style="18" customWidth="1"/>
    <col min="6148" max="6148" width="12.7109375" style="18" customWidth="1"/>
    <col min="6149" max="6149" width="13.7109375" style="18" customWidth="1"/>
    <col min="6150" max="6152" width="10.7109375" style="18" customWidth="1"/>
    <col min="6153" max="6399" width="15.42578125" style="18"/>
    <col min="6400" max="6400" width="7.28515625" style="18" customWidth="1"/>
    <col min="6401" max="6401" width="77.85546875" style="18" customWidth="1"/>
    <col min="6402" max="6402" width="4.7109375" style="18" customWidth="1"/>
    <col min="6403" max="6403" width="10.7109375" style="18" customWidth="1"/>
    <col min="6404" max="6404" width="12.7109375" style="18" customWidth="1"/>
    <col min="6405" max="6405" width="13.7109375" style="18" customWidth="1"/>
    <col min="6406" max="6408" width="10.7109375" style="18" customWidth="1"/>
    <col min="6409" max="6655" width="15.42578125" style="18"/>
    <col min="6656" max="6656" width="7.28515625" style="18" customWidth="1"/>
    <col min="6657" max="6657" width="77.85546875" style="18" customWidth="1"/>
    <col min="6658" max="6658" width="4.7109375" style="18" customWidth="1"/>
    <col min="6659" max="6659" width="10.7109375" style="18" customWidth="1"/>
    <col min="6660" max="6660" width="12.7109375" style="18" customWidth="1"/>
    <col min="6661" max="6661" width="13.7109375" style="18" customWidth="1"/>
    <col min="6662" max="6664" width="10.7109375" style="18" customWidth="1"/>
    <col min="6665" max="6911" width="15.42578125" style="18"/>
    <col min="6912" max="6912" width="7.28515625" style="18" customWidth="1"/>
    <col min="6913" max="6913" width="77.85546875" style="18" customWidth="1"/>
    <col min="6914" max="6914" width="4.7109375" style="18" customWidth="1"/>
    <col min="6915" max="6915" width="10.7109375" style="18" customWidth="1"/>
    <col min="6916" max="6916" width="12.7109375" style="18" customWidth="1"/>
    <col min="6917" max="6917" width="13.7109375" style="18" customWidth="1"/>
    <col min="6918" max="6920" width="10.7109375" style="18" customWidth="1"/>
    <col min="6921" max="7167" width="15.42578125" style="18"/>
    <col min="7168" max="7168" width="7.28515625" style="18" customWidth="1"/>
    <col min="7169" max="7169" width="77.85546875" style="18" customWidth="1"/>
    <col min="7170" max="7170" width="4.7109375" style="18" customWidth="1"/>
    <col min="7171" max="7171" width="10.7109375" style="18" customWidth="1"/>
    <col min="7172" max="7172" width="12.7109375" style="18" customWidth="1"/>
    <col min="7173" max="7173" width="13.7109375" style="18" customWidth="1"/>
    <col min="7174" max="7176" width="10.7109375" style="18" customWidth="1"/>
    <col min="7177" max="7423" width="15.42578125" style="18"/>
    <col min="7424" max="7424" width="7.28515625" style="18" customWidth="1"/>
    <col min="7425" max="7425" width="77.85546875" style="18" customWidth="1"/>
    <col min="7426" max="7426" width="4.7109375" style="18" customWidth="1"/>
    <col min="7427" max="7427" width="10.7109375" style="18" customWidth="1"/>
    <col min="7428" max="7428" width="12.7109375" style="18" customWidth="1"/>
    <col min="7429" max="7429" width="13.7109375" style="18" customWidth="1"/>
    <col min="7430" max="7432" width="10.7109375" style="18" customWidth="1"/>
    <col min="7433" max="7679" width="15.42578125" style="18"/>
    <col min="7680" max="7680" width="7.28515625" style="18" customWidth="1"/>
    <col min="7681" max="7681" width="77.85546875" style="18" customWidth="1"/>
    <col min="7682" max="7682" width="4.7109375" style="18" customWidth="1"/>
    <col min="7683" max="7683" width="10.7109375" style="18" customWidth="1"/>
    <col min="7684" max="7684" width="12.7109375" style="18" customWidth="1"/>
    <col min="7685" max="7685" width="13.7109375" style="18" customWidth="1"/>
    <col min="7686" max="7688" width="10.7109375" style="18" customWidth="1"/>
    <col min="7689" max="7935" width="15.42578125" style="18"/>
    <col min="7936" max="7936" width="7.28515625" style="18" customWidth="1"/>
    <col min="7937" max="7937" width="77.85546875" style="18" customWidth="1"/>
    <col min="7938" max="7938" width="4.7109375" style="18" customWidth="1"/>
    <col min="7939" max="7939" width="10.7109375" style="18" customWidth="1"/>
    <col min="7940" max="7940" width="12.7109375" style="18" customWidth="1"/>
    <col min="7941" max="7941" width="13.7109375" style="18" customWidth="1"/>
    <col min="7942" max="7944" width="10.7109375" style="18" customWidth="1"/>
    <col min="7945" max="8191" width="15.42578125" style="18"/>
    <col min="8192" max="8192" width="7.28515625" style="18" customWidth="1"/>
    <col min="8193" max="8193" width="77.85546875" style="18" customWidth="1"/>
    <col min="8194" max="8194" width="4.7109375" style="18" customWidth="1"/>
    <col min="8195" max="8195" width="10.7109375" style="18" customWidth="1"/>
    <col min="8196" max="8196" width="12.7109375" style="18" customWidth="1"/>
    <col min="8197" max="8197" width="13.7109375" style="18" customWidth="1"/>
    <col min="8198" max="8200" width="10.7109375" style="18" customWidth="1"/>
    <col min="8201" max="8447" width="15.42578125" style="18"/>
    <col min="8448" max="8448" width="7.28515625" style="18" customWidth="1"/>
    <col min="8449" max="8449" width="77.85546875" style="18" customWidth="1"/>
    <col min="8450" max="8450" width="4.7109375" style="18" customWidth="1"/>
    <col min="8451" max="8451" width="10.7109375" style="18" customWidth="1"/>
    <col min="8452" max="8452" width="12.7109375" style="18" customWidth="1"/>
    <col min="8453" max="8453" width="13.7109375" style="18" customWidth="1"/>
    <col min="8454" max="8456" width="10.7109375" style="18" customWidth="1"/>
    <col min="8457" max="8703" width="15.42578125" style="18"/>
    <col min="8704" max="8704" width="7.28515625" style="18" customWidth="1"/>
    <col min="8705" max="8705" width="77.85546875" style="18" customWidth="1"/>
    <col min="8706" max="8706" width="4.7109375" style="18" customWidth="1"/>
    <col min="8707" max="8707" width="10.7109375" style="18" customWidth="1"/>
    <col min="8708" max="8708" width="12.7109375" style="18" customWidth="1"/>
    <col min="8709" max="8709" width="13.7109375" style="18" customWidth="1"/>
    <col min="8710" max="8712" width="10.7109375" style="18" customWidth="1"/>
    <col min="8713" max="8959" width="15.42578125" style="18"/>
    <col min="8960" max="8960" width="7.28515625" style="18" customWidth="1"/>
    <col min="8961" max="8961" width="77.85546875" style="18" customWidth="1"/>
    <col min="8962" max="8962" width="4.7109375" style="18" customWidth="1"/>
    <col min="8963" max="8963" width="10.7109375" style="18" customWidth="1"/>
    <col min="8964" max="8964" width="12.7109375" style="18" customWidth="1"/>
    <col min="8965" max="8965" width="13.7109375" style="18" customWidth="1"/>
    <col min="8966" max="8968" width="10.7109375" style="18" customWidth="1"/>
    <col min="8969" max="9215" width="15.42578125" style="18"/>
    <col min="9216" max="9216" width="7.28515625" style="18" customWidth="1"/>
    <col min="9217" max="9217" width="77.85546875" style="18" customWidth="1"/>
    <col min="9218" max="9218" width="4.7109375" style="18" customWidth="1"/>
    <col min="9219" max="9219" width="10.7109375" style="18" customWidth="1"/>
    <col min="9220" max="9220" width="12.7109375" style="18" customWidth="1"/>
    <col min="9221" max="9221" width="13.7109375" style="18" customWidth="1"/>
    <col min="9222" max="9224" width="10.7109375" style="18" customWidth="1"/>
    <col min="9225" max="9471" width="15.42578125" style="18"/>
    <col min="9472" max="9472" width="7.28515625" style="18" customWidth="1"/>
    <col min="9473" max="9473" width="77.85546875" style="18" customWidth="1"/>
    <col min="9474" max="9474" width="4.7109375" style="18" customWidth="1"/>
    <col min="9475" max="9475" width="10.7109375" style="18" customWidth="1"/>
    <col min="9476" max="9476" width="12.7109375" style="18" customWidth="1"/>
    <col min="9477" max="9477" width="13.7109375" style="18" customWidth="1"/>
    <col min="9478" max="9480" width="10.7109375" style="18" customWidth="1"/>
    <col min="9481" max="9727" width="15.42578125" style="18"/>
    <col min="9728" max="9728" width="7.28515625" style="18" customWidth="1"/>
    <col min="9729" max="9729" width="77.85546875" style="18" customWidth="1"/>
    <col min="9730" max="9730" width="4.7109375" style="18" customWidth="1"/>
    <col min="9731" max="9731" width="10.7109375" style="18" customWidth="1"/>
    <col min="9732" max="9732" width="12.7109375" style="18" customWidth="1"/>
    <col min="9733" max="9733" width="13.7109375" style="18" customWidth="1"/>
    <col min="9734" max="9736" width="10.7109375" style="18" customWidth="1"/>
    <col min="9737" max="9983" width="15.42578125" style="18"/>
    <col min="9984" max="9984" width="7.28515625" style="18" customWidth="1"/>
    <col min="9985" max="9985" width="77.85546875" style="18" customWidth="1"/>
    <col min="9986" max="9986" width="4.7109375" style="18" customWidth="1"/>
    <col min="9987" max="9987" width="10.7109375" style="18" customWidth="1"/>
    <col min="9988" max="9988" width="12.7109375" style="18" customWidth="1"/>
    <col min="9989" max="9989" width="13.7109375" style="18" customWidth="1"/>
    <col min="9990" max="9992" width="10.7109375" style="18" customWidth="1"/>
    <col min="9993" max="10239" width="15.42578125" style="18"/>
    <col min="10240" max="10240" width="7.28515625" style="18" customWidth="1"/>
    <col min="10241" max="10241" width="77.85546875" style="18" customWidth="1"/>
    <col min="10242" max="10242" width="4.7109375" style="18" customWidth="1"/>
    <col min="10243" max="10243" width="10.7109375" style="18" customWidth="1"/>
    <col min="10244" max="10244" width="12.7109375" style="18" customWidth="1"/>
    <col min="10245" max="10245" width="13.7109375" style="18" customWidth="1"/>
    <col min="10246" max="10248" width="10.7109375" style="18" customWidth="1"/>
    <col min="10249" max="10495" width="15.42578125" style="18"/>
    <col min="10496" max="10496" width="7.28515625" style="18" customWidth="1"/>
    <col min="10497" max="10497" width="77.85546875" style="18" customWidth="1"/>
    <col min="10498" max="10498" width="4.7109375" style="18" customWidth="1"/>
    <col min="10499" max="10499" width="10.7109375" style="18" customWidth="1"/>
    <col min="10500" max="10500" width="12.7109375" style="18" customWidth="1"/>
    <col min="10501" max="10501" width="13.7109375" style="18" customWidth="1"/>
    <col min="10502" max="10504" width="10.7109375" style="18" customWidth="1"/>
    <col min="10505" max="10751" width="15.42578125" style="18"/>
    <col min="10752" max="10752" width="7.28515625" style="18" customWidth="1"/>
    <col min="10753" max="10753" width="77.85546875" style="18" customWidth="1"/>
    <col min="10754" max="10754" width="4.7109375" style="18" customWidth="1"/>
    <col min="10755" max="10755" width="10.7109375" style="18" customWidth="1"/>
    <col min="10756" max="10756" width="12.7109375" style="18" customWidth="1"/>
    <col min="10757" max="10757" width="13.7109375" style="18" customWidth="1"/>
    <col min="10758" max="10760" width="10.7109375" style="18" customWidth="1"/>
    <col min="10761" max="11007" width="15.42578125" style="18"/>
    <col min="11008" max="11008" width="7.28515625" style="18" customWidth="1"/>
    <col min="11009" max="11009" width="77.85546875" style="18" customWidth="1"/>
    <col min="11010" max="11010" width="4.7109375" style="18" customWidth="1"/>
    <col min="11011" max="11011" width="10.7109375" style="18" customWidth="1"/>
    <col min="11012" max="11012" width="12.7109375" style="18" customWidth="1"/>
    <col min="11013" max="11013" width="13.7109375" style="18" customWidth="1"/>
    <col min="11014" max="11016" width="10.7109375" style="18" customWidth="1"/>
    <col min="11017" max="11263" width="15.42578125" style="18"/>
    <col min="11264" max="11264" width="7.28515625" style="18" customWidth="1"/>
    <col min="11265" max="11265" width="77.85546875" style="18" customWidth="1"/>
    <col min="11266" max="11266" width="4.7109375" style="18" customWidth="1"/>
    <col min="11267" max="11267" width="10.7109375" style="18" customWidth="1"/>
    <col min="11268" max="11268" width="12.7109375" style="18" customWidth="1"/>
    <col min="11269" max="11269" width="13.7109375" style="18" customWidth="1"/>
    <col min="11270" max="11272" width="10.7109375" style="18" customWidth="1"/>
    <col min="11273" max="11519" width="15.42578125" style="18"/>
    <col min="11520" max="11520" width="7.28515625" style="18" customWidth="1"/>
    <col min="11521" max="11521" width="77.85546875" style="18" customWidth="1"/>
    <col min="11522" max="11522" width="4.7109375" style="18" customWidth="1"/>
    <col min="11523" max="11523" width="10.7109375" style="18" customWidth="1"/>
    <col min="11524" max="11524" width="12.7109375" style="18" customWidth="1"/>
    <col min="11525" max="11525" width="13.7109375" style="18" customWidth="1"/>
    <col min="11526" max="11528" width="10.7109375" style="18" customWidth="1"/>
    <col min="11529" max="11775" width="15.42578125" style="18"/>
    <col min="11776" max="11776" width="7.28515625" style="18" customWidth="1"/>
    <col min="11777" max="11777" width="77.85546875" style="18" customWidth="1"/>
    <col min="11778" max="11778" width="4.7109375" style="18" customWidth="1"/>
    <col min="11779" max="11779" width="10.7109375" style="18" customWidth="1"/>
    <col min="11780" max="11780" width="12.7109375" style="18" customWidth="1"/>
    <col min="11781" max="11781" width="13.7109375" style="18" customWidth="1"/>
    <col min="11782" max="11784" width="10.7109375" style="18" customWidth="1"/>
    <col min="11785" max="12031" width="15.42578125" style="18"/>
    <col min="12032" max="12032" width="7.28515625" style="18" customWidth="1"/>
    <col min="12033" max="12033" width="77.85546875" style="18" customWidth="1"/>
    <col min="12034" max="12034" width="4.7109375" style="18" customWidth="1"/>
    <col min="12035" max="12035" width="10.7109375" style="18" customWidth="1"/>
    <col min="12036" max="12036" width="12.7109375" style="18" customWidth="1"/>
    <col min="12037" max="12037" width="13.7109375" style="18" customWidth="1"/>
    <col min="12038" max="12040" width="10.7109375" style="18" customWidth="1"/>
    <col min="12041" max="12287" width="15.42578125" style="18"/>
    <col min="12288" max="12288" width="7.28515625" style="18" customWidth="1"/>
    <col min="12289" max="12289" width="77.85546875" style="18" customWidth="1"/>
    <col min="12290" max="12290" width="4.7109375" style="18" customWidth="1"/>
    <col min="12291" max="12291" width="10.7109375" style="18" customWidth="1"/>
    <col min="12292" max="12292" width="12.7109375" style="18" customWidth="1"/>
    <col min="12293" max="12293" width="13.7109375" style="18" customWidth="1"/>
    <col min="12294" max="12296" width="10.7109375" style="18" customWidth="1"/>
    <col min="12297" max="12543" width="15.42578125" style="18"/>
    <col min="12544" max="12544" width="7.28515625" style="18" customWidth="1"/>
    <col min="12545" max="12545" width="77.85546875" style="18" customWidth="1"/>
    <col min="12546" max="12546" width="4.7109375" style="18" customWidth="1"/>
    <col min="12547" max="12547" width="10.7109375" style="18" customWidth="1"/>
    <col min="12548" max="12548" width="12.7109375" style="18" customWidth="1"/>
    <col min="12549" max="12549" width="13.7109375" style="18" customWidth="1"/>
    <col min="12550" max="12552" width="10.7109375" style="18" customWidth="1"/>
    <col min="12553" max="12799" width="15.42578125" style="18"/>
    <col min="12800" max="12800" width="7.28515625" style="18" customWidth="1"/>
    <col min="12801" max="12801" width="77.85546875" style="18" customWidth="1"/>
    <col min="12802" max="12802" width="4.7109375" style="18" customWidth="1"/>
    <col min="12803" max="12803" width="10.7109375" style="18" customWidth="1"/>
    <col min="12804" max="12804" width="12.7109375" style="18" customWidth="1"/>
    <col min="12805" max="12805" width="13.7109375" style="18" customWidth="1"/>
    <col min="12806" max="12808" width="10.7109375" style="18" customWidth="1"/>
    <col min="12809" max="13055" width="15.42578125" style="18"/>
    <col min="13056" max="13056" width="7.28515625" style="18" customWidth="1"/>
    <col min="13057" max="13057" width="77.85546875" style="18" customWidth="1"/>
    <col min="13058" max="13058" width="4.7109375" style="18" customWidth="1"/>
    <col min="13059" max="13059" width="10.7109375" style="18" customWidth="1"/>
    <col min="13060" max="13060" width="12.7109375" style="18" customWidth="1"/>
    <col min="13061" max="13061" width="13.7109375" style="18" customWidth="1"/>
    <col min="13062" max="13064" width="10.7109375" style="18" customWidth="1"/>
    <col min="13065" max="13311" width="15.42578125" style="18"/>
    <col min="13312" max="13312" width="7.28515625" style="18" customWidth="1"/>
    <col min="13313" max="13313" width="77.85546875" style="18" customWidth="1"/>
    <col min="13314" max="13314" width="4.7109375" style="18" customWidth="1"/>
    <col min="13315" max="13315" width="10.7109375" style="18" customWidth="1"/>
    <col min="13316" max="13316" width="12.7109375" style="18" customWidth="1"/>
    <col min="13317" max="13317" width="13.7109375" style="18" customWidth="1"/>
    <col min="13318" max="13320" width="10.7109375" style="18" customWidth="1"/>
    <col min="13321" max="13567" width="15.42578125" style="18"/>
    <col min="13568" max="13568" width="7.28515625" style="18" customWidth="1"/>
    <col min="13569" max="13569" width="77.85546875" style="18" customWidth="1"/>
    <col min="13570" max="13570" width="4.7109375" style="18" customWidth="1"/>
    <col min="13571" max="13571" width="10.7109375" style="18" customWidth="1"/>
    <col min="13572" max="13572" width="12.7109375" style="18" customWidth="1"/>
    <col min="13573" max="13573" width="13.7109375" style="18" customWidth="1"/>
    <col min="13574" max="13576" width="10.7109375" style="18" customWidth="1"/>
    <col min="13577" max="13823" width="15.42578125" style="18"/>
    <col min="13824" max="13824" width="7.28515625" style="18" customWidth="1"/>
    <col min="13825" max="13825" width="77.85546875" style="18" customWidth="1"/>
    <col min="13826" max="13826" width="4.7109375" style="18" customWidth="1"/>
    <col min="13827" max="13827" width="10.7109375" style="18" customWidth="1"/>
    <col min="13828" max="13828" width="12.7109375" style="18" customWidth="1"/>
    <col min="13829" max="13829" width="13.7109375" style="18" customWidth="1"/>
    <col min="13830" max="13832" width="10.7109375" style="18" customWidth="1"/>
    <col min="13833" max="14079" width="15.42578125" style="18"/>
    <col min="14080" max="14080" width="7.28515625" style="18" customWidth="1"/>
    <col min="14081" max="14081" width="77.85546875" style="18" customWidth="1"/>
    <col min="14082" max="14082" width="4.7109375" style="18" customWidth="1"/>
    <col min="14083" max="14083" width="10.7109375" style="18" customWidth="1"/>
    <col min="14084" max="14084" width="12.7109375" style="18" customWidth="1"/>
    <col min="14085" max="14085" width="13.7109375" style="18" customWidth="1"/>
    <col min="14086" max="14088" width="10.7109375" style="18" customWidth="1"/>
    <col min="14089" max="14335" width="15.42578125" style="18"/>
    <col min="14336" max="14336" width="7.28515625" style="18" customWidth="1"/>
    <col min="14337" max="14337" width="77.85546875" style="18" customWidth="1"/>
    <col min="14338" max="14338" width="4.7109375" style="18" customWidth="1"/>
    <col min="14339" max="14339" width="10.7109375" style="18" customWidth="1"/>
    <col min="14340" max="14340" width="12.7109375" style="18" customWidth="1"/>
    <col min="14341" max="14341" width="13.7109375" style="18" customWidth="1"/>
    <col min="14342" max="14344" width="10.7109375" style="18" customWidth="1"/>
    <col min="14345" max="14591" width="15.42578125" style="18"/>
    <col min="14592" max="14592" width="7.28515625" style="18" customWidth="1"/>
    <col min="14593" max="14593" width="77.85546875" style="18" customWidth="1"/>
    <col min="14594" max="14594" width="4.7109375" style="18" customWidth="1"/>
    <col min="14595" max="14595" width="10.7109375" style="18" customWidth="1"/>
    <col min="14596" max="14596" width="12.7109375" style="18" customWidth="1"/>
    <col min="14597" max="14597" width="13.7109375" style="18" customWidth="1"/>
    <col min="14598" max="14600" width="10.7109375" style="18" customWidth="1"/>
    <col min="14601" max="14847" width="15.42578125" style="18"/>
    <col min="14848" max="14848" width="7.28515625" style="18" customWidth="1"/>
    <col min="14849" max="14849" width="77.85546875" style="18" customWidth="1"/>
    <col min="14850" max="14850" width="4.7109375" style="18" customWidth="1"/>
    <col min="14851" max="14851" width="10.7109375" style="18" customWidth="1"/>
    <col min="14852" max="14852" width="12.7109375" style="18" customWidth="1"/>
    <col min="14853" max="14853" width="13.7109375" style="18" customWidth="1"/>
    <col min="14854" max="14856" width="10.7109375" style="18" customWidth="1"/>
    <col min="14857" max="15103" width="15.42578125" style="18"/>
    <col min="15104" max="15104" width="7.28515625" style="18" customWidth="1"/>
    <col min="15105" max="15105" width="77.85546875" style="18" customWidth="1"/>
    <col min="15106" max="15106" width="4.7109375" style="18" customWidth="1"/>
    <col min="15107" max="15107" width="10.7109375" style="18" customWidth="1"/>
    <col min="15108" max="15108" width="12.7109375" style="18" customWidth="1"/>
    <col min="15109" max="15109" width="13.7109375" style="18" customWidth="1"/>
    <col min="15110" max="15112" width="10.7109375" style="18" customWidth="1"/>
    <col min="15113" max="15359" width="15.42578125" style="18"/>
    <col min="15360" max="15360" width="7.28515625" style="18" customWidth="1"/>
    <col min="15361" max="15361" width="77.85546875" style="18" customWidth="1"/>
    <col min="15362" max="15362" width="4.7109375" style="18" customWidth="1"/>
    <col min="15363" max="15363" width="10.7109375" style="18" customWidth="1"/>
    <col min="15364" max="15364" width="12.7109375" style="18" customWidth="1"/>
    <col min="15365" max="15365" width="13.7109375" style="18" customWidth="1"/>
    <col min="15366" max="15368" width="10.7109375" style="18" customWidth="1"/>
    <col min="15369" max="15615" width="15.42578125" style="18"/>
    <col min="15616" max="15616" width="7.28515625" style="18" customWidth="1"/>
    <col min="15617" max="15617" width="77.85546875" style="18" customWidth="1"/>
    <col min="15618" max="15618" width="4.7109375" style="18" customWidth="1"/>
    <col min="15619" max="15619" width="10.7109375" style="18" customWidth="1"/>
    <col min="15620" max="15620" width="12.7109375" style="18" customWidth="1"/>
    <col min="15621" max="15621" width="13.7109375" style="18" customWidth="1"/>
    <col min="15622" max="15624" width="10.7109375" style="18" customWidth="1"/>
    <col min="15625" max="15871" width="15.42578125" style="18"/>
    <col min="15872" max="15872" width="7.28515625" style="18" customWidth="1"/>
    <col min="15873" max="15873" width="77.85546875" style="18" customWidth="1"/>
    <col min="15874" max="15874" width="4.7109375" style="18" customWidth="1"/>
    <col min="15875" max="15875" width="10.7109375" style="18" customWidth="1"/>
    <col min="15876" max="15876" width="12.7109375" style="18" customWidth="1"/>
    <col min="15877" max="15877" width="13.7109375" style="18" customWidth="1"/>
    <col min="15878" max="15880" width="10.7109375" style="18" customWidth="1"/>
    <col min="15881" max="16127" width="15.42578125" style="18"/>
    <col min="16128" max="16128" width="7.28515625" style="18" customWidth="1"/>
    <col min="16129" max="16129" width="77.85546875" style="18" customWidth="1"/>
    <col min="16130" max="16130" width="4.7109375" style="18" customWidth="1"/>
    <col min="16131" max="16131" width="10.7109375" style="18" customWidth="1"/>
    <col min="16132" max="16132" width="12.7109375" style="18" customWidth="1"/>
    <col min="16133" max="16133" width="13.7109375" style="18" customWidth="1"/>
    <col min="16134" max="16136" width="10.7109375" style="18" customWidth="1"/>
    <col min="16137" max="16384" width="15.42578125" style="18"/>
  </cols>
  <sheetData>
    <row r="1" spans="1:10" ht="65.099999999999994" customHeight="1" thickBot="1">
      <c r="A1" s="554"/>
      <c r="B1" s="555"/>
      <c r="C1" s="555"/>
      <c r="D1" s="555"/>
      <c r="E1" s="555"/>
      <c r="F1" s="555"/>
      <c r="G1" s="555"/>
      <c r="H1" s="555"/>
      <c r="I1" s="556"/>
      <c r="J1" s="212"/>
    </row>
    <row r="2" spans="1:10" ht="33.75">
      <c r="A2" s="483" t="s">
        <v>1</v>
      </c>
      <c r="B2" s="88" t="s">
        <v>22</v>
      </c>
      <c r="C2" s="88" t="s">
        <v>23</v>
      </c>
      <c r="D2" s="88" t="s">
        <v>24</v>
      </c>
      <c r="E2" s="88" t="s">
        <v>26</v>
      </c>
      <c r="F2" s="88" t="s">
        <v>27</v>
      </c>
      <c r="G2" s="88" t="s">
        <v>84</v>
      </c>
      <c r="H2" s="88" t="s">
        <v>89</v>
      </c>
      <c r="I2" s="484" t="s">
        <v>90</v>
      </c>
    </row>
    <row r="3" spans="1:10" ht="22.5">
      <c r="A3" s="485" t="s">
        <v>407</v>
      </c>
      <c r="B3" s="28" t="s">
        <v>552</v>
      </c>
      <c r="C3" s="29" t="s">
        <v>445</v>
      </c>
      <c r="D3" s="26">
        <v>573.79</v>
      </c>
      <c r="E3" s="29"/>
      <c r="F3" s="29"/>
      <c r="G3" s="75">
        <v>7.6716999145576351E-2</v>
      </c>
      <c r="H3" s="75">
        <v>7.6716999145576351E-2</v>
      </c>
      <c r="I3" s="486" t="s">
        <v>590</v>
      </c>
    </row>
    <row r="4" spans="1:10" ht="22.5">
      <c r="A4" s="485" t="s">
        <v>430</v>
      </c>
      <c r="B4" s="28" t="s">
        <v>463</v>
      </c>
      <c r="C4" s="29" t="s">
        <v>461</v>
      </c>
      <c r="D4" s="26">
        <v>425.29314999999997</v>
      </c>
      <c r="E4" s="29"/>
      <c r="F4" s="29"/>
      <c r="G4" s="75">
        <v>6.6302546471311716E-2</v>
      </c>
      <c r="H4" s="75">
        <v>0.14301954561688807</v>
      </c>
      <c r="I4" s="486" t="s">
        <v>590</v>
      </c>
    </row>
    <row r="5" spans="1:10" ht="33.75">
      <c r="A5" s="485" t="s">
        <v>283</v>
      </c>
      <c r="B5" s="28" t="s">
        <v>482</v>
      </c>
      <c r="C5" s="29" t="s">
        <v>445</v>
      </c>
      <c r="D5" s="26">
        <v>140.14000000000001</v>
      </c>
      <c r="E5" s="29"/>
      <c r="F5" s="29"/>
      <c r="G5" s="75">
        <v>6.3899334290588042E-2</v>
      </c>
      <c r="H5" s="75">
        <v>0.20691887990747609</v>
      </c>
      <c r="I5" s="486" t="s">
        <v>590</v>
      </c>
    </row>
    <row r="6" spans="1:10" ht="11.25">
      <c r="A6" s="485" t="s">
        <v>325</v>
      </c>
      <c r="B6" s="28" t="s">
        <v>280</v>
      </c>
      <c r="C6" s="29" t="s">
        <v>167</v>
      </c>
      <c r="D6" s="26">
        <v>229.16</v>
      </c>
      <c r="E6" s="29"/>
      <c r="F6" s="29"/>
      <c r="G6" s="75">
        <v>5.7221566296886676E-2</v>
      </c>
      <c r="H6" s="75">
        <v>0.26414044620436278</v>
      </c>
      <c r="I6" s="486" t="s">
        <v>590</v>
      </c>
    </row>
    <row r="7" spans="1:10" ht="33.75">
      <c r="A7" s="485" t="s">
        <v>323</v>
      </c>
      <c r="B7" s="28" t="s">
        <v>477</v>
      </c>
      <c r="C7" s="29" t="s">
        <v>445</v>
      </c>
      <c r="D7" s="26">
        <v>240.26</v>
      </c>
      <c r="E7" s="29"/>
      <c r="F7" s="29"/>
      <c r="G7" s="75">
        <v>4.8785239262158116E-2</v>
      </c>
      <c r="H7" s="75">
        <v>0.31292568546652089</v>
      </c>
      <c r="I7" s="486" t="s">
        <v>590</v>
      </c>
    </row>
    <row r="8" spans="1:10" ht="22.5">
      <c r="A8" s="485" t="s">
        <v>324</v>
      </c>
      <c r="B8" s="28" t="s">
        <v>478</v>
      </c>
      <c r="C8" s="29" t="s">
        <v>461</v>
      </c>
      <c r="D8" s="26">
        <v>28.810000000000002</v>
      </c>
      <c r="E8" s="29"/>
      <c r="F8" s="29"/>
      <c r="G8" s="75">
        <v>4.2949630748915738E-2</v>
      </c>
      <c r="H8" s="75">
        <v>0.35587531621543661</v>
      </c>
      <c r="I8" s="486" t="s">
        <v>590</v>
      </c>
    </row>
    <row r="9" spans="1:10" ht="22.5">
      <c r="A9" s="485" t="s">
        <v>441</v>
      </c>
      <c r="B9" s="28" t="s">
        <v>555</v>
      </c>
      <c r="C9" s="29" t="s">
        <v>445</v>
      </c>
      <c r="D9" s="26">
        <v>706.79</v>
      </c>
      <c r="E9" s="29"/>
      <c r="F9" s="29"/>
      <c r="G9" s="75">
        <v>3.9410635228930554E-2</v>
      </c>
      <c r="H9" s="75">
        <v>0.39528595144436718</v>
      </c>
      <c r="I9" s="486" t="s">
        <v>590</v>
      </c>
    </row>
    <row r="10" spans="1:10" ht="22.5">
      <c r="A10" s="485" t="s">
        <v>327</v>
      </c>
      <c r="B10" s="28" t="s">
        <v>483</v>
      </c>
      <c r="C10" s="29" t="s">
        <v>445</v>
      </c>
      <c r="D10" s="26">
        <v>140.14000000000001</v>
      </c>
      <c r="E10" s="29"/>
      <c r="F10" s="29"/>
      <c r="G10" s="75">
        <v>3.6904007972528401E-2</v>
      </c>
      <c r="H10" s="75">
        <v>0.43218995941689559</v>
      </c>
      <c r="I10" s="486" t="s">
        <v>590</v>
      </c>
    </row>
    <row r="11" spans="1:10" ht="11.25">
      <c r="A11" s="485" t="s">
        <v>320</v>
      </c>
      <c r="B11" s="28" t="s">
        <v>473</v>
      </c>
      <c r="C11" s="29" t="s">
        <v>474</v>
      </c>
      <c r="D11" s="26">
        <v>1407.2992000000004</v>
      </c>
      <c r="E11" s="29"/>
      <c r="F11" s="29"/>
      <c r="G11" s="75">
        <v>3.213885518444775E-2</v>
      </c>
      <c r="H11" s="75">
        <v>0.46432881460134334</v>
      </c>
      <c r="I11" s="486" t="s">
        <v>590</v>
      </c>
    </row>
    <row r="12" spans="1:10" ht="11.25">
      <c r="A12" s="485" t="s">
        <v>326</v>
      </c>
      <c r="B12" s="28" t="s">
        <v>479</v>
      </c>
      <c r="C12" s="29" t="s">
        <v>445</v>
      </c>
      <c r="D12" s="26">
        <v>323.96999999999997</v>
      </c>
      <c r="E12" s="29"/>
      <c r="F12" s="29"/>
      <c r="G12" s="75">
        <v>3.1993071616509113E-2</v>
      </c>
      <c r="H12" s="75">
        <v>0.49632188621785245</v>
      </c>
      <c r="I12" s="486" t="s">
        <v>590</v>
      </c>
    </row>
    <row r="13" spans="1:10" ht="22.5">
      <c r="A13" s="485" t="s">
        <v>67</v>
      </c>
      <c r="B13" s="28" t="s">
        <v>556</v>
      </c>
      <c r="C13" s="29" t="s">
        <v>445</v>
      </c>
      <c r="D13" s="26">
        <v>101.75700000000001</v>
      </c>
      <c r="E13" s="29"/>
      <c r="F13" s="29"/>
      <c r="G13" s="75">
        <v>3.1986033053609364E-2</v>
      </c>
      <c r="H13" s="75">
        <v>0.52830791927146181</v>
      </c>
      <c r="I13" s="486" t="s">
        <v>590</v>
      </c>
    </row>
    <row r="14" spans="1:10" ht="33.75">
      <c r="A14" s="485" t="s">
        <v>39</v>
      </c>
      <c r="B14" s="28" t="s">
        <v>480</v>
      </c>
      <c r="C14" s="29" t="s">
        <v>445</v>
      </c>
      <c r="D14" s="26">
        <v>214.36</v>
      </c>
      <c r="E14" s="29"/>
      <c r="F14" s="29"/>
      <c r="G14" s="75">
        <v>2.8944535956765185E-2</v>
      </c>
      <c r="H14" s="75">
        <v>0.55725245522822697</v>
      </c>
      <c r="I14" s="486" t="s">
        <v>590</v>
      </c>
    </row>
    <row r="15" spans="1:10" ht="22.5">
      <c r="A15" s="485" t="s">
        <v>408</v>
      </c>
      <c r="B15" s="28" t="s">
        <v>553</v>
      </c>
      <c r="C15" s="29" t="s">
        <v>445</v>
      </c>
      <c r="D15" s="26">
        <v>706.79</v>
      </c>
      <c r="E15" s="29"/>
      <c r="F15" s="29"/>
      <c r="G15" s="75">
        <v>2.8255061492282893E-2</v>
      </c>
      <c r="H15" s="75">
        <v>0.58550751672050982</v>
      </c>
      <c r="I15" s="486" t="s">
        <v>590</v>
      </c>
    </row>
    <row r="16" spans="1:10" ht="22.5">
      <c r="A16" s="485" t="s">
        <v>51</v>
      </c>
      <c r="B16" s="28" t="s">
        <v>542</v>
      </c>
      <c r="C16" s="29" t="s">
        <v>445</v>
      </c>
      <c r="D16" s="26">
        <v>18</v>
      </c>
      <c r="E16" s="29"/>
      <c r="F16" s="29"/>
      <c r="G16" s="75">
        <v>2.8036424227836514E-2</v>
      </c>
      <c r="H16" s="75">
        <v>0.6135439409483463</v>
      </c>
      <c r="I16" s="486" t="s">
        <v>590</v>
      </c>
    </row>
    <row r="17" spans="1:9" ht="22.5">
      <c r="A17" s="485" t="s">
        <v>62</v>
      </c>
      <c r="B17" s="28" t="s">
        <v>546</v>
      </c>
      <c r="C17" s="29" t="s">
        <v>469</v>
      </c>
      <c r="D17" s="26">
        <v>133</v>
      </c>
      <c r="E17" s="29"/>
      <c r="F17" s="29"/>
      <c r="G17" s="75">
        <v>2.6947138061670272E-2</v>
      </c>
      <c r="H17" s="75">
        <v>0.64049107901001656</v>
      </c>
      <c r="I17" s="486" t="s">
        <v>590</v>
      </c>
    </row>
    <row r="18" spans="1:9" ht="11.25">
      <c r="A18" s="485" t="s">
        <v>427</v>
      </c>
      <c r="B18" s="28" t="s">
        <v>485</v>
      </c>
      <c r="C18" s="29" t="s">
        <v>167</v>
      </c>
      <c r="D18" s="26">
        <v>24.67</v>
      </c>
      <c r="E18" s="29"/>
      <c r="F18" s="29"/>
      <c r="G18" s="75">
        <v>2.4227480015166124E-2</v>
      </c>
      <c r="H18" s="75">
        <v>0.66471855902518273</v>
      </c>
      <c r="I18" s="486" t="s">
        <v>590</v>
      </c>
    </row>
    <row r="19" spans="1:9" ht="11.25">
      <c r="A19" s="485" t="s">
        <v>429</v>
      </c>
      <c r="B19" s="28" t="s">
        <v>487</v>
      </c>
      <c r="C19" s="29" t="s">
        <v>447</v>
      </c>
      <c r="D19" s="26">
        <v>40.700000000000003</v>
      </c>
      <c r="E19" s="29"/>
      <c r="F19" s="29"/>
      <c r="G19" s="75">
        <v>1.8355749353362504E-2</v>
      </c>
      <c r="H19" s="75">
        <v>0.68307430837854521</v>
      </c>
      <c r="I19" s="486" t="s">
        <v>590</v>
      </c>
    </row>
    <row r="20" spans="1:9" ht="11.25">
      <c r="A20" s="485" t="s">
        <v>58</v>
      </c>
      <c r="B20" s="28" t="s">
        <v>545</v>
      </c>
      <c r="C20" s="29" t="s">
        <v>445</v>
      </c>
      <c r="D20" s="26">
        <v>21.36</v>
      </c>
      <c r="E20" s="29"/>
      <c r="F20" s="29"/>
      <c r="G20" s="75">
        <v>1.717074177875667E-2</v>
      </c>
      <c r="H20" s="75">
        <v>0.70024505015730187</v>
      </c>
      <c r="I20" s="486" t="s">
        <v>590</v>
      </c>
    </row>
    <row r="21" spans="1:9" ht="22.5">
      <c r="A21" s="485" t="s">
        <v>56</v>
      </c>
      <c r="B21" s="28" t="s">
        <v>544</v>
      </c>
      <c r="C21" s="29" t="s">
        <v>445</v>
      </c>
      <c r="D21" s="26">
        <v>19.375</v>
      </c>
      <c r="E21" s="29"/>
      <c r="F21" s="29"/>
      <c r="G21" s="75">
        <v>1.576715787964298E-2</v>
      </c>
      <c r="H21" s="75">
        <v>0.71601220803694487</v>
      </c>
      <c r="I21" s="486" t="s">
        <v>590</v>
      </c>
    </row>
    <row r="22" spans="1:9" ht="33.75">
      <c r="A22" s="485" t="s">
        <v>31</v>
      </c>
      <c r="B22" s="28" t="s">
        <v>446</v>
      </c>
      <c r="C22" s="29" t="s">
        <v>447</v>
      </c>
      <c r="D22" s="26">
        <v>50</v>
      </c>
      <c r="E22" s="29"/>
      <c r="F22" s="29"/>
      <c r="G22" s="75">
        <v>1.4692619178600014E-2</v>
      </c>
      <c r="H22" s="75">
        <v>0.73070482721554486</v>
      </c>
      <c r="I22" s="486" t="s">
        <v>590</v>
      </c>
    </row>
    <row r="23" spans="1:9" ht="11.25">
      <c r="A23" s="485" t="s">
        <v>410</v>
      </c>
      <c r="B23" s="28" t="s">
        <v>554</v>
      </c>
      <c r="C23" s="29" t="s">
        <v>445</v>
      </c>
      <c r="D23" s="26">
        <v>133</v>
      </c>
      <c r="E23" s="29"/>
      <c r="F23" s="29"/>
      <c r="G23" s="75">
        <v>1.4556601235810153E-2</v>
      </c>
      <c r="H23" s="75">
        <v>0.74526142845135501</v>
      </c>
      <c r="I23" s="486" t="s">
        <v>590</v>
      </c>
    </row>
    <row r="24" spans="1:9" ht="11.25">
      <c r="A24" s="485" t="s">
        <v>388</v>
      </c>
      <c r="B24" s="28" t="s">
        <v>523</v>
      </c>
      <c r="C24" s="29" t="s">
        <v>447</v>
      </c>
      <c r="D24" s="26">
        <v>142.19999999999999</v>
      </c>
      <c r="E24" s="29"/>
      <c r="F24" s="29"/>
      <c r="G24" s="75">
        <v>1.4047036704841019E-2</v>
      </c>
      <c r="H24" s="75">
        <v>0.75930846515619599</v>
      </c>
      <c r="I24" s="486" t="s">
        <v>590</v>
      </c>
    </row>
    <row r="25" spans="1:9" ht="22.5">
      <c r="A25" s="485" t="s">
        <v>328</v>
      </c>
      <c r="B25" s="28" t="s">
        <v>484</v>
      </c>
      <c r="C25" s="29" t="s">
        <v>469</v>
      </c>
      <c r="D25" s="26">
        <v>24.67</v>
      </c>
      <c r="E25" s="29"/>
      <c r="F25" s="29"/>
      <c r="G25" s="75">
        <v>1.3278675489936919E-2</v>
      </c>
      <c r="H25" s="75">
        <v>0.77258714064613287</v>
      </c>
      <c r="I25" s="486" t="s">
        <v>590</v>
      </c>
    </row>
    <row r="26" spans="1:9" ht="22.5">
      <c r="A26" s="485" t="s">
        <v>270</v>
      </c>
      <c r="B26" s="28" t="s">
        <v>456</v>
      </c>
      <c r="C26" s="29" t="s">
        <v>455</v>
      </c>
      <c r="D26" s="26">
        <v>36.707999999999998</v>
      </c>
      <c r="E26" s="29"/>
      <c r="F26" s="29"/>
      <c r="G26" s="75">
        <v>1.2810778641934886E-2</v>
      </c>
      <c r="H26" s="75">
        <v>0.78539791928806779</v>
      </c>
      <c r="I26" s="486" t="s">
        <v>590</v>
      </c>
    </row>
    <row r="27" spans="1:9" ht="33.75">
      <c r="A27" s="485" t="s">
        <v>32</v>
      </c>
      <c r="B27" s="28" t="s">
        <v>448</v>
      </c>
      <c r="C27" s="29" t="s">
        <v>449</v>
      </c>
      <c r="D27" s="26">
        <v>5</v>
      </c>
      <c r="E27" s="29"/>
      <c r="F27" s="29"/>
      <c r="G27" s="75">
        <v>1.187003357592558E-2</v>
      </c>
      <c r="H27" s="75">
        <v>0.79726795286399332</v>
      </c>
      <c r="I27" s="486" t="s">
        <v>590</v>
      </c>
    </row>
    <row r="28" spans="1:9" ht="11.25">
      <c r="A28" s="485" t="s">
        <v>395</v>
      </c>
      <c r="B28" s="28" t="s">
        <v>528</v>
      </c>
      <c r="C28" s="29" t="s">
        <v>498</v>
      </c>
      <c r="D28" s="26">
        <v>15</v>
      </c>
      <c r="E28" s="29"/>
      <c r="F28" s="29"/>
      <c r="G28" s="75">
        <v>1.0970331558513485E-2</v>
      </c>
      <c r="H28" s="75">
        <v>0.80823828442250678</v>
      </c>
      <c r="I28" s="486" t="s">
        <v>591</v>
      </c>
    </row>
    <row r="29" spans="1:9" ht="11.25">
      <c r="A29" s="485" t="s">
        <v>316</v>
      </c>
      <c r="B29" s="28" t="s">
        <v>467</v>
      </c>
      <c r="C29" s="29" t="s">
        <v>445</v>
      </c>
      <c r="D29" s="26">
        <v>154.84</v>
      </c>
      <c r="E29" s="29"/>
      <c r="F29" s="29"/>
      <c r="G29" s="75">
        <v>9.844039614677379E-3</v>
      </c>
      <c r="H29" s="75">
        <v>0.81808232403718417</v>
      </c>
      <c r="I29" s="486" t="s">
        <v>591</v>
      </c>
    </row>
    <row r="30" spans="1:9" ht="22.5">
      <c r="A30" s="485" t="s">
        <v>424</v>
      </c>
      <c r="B30" s="28" t="s">
        <v>462</v>
      </c>
      <c r="C30" s="29" t="s">
        <v>445</v>
      </c>
      <c r="D30" s="26">
        <v>95.1</v>
      </c>
      <c r="E30" s="29"/>
      <c r="F30" s="29"/>
      <c r="G30" s="75">
        <v>9.4957373960324661E-3</v>
      </c>
      <c r="H30" s="75">
        <v>0.82757806143321666</v>
      </c>
      <c r="I30" s="486" t="s">
        <v>591</v>
      </c>
    </row>
    <row r="31" spans="1:9" ht="22.5">
      <c r="A31" s="485" t="s">
        <v>318</v>
      </c>
      <c r="B31" s="28" t="s">
        <v>470</v>
      </c>
      <c r="C31" s="29" t="s">
        <v>471</v>
      </c>
      <c r="D31" s="26">
        <v>229.16319999999999</v>
      </c>
      <c r="E31" s="29"/>
      <c r="F31" s="29"/>
      <c r="G31" s="75">
        <v>9.1749952645859018E-3</v>
      </c>
      <c r="H31" s="75">
        <v>0.83675305669780253</v>
      </c>
      <c r="I31" s="486" t="s">
        <v>591</v>
      </c>
    </row>
    <row r="32" spans="1:9" ht="11.25">
      <c r="A32" s="485" t="s">
        <v>322</v>
      </c>
      <c r="B32" s="28" t="s">
        <v>476</v>
      </c>
      <c r="C32" s="29" t="s">
        <v>474</v>
      </c>
      <c r="D32" s="26">
        <v>366.36220000000003</v>
      </c>
      <c r="E32" s="29"/>
      <c r="F32" s="29"/>
      <c r="G32" s="75">
        <v>8.8131643795882342E-3</v>
      </c>
      <c r="H32" s="75">
        <v>0.84556622107739077</v>
      </c>
      <c r="I32" s="486" t="s">
        <v>591</v>
      </c>
    </row>
    <row r="33" spans="1:9" ht="11.25">
      <c r="A33" s="485" t="s">
        <v>70</v>
      </c>
      <c r="B33" s="28" t="s">
        <v>559</v>
      </c>
      <c r="C33" s="29" t="s">
        <v>435</v>
      </c>
      <c r="D33" s="26">
        <v>21.46</v>
      </c>
      <c r="E33" s="29"/>
      <c r="F33" s="29"/>
      <c r="G33" s="75">
        <v>8.2232657746573005E-3</v>
      </c>
      <c r="H33" s="75">
        <v>0.85378948685204803</v>
      </c>
      <c r="I33" s="486" t="s">
        <v>591</v>
      </c>
    </row>
    <row r="34" spans="1:9" ht="11.25">
      <c r="A34" s="485" t="s">
        <v>405</v>
      </c>
      <c r="B34" s="28" t="s">
        <v>550</v>
      </c>
      <c r="C34" s="29" t="s">
        <v>445</v>
      </c>
      <c r="D34" s="26">
        <v>102.5938</v>
      </c>
      <c r="E34" s="29"/>
      <c r="F34" s="29"/>
      <c r="G34" s="75">
        <v>8.1086225153054088E-3</v>
      </c>
      <c r="H34" s="75">
        <v>0.86189810936735345</v>
      </c>
      <c r="I34" s="486" t="s">
        <v>591</v>
      </c>
    </row>
    <row r="35" spans="1:9" ht="33.75">
      <c r="A35" s="485" t="s">
        <v>406</v>
      </c>
      <c r="B35" s="28" t="s">
        <v>551</v>
      </c>
      <c r="C35" s="29" t="s">
        <v>469</v>
      </c>
      <c r="D35" s="26">
        <v>133</v>
      </c>
      <c r="E35" s="29"/>
      <c r="F35" s="29"/>
      <c r="G35" s="75">
        <v>7.6572099206746336E-3</v>
      </c>
      <c r="H35" s="75">
        <v>0.86955531928802809</v>
      </c>
      <c r="I35" s="486" t="s">
        <v>591</v>
      </c>
    </row>
    <row r="36" spans="1:9" ht="11.25">
      <c r="A36" s="485" t="s">
        <v>314</v>
      </c>
      <c r="B36" s="28" t="s">
        <v>465</v>
      </c>
      <c r="C36" s="29" t="s">
        <v>461</v>
      </c>
      <c r="D36" s="26">
        <v>67.463475000000003</v>
      </c>
      <c r="E36" s="29"/>
      <c r="F36" s="29"/>
      <c r="G36" s="75">
        <v>7.5950816533474561E-3</v>
      </c>
      <c r="H36" s="75">
        <v>0.87715040094137553</v>
      </c>
      <c r="I36" s="486" t="s">
        <v>591</v>
      </c>
    </row>
    <row r="37" spans="1:9" ht="22.5">
      <c r="A37" s="485" t="s">
        <v>63</v>
      </c>
      <c r="B37" s="28" t="s">
        <v>547</v>
      </c>
      <c r="C37" s="29" t="s">
        <v>461</v>
      </c>
      <c r="D37" s="26">
        <v>5.3445700000000009</v>
      </c>
      <c r="E37" s="29"/>
      <c r="F37" s="29"/>
      <c r="G37" s="75">
        <v>6.3170340275971685E-3</v>
      </c>
      <c r="H37" s="75">
        <v>0.88346743496897273</v>
      </c>
      <c r="I37" s="486" t="s">
        <v>591</v>
      </c>
    </row>
    <row r="38" spans="1:9" ht="22.5">
      <c r="A38" s="485" t="s">
        <v>69</v>
      </c>
      <c r="B38" s="28" t="s">
        <v>558</v>
      </c>
      <c r="C38" s="29" t="s">
        <v>447</v>
      </c>
      <c r="D38" s="26">
        <v>47.55</v>
      </c>
      <c r="E38" s="29"/>
      <c r="F38" s="29"/>
      <c r="G38" s="75">
        <v>6.0663271205015227E-3</v>
      </c>
      <c r="H38" s="75">
        <v>0.88953376208947421</v>
      </c>
      <c r="I38" s="486" t="s">
        <v>591</v>
      </c>
    </row>
    <row r="39" spans="1:9" ht="22.5">
      <c r="A39" s="485" t="s">
        <v>68</v>
      </c>
      <c r="B39" s="28" t="s">
        <v>557</v>
      </c>
      <c r="C39" s="29" t="s">
        <v>469</v>
      </c>
      <c r="D39" s="26">
        <v>19.02</v>
      </c>
      <c r="E39" s="29"/>
      <c r="F39" s="29"/>
      <c r="G39" s="75">
        <v>5.8084293006598169E-3</v>
      </c>
      <c r="H39" s="75">
        <v>0.89534219139013405</v>
      </c>
      <c r="I39" s="486" t="s">
        <v>591</v>
      </c>
    </row>
    <row r="40" spans="1:9" ht="11.25">
      <c r="A40" s="485" t="s">
        <v>30</v>
      </c>
      <c r="B40" s="28" t="s">
        <v>444</v>
      </c>
      <c r="C40" s="29" t="s">
        <v>445</v>
      </c>
      <c r="D40" s="26">
        <v>8</v>
      </c>
      <c r="E40" s="29"/>
      <c r="F40" s="29"/>
      <c r="G40" s="75">
        <v>5.4170730154463392E-3</v>
      </c>
      <c r="H40" s="75">
        <v>0.90075926440558041</v>
      </c>
      <c r="I40" s="486" t="s">
        <v>591</v>
      </c>
    </row>
    <row r="41" spans="1:9" ht="33.75">
      <c r="A41" s="485" t="s">
        <v>426</v>
      </c>
      <c r="B41" s="28" t="s">
        <v>563</v>
      </c>
      <c r="C41" s="29" t="s">
        <v>435</v>
      </c>
      <c r="D41" s="26">
        <v>4</v>
      </c>
      <c r="E41" s="29"/>
      <c r="F41" s="29"/>
      <c r="G41" s="75">
        <v>4.5674483925179227E-3</v>
      </c>
      <c r="H41" s="75">
        <v>0.90532671279809829</v>
      </c>
      <c r="I41" s="486" t="s">
        <v>591</v>
      </c>
    </row>
    <row r="42" spans="1:9" ht="11.25">
      <c r="A42" s="485" t="s">
        <v>35</v>
      </c>
      <c r="B42" s="28" t="s">
        <v>453</v>
      </c>
      <c r="C42" s="29" t="s">
        <v>445</v>
      </c>
      <c r="D42" s="26">
        <v>79.731999999999999</v>
      </c>
      <c r="E42" s="29"/>
      <c r="F42" s="29"/>
      <c r="G42" s="75">
        <v>4.5647822702074136E-3</v>
      </c>
      <c r="H42" s="75">
        <v>0.90989149506830569</v>
      </c>
      <c r="I42" s="486" t="s">
        <v>591</v>
      </c>
    </row>
    <row r="43" spans="1:9" ht="11.25">
      <c r="A43" s="485" t="s">
        <v>433</v>
      </c>
      <c r="B43" s="28" t="s">
        <v>564</v>
      </c>
      <c r="C43" s="29" t="s">
        <v>498</v>
      </c>
      <c r="D43" s="26">
        <v>21</v>
      </c>
      <c r="E43" s="29"/>
      <c r="F43" s="29"/>
      <c r="G43" s="75">
        <v>4.4294956066798638E-3</v>
      </c>
      <c r="H43" s="75">
        <v>0.91432099067498551</v>
      </c>
      <c r="I43" s="486" t="s">
        <v>591</v>
      </c>
    </row>
    <row r="44" spans="1:9" ht="11.25">
      <c r="A44" s="485" t="s">
        <v>34</v>
      </c>
      <c r="B44" s="28" t="s">
        <v>452</v>
      </c>
      <c r="C44" s="29" t="s">
        <v>445</v>
      </c>
      <c r="D44" s="26">
        <v>79.731999999999999</v>
      </c>
      <c r="E44" s="29"/>
      <c r="F44" s="29"/>
      <c r="G44" s="75">
        <v>4.3886506128828643E-3</v>
      </c>
      <c r="H44" s="75">
        <v>0.91870964128786836</v>
      </c>
      <c r="I44" s="486" t="s">
        <v>591</v>
      </c>
    </row>
    <row r="45" spans="1:9" ht="22.5">
      <c r="A45" s="485" t="s">
        <v>386</v>
      </c>
      <c r="B45" s="28" t="s">
        <v>521</v>
      </c>
      <c r="C45" s="29" t="s">
        <v>447</v>
      </c>
      <c r="D45" s="26">
        <v>218.9</v>
      </c>
      <c r="E45" s="29"/>
      <c r="F45" s="29"/>
      <c r="G45" s="75">
        <v>3.918559927093895E-3</v>
      </c>
      <c r="H45" s="75">
        <v>0.92262820121496225</v>
      </c>
      <c r="I45" s="486" t="s">
        <v>591</v>
      </c>
    </row>
    <row r="46" spans="1:9" ht="11.25">
      <c r="A46" s="485" t="s">
        <v>404</v>
      </c>
      <c r="B46" s="28" t="s">
        <v>560</v>
      </c>
      <c r="C46" s="29" t="s">
        <v>447</v>
      </c>
      <c r="D46" s="26">
        <v>25</v>
      </c>
      <c r="E46" s="29"/>
      <c r="F46" s="29"/>
      <c r="G46" s="75">
        <v>3.847214494064671E-3</v>
      </c>
      <c r="H46" s="75">
        <v>0.92647541570902692</v>
      </c>
      <c r="I46" s="486" t="s">
        <v>591</v>
      </c>
    </row>
    <row r="47" spans="1:9" ht="11.25">
      <c r="A47" s="485" t="s">
        <v>33</v>
      </c>
      <c r="B47" s="28" t="s">
        <v>450</v>
      </c>
      <c r="C47" s="29" t="s">
        <v>451</v>
      </c>
      <c r="D47" s="26">
        <v>1</v>
      </c>
      <c r="E47" s="29"/>
      <c r="F47" s="29"/>
      <c r="G47" s="75">
        <v>3.7629040891140565E-3</v>
      </c>
      <c r="H47" s="75">
        <v>0.93023831979814098</v>
      </c>
      <c r="I47" s="486" t="s">
        <v>591</v>
      </c>
    </row>
    <row r="48" spans="1:9" ht="11.25">
      <c r="A48" s="485" t="s">
        <v>298</v>
      </c>
      <c r="B48" s="28" t="s">
        <v>507</v>
      </c>
      <c r="C48" s="29" t="s">
        <v>447</v>
      </c>
      <c r="D48" s="26">
        <v>46.7</v>
      </c>
      <c r="E48" s="29"/>
      <c r="F48" s="29"/>
      <c r="G48" s="75">
        <v>3.4406841641582389E-3</v>
      </c>
      <c r="H48" s="75">
        <v>0.93367900396229919</v>
      </c>
      <c r="I48" s="486" t="s">
        <v>591</v>
      </c>
    </row>
    <row r="49" spans="1:9" ht="11.25">
      <c r="A49" s="485" t="s">
        <v>48</v>
      </c>
      <c r="B49" s="28" t="s">
        <v>532</v>
      </c>
      <c r="C49" s="29" t="s">
        <v>489</v>
      </c>
      <c r="D49" s="26">
        <v>1</v>
      </c>
      <c r="E49" s="29"/>
      <c r="F49" s="29"/>
      <c r="G49" s="75">
        <v>3.367251538234502E-3</v>
      </c>
      <c r="H49" s="75">
        <v>0.93704625550053366</v>
      </c>
      <c r="I49" s="486" t="s">
        <v>591</v>
      </c>
    </row>
    <row r="50" spans="1:9" ht="11.25">
      <c r="A50" s="485" t="s">
        <v>443</v>
      </c>
      <c r="B50" s="28" t="s">
        <v>566</v>
      </c>
      <c r="C50" s="29" t="s">
        <v>445</v>
      </c>
      <c r="D50" s="26">
        <v>133</v>
      </c>
      <c r="E50" s="29"/>
      <c r="F50" s="29"/>
      <c r="G50" s="75">
        <v>3.2257947059312038E-3</v>
      </c>
      <c r="H50" s="75">
        <v>0.94027205020646487</v>
      </c>
      <c r="I50" s="486" t="s">
        <v>591</v>
      </c>
    </row>
    <row r="51" spans="1:9" ht="22.5">
      <c r="A51" s="485" t="s">
        <v>321</v>
      </c>
      <c r="B51" s="28" t="s">
        <v>475</v>
      </c>
      <c r="C51" s="29" t="s">
        <v>474</v>
      </c>
      <c r="D51" s="26">
        <v>133.857</v>
      </c>
      <c r="E51" s="29"/>
      <c r="F51" s="29"/>
      <c r="G51" s="75">
        <v>3.1834262136710557E-3</v>
      </c>
      <c r="H51" s="75">
        <v>0.94345547642013594</v>
      </c>
      <c r="I51" s="486" t="s">
        <v>591</v>
      </c>
    </row>
    <row r="52" spans="1:9" ht="22.5">
      <c r="A52" s="485" t="s">
        <v>385</v>
      </c>
      <c r="B52" s="28" t="s">
        <v>520</v>
      </c>
      <c r="C52" s="29" t="s">
        <v>447</v>
      </c>
      <c r="D52" s="26">
        <v>215.2</v>
      </c>
      <c r="E52" s="29"/>
      <c r="F52" s="29"/>
      <c r="G52" s="75">
        <v>2.9900485537436706E-3</v>
      </c>
      <c r="H52" s="75">
        <v>0.94644552497387957</v>
      </c>
      <c r="I52" s="486" t="s">
        <v>591</v>
      </c>
    </row>
    <row r="53" spans="1:9" ht="11.25">
      <c r="A53" s="485" t="s">
        <v>293</v>
      </c>
      <c r="B53" s="28" t="s">
        <v>502</v>
      </c>
      <c r="C53" s="29" t="s">
        <v>447</v>
      </c>
      <c r="D53" s="26">
        <v>199.7</v>
      </c>
      <c r="E53" s="29"/>
      <c r="F53" s="29"/>
      <c r="G53" s="75">
        <v>2.5495594430936684E-3</v>
      </c>
      <c r="H53" s="75">
        <v>0.94899508441697322</v>
      </c>
      <c r="I53" s="486" t="s">
        <v>591</v>
      </c>
    </row>
    <row r="54" spans="1:9" ht="22.5">
      <c r="A54" s="485" t="s">
        <v>387</v>
      </c>
      <c r="B54" s="28" t="s">
        <v>522</v>
      </c>
      <c r="C54" s="29" t="s">
        <v>435</v>
      </c>
      <c r="D54" s="26">
        <v>138</v>
      </c>
      <c r="E54" s="29"/>
      <c r="F54" s="29"/>
      <c r="G54" s="75">
        <v>2.4093823494994141E-3</v>
      </c>
      <c r="H54" s="75">
        <v>0.95140446676647261</v>
      </c>
      <c r="I54" s="486" t="s">
        <v>592</v>
      </c>
    </row>
    <row r="55" spans="1:9" ht="33.75">
      <c r="A55" s="485" t="s">
        <v>422</v>
      </c>
      <c r="B55" s="28" t="s">
        <v>561</v>
      </c>
      <c r="C55" s="29" t="s">
        <v>451</v>
      </c>
      <c r="D55" s="26">
        <v>2</v>
      </c>
      <c r="E55" s="29"/>
      <c r="F55" s="29"/>
      <c r="G55" s="75">
        <v>2.3343348152047401E-3</v>
      </c>
      <c r="H55" s="75">
        <v>0.95373880158167734</v>
      </c>
      <c r="I55" s="486" t="s">
        <v>592</v>
      </c>
    </row>
    <row r="56" spans="1:9" ht="11.25">
      <c r="A56" s="485" t="s">
        <v>313</v>
      </c>
      <c r="B56" s="28" t="s">
        <v>464</v>
      </c>
      <c r="C56" s="29" t="s">
        <v>445</v>
      </c>
      <c r="D56" s="26">
        <v>105</v>
      </c>
      <c r="E56" s="29"/>
      <c r="F56" s="29"/>
      <c r="G56" s="75">
        <v>2.2683368617811657E-3</v>
      </c>
      <c r="H56" s="75">
        <v>0.95600713844345853</v>
      </c>
      <c r="I56" s="486" t="s">
        <v>592</v>
      </c>
    </row>
    <row r="57" spans="1:9" ht="22.5">
      <c r="A57" s="485" t="s">
        <v>54</v>
      </c>
      <c r="B57" s="28" t="s">
        <v>543</v>
      </c>
      <c r="C57" s="29" t="s">
        <v>445</v>
      </c>
      <c r="D57" s="26">
        <v>3.3600000000000003</v>
      </c>
      <c r="E57" s="29"/>
      <c r="F57" s="29"/>
      <c r="G57" s="75">
        <v>2.1240006173825175E-3</v>
      </c>
      <c r="H57" s="75">
        <v>0.95813113906084102</v>
      </c>
      <c r="I57" s="486" t="s">
        <v>592</v>
      </c>
    </row>
    <row r="58" spans="1:9" ht="11.25">
      <c r="A58" s="485" t="s">
        <v>49</v>
      </c>
      <c r="B58" s="28" t="s">
        <v>533</v>
      </c>
      <c r="C58" s="29" t="s">
        <v>451</v>
      </c>
      <c r="D58" s="26">
        <v>1</v>
      </c>
      <c r="E58" s="29"/>
      <c r="F58" s="29"/>
      <c r="G58" s="75">
        <v>2.0847552969718232E-3</v>
      </c>
      <c r="H58" s="75">
        <v>0.96021589435781285</v>
      </c>
      <c r="I58" s="486" t="s">
        <v>592</v>
      </c>
    </row>
    <row r="59" spans="1:9" ht="22.5">
      <c r="A59" s="485" t="s">
        <v>423</v>
      </c>
      <c r="B59" s="28" t="s">
        <v>562</v>
      </c>
      <c r="C59" s="29" t="s">
        <v>447</v>
      </c>
      <c r="D59" s="26">
        <v>4</v>
      </c>
      <c r="E59" s="29"/>
      <c r="F59" s="29"/>
      <c r="G59" s="75">
        <v>2.0681186937542458E-3</v>
      </c>
      <c r="H59" s="75">
        <v>0.96228401305156708</v>
      </c>
      <c r="I59" s="486" t="s">
        <v>592</v>
      </c>
    </row>
    <row r="60" spans="1:9" ht="11.25">
      <c r="A60" s="485" t="s">
        <v>272</v>
      </c>
      <c r="B60" s="28" t="s">
        <v>458</v>
      </c>
      <c r="C60" s="29" t="s">
        <v>445</v>
      </c>
      <c r="D60" s="26">
        <v>79.731999999999999</v>
      </c>
      <c r="E60" s="29"/>
      <c r="F60" s="29"/>
      <c r="G60" s="75">
        <v>1.9264942766200009E-3</v>
      </c>
      <c r="H60" s="75">
        <v>0.96421050732818703</v>
      </c>
      <c r="I60" s="486" t="s">
        <v>592</v>
      </c>
    </row>
    <row r="61" spans="1:9" ht="11.25">
      <c r="A61" s="485" t="s">
        <v>428</v>
      </c>
      <c r="B61" s="28" t="s">
        <v>486</v>
      </c>
      <c r="C61" s="29" t="s">
        <v>461</v>
      </c>
      <c r="D61" s="26">
        <v>0.12200000000000001</v>
      </c>
      <c r="E61" s="29"/>
      <c r="F61" s="29"/>
      <c r="G61" s="75">
        <v>1.9134988347293479E-3</v>
      </c>
      <c r="H61" s="75">
        <v>0.96612400616291638</v>
      </c>
      <c r="I61" s="486" t="s">
        <v>592</v>
      </c>
    </row>
    <row r="62" spans="1:9" ht="22.5">
      <c r="A62" s="485" t="s">
        <v>269</v>
      </c>
      <c r="B62" s="28" t="s">
        <v>454</v>
      </c>
      <c r="C62" s="29" t="s">
        <v>455</v>
      </c>
      <c r="D62" s="26">
        <v>16.946999999999999</v>
      </c>
      <c r="E62" s="29"/>
      <c r="F62" s="29"/>
      <c r="G62" s="75">
        <v>1.7846413347162842E-3</v>
      </c>
      <c r="H62" s="75">
        <v>0.96790864749763261</v>
      </c>
      <c r="I62" s="486" t="s">
        <v>592</v>
      </c>
    </row>
    <row r="63" spans="1:9" ht="22.5">
      <c r="A63" s="485" t="s">
        <v>384</v>
      </c>
      <c r="B63" s="28" t="s">
        <v>519</v>
      </c>
      <c r="C63" s="29" t="s">
        <v>435</v>
      </c>
      <c r="D63" s="26">
        <v>314</v>
      </c>
      <c r="E63" s="29"/>
      <c r="F63" s="29"/>
      <c r="G63" s="75">
        <v>1.7652167293111462E-3</v>
      </c>
      <c r="H63" s="75">
        <v>0.96967386422694379</v>
      </c>
      <c r="I63" s="486" t="s">
        <v>592</v>
      </c>
    </row>
    <row r="64" spans="1:9" ht="11.25">
      <c r="A64" s="485" t="s">
        <v>308</v>
      </c>
      <c r="B64" s="28" t="s">
        <v>535</v>
      </c>
      <c r="C64" s="29" t="s">
        <v>451</v>
      </c>
      <c r="D64" s="26">
        <v>1</v>
      </c>
      <c r="E64" s="29"/>
      <c r="F64" s="29"/>
      <c r="G64" s="75">
        <v>1.5272767393366801E-3</v>
      </c>
      <c r="H64" s="75">
        <v>0.97120114096628052</v>
      </c>
      <c r="I64" s="486" t="s">
        <v>592</v>
      </c>
    </row>
    <row r="65" spans="1:9" ht="11.25">
      <c r="A65" s="485" t="s">
        <v>287</v>
      </c>
      <c r="B65" s="28" t="s">
        <v>496</v>
      </c>
      <c r="C65" s="29" t="s">
        <v>451</v>
      </c>
      <c r="D65" s="26">
        <v>6</v>
      </c>
      <c r="E65" s="29"/>
      <c r="F65" s="29"/>
      <c r="G65" s="75">
        <v>1.526545460074369E-3</v>
      </c>
      <c r="H65" s="75">
        <v>0.97272768642635488</v>
      </c>
      <c r="I65" s="486" t="s">
        <v>592</v>
      </c>
    </row>
    <row r="66" spans="1:9" ht="11.25">
      <c r="A66" s="485" t="s">
        <v>64</v>
      </c>
      <c r="B66" s="28" t="s">
        <v>548</v>
      </c>
      <c r="C66" s="29" t="s">
        <v>167</v>
      </c>
      <c r="D66" s="26">
        <v>53.445700000000009</v>
      </c>
      <c r="E66" s="29"/>
      <c r="F66" s="29"/>
      <c r="G66" s="75">
        <v>1.420159562392739E-3</v>
      </c>
      <c r="H66" s="75">
        <v>0.9741478459887476</v>
      </c>
      <c r="I66" s="486" t="s">
        <v>592</v>
      </c>
    </row>
    <row r="67" spans="1:9" ht="22.5">
      <c r="A67" s="485" t="s">
        <v>319</v>
      </c>
      <c r="B67" s="28" t="s">
        <v>472</v>
      </c>
      <c r="C67" s="29" t="s">
        <v>461</v>
      </c>
      <c r="D67" s="26">
        <v>1.0090550000000003</v>
      </c>
      <c r="E67" s="29"/>
      <c r="F67" s="29"/>
      <c r="G67" s="75">
        <v>1.3615353415308013E-3</v>
      </c>
      <c r="H67" s="75">
        <v>0.97550938133027842</v>
      </c>
      <c r="I67" s="486" t="s">
        <v>592</v>
      </c>
    </row>
    <row r="68" spans="1:9" ht="11.25">
      <c r="A68" s="485" t="s">
        <v>273</v>
      </c>
      <c r="B68" s="28" t="s">
        <v>459</v>
      </c>
      <c r="C68" s="29" t="s">
        <v>447</v>
      </c>
      <c r="D68" s="26">
        <v>69.009999999999991</v>
      </c>
      <c r="E68" s="29"/>
      <c r="F68" s="29"/>
      <c r="G68" s="75">
        <v>1.3573152507878809E-3</v>
      </c>
      <c r="H68" s="75">
        <v>0.97686669658106628</v>
      </c>
      <c r="I68" s="486" t="s">
        <v>592</v>
      </c>
    </row>
    <row r="69" spans="1:9" ht="22.5">
      <c r="A69" s="485" t="s">
        <v>271</v>
      </c>
      <c r="B69" s="28" t="s">
        <v>457</v>
      </c>
      <c r="C69" s="29" t="s">
        <v>455</v>
      </c>
      <c r="D69" s="26">
        <v>7.9732000000000003</v>
      </c>
      <c r="E69" s="29"/>
      <c r="F69" s="29"/>
      <c r="G69" s="75">
        <v>1.2953393333070176E-3</v>
      </c>
      <c r="H69" s="75">
        <v>0.97816203591437334</v>
      </c>
      <c r="I69" s="486" t="s">
        <v>592</v>
      </c>
    </row>
    <row r="70" spans="1:9" ht="22.5">
      <c r="A70" s="485" t="s">
        <v>442</v>
      </c>
      <c r="B70" s="28" t="s">
        <v>565</v>
      </c>
      <c r="C70" s="29" t="s">
        <v>451</v>
      </c>
      <c r="D70" s="26">
        <v>1</v>
      </c>
      <c r="E70" s="29"/>
      <c r="F70" s="29"/>
      <c r="G70" s="75">
        <v>1.2012937731768869E-3</v>
      </c>
      <c r="H70" s="75">
        <v>0.97936332968755024</v>
      </c>
      <c r="I70" s="486" t="s">
        <v>592</v>
      </c>
    </row>
    <row r="71" spans="1:9" ht="11.25">
      <c r="A71" s="485" t="s">
        <v>315</v>
      </c>
      <c r="B71" s="28" t="s">
        <v>466</v>
      </c>
      <c r="C71" s="29" t="s">
        <v>445</v>
      </c>
      <c r="D71" s="26">
        <v>20.181100000000008</v>
      </c>
      <c r="E71" s="29"/>
      <c r="F71" s="29"/>
      <c r="G71" s="75">
        <v>1.1885725610096005E-3</v>
      </c>
      <c r="H71" s="75">
        <v>0.98055190224855981</v>
      </c>
      <c r="I71" s="486" t="s">
        <v>592</v>
      </c>
    </row>
    <row r="72" spans="1:9" ht="33.75">
      <c r="A72" s="485" t="s">
        <v>43</v>
      </c>
      <c r="B72" s="28" t="s">
        <v>490</v>
      </c>
      <c r="C72" s="29" t="s">
        <v>451</v>
      </c>
      <c r="D72" s="26">
        <v>1</v>
      </c>
      <c r="E72" s="29"/>
      <c r="F72" s="29"/>
      <c r="G72" s="75">
        <v>1.1649278648615425E-3</v>
      </c>
      <c r="H72" s="75">
        <v>0.98171683011342137</v>
      </c>
      <c r="I72" s="486" t="s">
        <v>592</v>
      </c>
    </row>
    <row r="73" spans="1:9" ht="11.25">
      <c r="A73" s="485" t="s">
        <v>390</v>
      </c>
      <c r="B73" s="28" t="s">
        <v>524</v>
      </c>
      <c r="C73" s="29" t="s">
        <v>451</v>
      </c>
      <c r="D73" s="26">
        <v>17</v>
      </c>
      <c r="E73" s="29"/>
      <c r="F73" s="29"/>
      <c r="G73" s="75">
        <v>1.1590014558398964E-3</v>
      </c>
      <c r="H73" s="75">
        <v>0.98287583156926128</v>
      </c>
      <c r="I73" s="486" t="s">
        <v>592</v>
      </c>
    </row>
    <row r="74" spans="1:9" ht="11.25">
      <c r="A74" s="485" t="s">
        <v>295</v>
      </c>
      <c r="B74" s="28" t="s">
        <v>504</v>
      </c>
      <c r="C74" s="29" t="s">
        <v>447</v>
      </c>
      <c r="D74" s="26">
        <v>30.6</v>
      </c>
      <c r="E74" s="29"/>
      <c r="F74" s="29"/>
      <c r="G74" s="75">
        <v>1.0671040285428045E-3</v>
      </c>
      <c r="H74" s="75">
        <v>0.9839429355978041</v>
      </c>
      <c r="I74" s="486" t="s">
        <v>592</v>
      </c>
    </row>
    <row r="75" spans="1:9" ht="11.25">
      <c r="A75" s="485" t="s">
        <v>392</v>
      </c>
      <c r="B75" s="28" t="s">
        <v>526</v>
      </c>
      <c r="C75" s="29" t="s">
        <v>451</v>
      </c>
      <c r="D75" s="26">
        <v>14</v>
      </c>
      <c r="E75" s="29"/>
      <c r="F75" s="29"/>
      <c r="G75" s="75">
        <v>1.0653824752794472E-3</v>
      </c>
      <c r="H75" s="75">
        <v>0.98500831807308353</v>
      </c>
      <c r="I75" s="486" t="s">
        <v>592</v>
      </c>
    </row>
    <row r="76" spans="1:9" ht="11.25">
      <c r="A76" s="485" t="s">
        <v>399</v>
      </c>
      <c r="B76" s="28" t="s">
        <v>537</v>
      </c>
      <c r="C76" s="29" t="s">
        <v>447</v>
      </c>
      <c r="D76" s="26">
        <v>39.4</v>
      </c>
      <c r="E76" s="29"/>
      <c r="F76" s="29"/>
      <c r="G76" s="75">
        <v>1.0186415424300644E-3</v>
      </c>
      <c r="H76" s="75">
        <v>0.98602695961551357</v>
      </c>
      <c r="I76" s="486" t="s">
        <v>592</v>
      </c>
    </row>
    <row r="77" spans="1:9" ht="11.25">
      <c r="A77" s="485" t="s">
        <v>381</v>
      </c>
      <c r="B77" s="28" t="s">
        <v>517</v>
      </c>
      <c r="C77" s="29" t="s">
        <v>498</v>
      </c>
      <c r="D77" s="26">
        <v>1</v>
      </c>
      <c r="E77" s="29"/>
      <c r="F77" s="29"/>
      <c r="G77" s="75">
        <v>1.0156707204269256E-3</v>
      </c>
      <c r="H77" s="75">
        <v>0.98704263033594053</v>
      </c>
      <c r="I77" s="486" t="s">
        <v>592</v>
      </c>
    </row>
    <row r="78" spans="1:9" ht="11.25">
      <c r="A78" s="485" t="s">
        <v>274</v>
      </c>
      <c r="B78" s="28" t="s">
        <v>460</v>
      </c>
      <c r="C78" s="29" t="s">
        <v>461</v>
      </c>
      <c r="D78" s="26">
        <v>1.7655000000000003</v>
      </c>
      <c r="E78" s="29"/>
      <c r="F78" s="29"/>
      <c r="G78" s="75">
        <v>9.8107207032883297E-4</v>
      </c>
      <c r="H78" s="75">
        <v>0.98802370240626936</v>
      </c>
      <c r="I78" s="486" t="s">
        <v>592</v>
      </c>
    </row>
    <row r="79" spans="1:9" ht="11.25">
      <c r="A79" s="485" t="s">
        <v>302</v>
      </c>
      <c r="B79" s="28" t="s">
        <v>510</v>
      </c>
      <c r="C79" s="29" t="s">
        <v>498</v>
      </c>
      <c r="D79" s="26">
        <v>11</v>
      </c>
      <c r="E79" s="29"/>
      <c r="F79" s="29"/>
      <c r="G79" s="75">
        <v>9.651210414196727E-4</v>
      </c>
      <c r="H79" s="75">
        <v>0.98898882344768901</v>
      </c>
      <c r="I79" s="486" t="s">
        <v>592</v>
      </c>
    </row>
    <row r="80" spans="1:9" ht="11.25">
      <c r="A80" s="485" t="s">
        <v>40</v>
      </c>
      <c r="B80" s="28" t="s">
        <v>481</v>
      </c>
      <c r="C80" s="29" t="s">
        <v>447</v>
      </c>
      <c r="D80" s="26">
        <v>46.79999999999999</v>
      </c>
      <c r="E80" s="29"/>
      <c r="F80" s="29"/>
      <c r="G80" s="75">
        <v>9.1833440361639533E-4</v>
      </c>
      <c r="H80" s="75">
        <v>0.98990715785130545</v>
      </c>
      <c r="I80" s="486" t="s">
        <v>592</v>
      </c>
    </row>
    <row r="81" spans="1:9" ht="11.25">
      <c r="A81" s="485" t="s">
        <v>292</v>
      </c>
      <c r="B81" s="28" t="s">
        <v>501</v>
      </c>
      <c r="C81" s="29" t="s">
        <v>498</v>
      </c>
      <c r="D81" s="26">
        <v>38</v>
      </c>
      <c r="E81" s="29"/>
      <c r="F81" s="29"/>
      <c r="G81" s="75">
        <v>9.0834025369814408E-4</v>
      </c>
      <c r="H81" s="75">
        <v>0.99081549810500358</v>
      </c>
      <c r="I81" s="486" t="s">
        <v>592</v>
      </c>
    </row>
    <row r="82" spans="1:9" ht="22.5">
      <c r="A82" s="485" t="s">
        <v>402</v>
      </c>
      <c r="B82" s="28" t="s">
        <v>540</v>
      </c>
      <c r="C82" s="29" t="s">
        <v>435</v>
      </c>
      <c r="D82" s="26">
        <v>25.8</v>
      </c>
      <c r="E82" s="29"/>
      <c r="F82" s="29"/>
      <c r="G82" s="75">
        <v>8.5766869481383918E-4</v>
      </c>
      <c r="H82" s="75">
        <v>0.99167316679981743</v>
      </c>
      <c r="I82" s="486" t="s">
        <v>592</v>
      </c>
    </row>
    <row r="83" spans="1:9" ht="22.5">
      <c r="A83" s="485" t="s">
        <v>317</v>
      </c>
      <c r="B83" s="28" t="s">
        <v>468</v>
      </c>
      <c r="C83" s="29" t="s">
        <v>469</v>
      </c>
      <c r="D83" s="26">
        <v>154.84</v>
      </c>
      <c r="E83" s="29"/>
      <c r="F83" s="29"/>
      <c r="G83" s="75">
        <v>8.2564475711846671E-4</v>
      </c>
      <c r="H83" s="75">
        <v>0.99249881155693587</v>
      </c>
      <c r="I83" s="486" t="s">
        <v>592</v>
      </c>
    </row>
    <row r="84" spans="1:9" ht="11.25">
      <c r="A84" s="485" t="s">
        <v>301</v>
      </c>
      <c r="B84" s="28" t="s">
        <v>509</v>
      </c>
      <c r="C84" s="29" t="s">
        <v>489</v>
      </c>
      <c r="D84" s="26">
        <v>23</v>
      </c>
      <c r="E84" s="29"/>
      <c r="F84" s="29"/>
      <c r="G84" s="75">
        <v>7.4671230174276496E-4</v>
      </c>
      <c r="H84" s="75">
        <v>0.99324552385867859</v>
      </c>
      <c r="I84" s="486" t="s">
        <v>592</v>
      </c>
    </row>
    <row r="85" spans="1:9" ht="22.5">
      <c r="A85" s="485" t="s">
        <v>303</v>
      </c>
      <c r="B85" s="28" t="s">
        <v>511</v>
      </c>
      <c r="C85" s="29" t="s">
        <v>451</v>
      </c>
      <c r="D85" s="26">
        <v>2</v>
      </c>
      <c r="E85" s="29"/>
      <c r="F85" s="29"/>
      <c r="G85" s="75">
        <v>5.3867858659989562E-4</v>
      </c>
      <c r="H85" s="75">
        <v>0.99378420244527854</v>
      </c>
      <c r="I85" s="486" t="s">
        <v>592</v>
      </c>
    </row>
    <row r="86" spans="1:9" ht="22.5">
      <c r="A86" s="485" t="s">
        <v>396</v>
      </c>
      <c r="B86" s="28" t="s">
        <v>529</v>
      </c>
      <c r="C86" s="29" t="s">
        <v>489</v>
      </c>
      <c r="D86" s="26">
        <v>8</v>
      </c>
      <c r="E86" s="29"/>
      <c r="F86" s="29"/>
      <c r="G86" s="75">
        <v>5.3529642001170694E-4</v>
      </c>
      <c r="H86" s="75">
        <v>0.99431949886529025</v>
      </c>
      <c r="I86" s="486" t="s">
        <v>592</v>
      </c>
    </row>
    <row r="87" spans="1:9" ht="11.25">
      <c r="A87" s="485" t="s">
        <v>46</v>
      </c>
      <c r="B87" s="28" t="s">
        <v>492</v>
      </c>
      <c r="C87" s="29" t="s">
        <v>451</v>
      </c>
      <c r="D87" s="26">
        <v>4</v>
      </c>
      <c r="E87" s="29"/>
      <c r="F87" s="29"/>
      <c r="G87" s="75">
        <v>5.2481475058524811E-4</v>
      </c>
      <c r="H87" s="75">
        <v>0.99484431361587555</v>
      </c>
      <c r="I87" s="486" t="s">
        <v>592</v>
      </c>
    </row>
    <row r="88" spans="1:9" ht="11.25">
      <c r="A88" s="485" t="s">
        <v>307</v>
      </c>
      <c r="B88" s="28" t="s">
        <v>534</v>
      </c>
      <c r="C88" s="29" t="s">
        <v>451</v>
      </c>
      <c r="D88" s="26">
        <v>1</v>
      </c>
      <c r="E88" s="29"/>
      <c r="F88" s="29"/>
      <c r="G88" s="75">
        <v>5.1439402109731524E-4</v>
      </c>
      <c r="H88" s="75">
        <v>0.99535870763697287</v>
      </c>
      <c r="I88" s="486" t="s">
        <v>592</v>
      </c>
    </row>
    <row r="89" spans="1:9" ht="11.25">
      <c r="A89" s="485" t="s">
        <v>306</v>
      </c>
      <c r="B89" s="28" t="s">
        <v>514</v>
      </c>
      <c r="C89" s="29" t="s">
        <v>451</v>
      </c>
      <c r="D89" s="26">
        <v>1</v>
      </c>
      <c r="E89" s="29"/>
      <c r="F89" s="29"/>
      <c r="G89" s="75">
        <v>4.8476197598908529E-4</v>
      </c>
      <c r="H89" s="75">
        <v>0.995843469612962</v>
      </c>
      <c r="I89" s="486" t="s">
        <v>592</v>
      </c>
    </row>
    <row r="90" spans="1:9" ht="11.25">
      <c r="A90" s="485" t="s">
        <v>288</v>
      </c>
      <c r="B90" s="28" t="s">
        <v>497</v>
      </c>
      <c r="C90" s="29" t="s">
        <v>498</v>
      </c>
      <c r="D90" s="26">
        <v>3</v>
      </c>
      <c r="E90" s="29"/>
      <c r="F90" s="29"/>
      <c r="G90" s="75">
        <v>4.2820971303702881E-4</v>
      </c>
      <c r="H90" s="75">
        <v>0.99627167932599903</v>
      </c>
      <c r="I90" s="486" t="s">
        <v>592</v>
      </c>
    </row>
    <row r="91" spans="1:9" ht="22.5">
      <c r="A91" s="485" t="s">
        <v>65</v>
      </c>
      <c r="B91" s="28" t="s">
        <v>549</v>
      </c>
      <c r="C91" s="29" t="s">
        <v>445</v>
      </c>
      <c r="D91" s="26">
        <v>2.1350000000000002</v>
      </c>
      <c r="E91" s="29"/>
      <c r="F91" s="29"/>
      <c r="G91" s="75">
        <v>4.2409626718652903E-4</v>
      </c>
      <c r="H91" s="75">
        <v>0.99669577559318556</v>
      </c>
      <c r="I91" s="486" t="s">
        <v>592</v>
      </c>
    </row>
    <row r="92" spans="1:9" ht="11.25">
      <c r="A92" s="485" t="s">
        <v>300</v>
      </c>
      <c r="B92" s="28" t="s">
        <v>508</v>
      </c>
      <c r="C92" s="29" t="s">
        <v>451</v>
      </c>
      <c r="D92" s="26">
        <v>23</v>
      </c>
      <c r="E92" s="29"/>
      <c r="F92" s="29"/>
      <c r="G92" s="75">
        <v>4.1207586431229077E-4</v>
      </c>
      <c r="H92" s="75">
        <v>0.99710785145749781</v>
      </c>
      <c r="I92" s="486" t="s">
        <v>592</v>
      </c>
    </row>
    <row r="93" spans="1:9" ht="11.25">
      <c r="A93" s="485" t="s">
        <v>291</v>
      </c>
      <c r="B93" s="28" t="s">
        <v>500</v>
      </c>
      <c r="C93" s="29" t="s">
        <v>498</v>
      </c>
      <c r="D93" s="26">
        <v>38</v>
      </c>
      <c r="E93" s="29"/>
      <c r="F93" s="29"/>
      <c r="G93" s="75">
        <v>3.2883190828588007E-4</v>
      </c>
      <c r="H93" s="75">
        <v>0.99743668336578373</v>
      </c>
      <c r="I93" s="486" t="s">
        <v>592</v>
      </c>
    </row>
    <row r="94" spans="1:9" ht="22.5">
      <c r="A94" s="485" t="s">
        <v>42</v>
      </c>
      <c r="B94" s="28" t="s">
        <v>488</v>
      </c>
      <c r="C94" s="29" t="s">
        <v>489</v>
      </c>
      <c r="D94" s="26">
        <v>1</v>
      </c>
      <c r="E94" s="29"/>
      <c r="F94" s="29"/>
      <c r="G94" s="75">
        <v>3.0838655891043287E-4</v>
      </c>
      <c r="H94" s="75">
        <v>0.99774506992469414</v>
      </c>
      <c r="I94" s="486" t="s">
        <v>592</v>
      </c>
    </row>
    <row r="95" spans="1:9" ht="11.25">
      <c r="A95" s="485" t="s">
        <v>286</v>
      </c>
      <c r="B95" s="28" t="s">
        <v>495</v>
      </c>
      <c r="C95" s="29" t="s">
        <v>451</v>
      </c>
      <c r="D95" s="26">
        <v>1</v>
      </c>
      <c r="E95" s="29"/>
      <c r="F95" s="29"/>
      <c r="G95" s="75">
        <v>2.6691693074354237E-4</v>
      </c>
      <c r="H95" s="75">
        <v>0.99801198685543768</v>
      </c>
      <c r="I95" s="486" t="s">
        <v>592</v>
      </c>
    </row>
    <row r="96" spans="1:9" ht="22.5">
      <c r="A96" s="485" t="s">
        <v>397</v>
      </c>
      <c r="B96" s="28" t="s">
        <v>530</v>
      </c>
      <c r="C96" s="29" t="s">
        <v>498</v>
      </c>
      <c r="D96" s="26">
        <v>2</v>
      </c>
      <c r="E96" s="29"/>
      <c r="F96" s="29"/>
      <c r="G96" s="75">
        <v>2.347101732325921E-4</v>
      </c>
      <c r="H96" s="75">
        <v>0.9982466970286703</v>
      </c>
      <c r="I96" s="486" t="s">
        <v>592</v>
      </c>
    </row>
    <row r="97" spans="1:9" ht="11.25">
      <c r="A97" s="485" t="s">
        <v>45</v>
      </c>
      <c r="B97" s="28" t="s">
        <v>491</v>
      </c>
      <c r="C97" s="29" t="s">
        <v>451</v>
      </c>
      <c r="D97" s="26">
        <v>4</v>
      </c>
      <c r="E97" s="29"/>
      <c r="F97" s="29"/>
      <c r="G97" s="75">
        <v>1.8026033815967996E-4</v>
      </c>
      <c r="H97" s="75">
        <v>0.99842695736682996</v>
      </c>
      <c r="I97" s="486" t="s">
        <v>592</v>
      </c>
    </row>
    <row r="98" spans="1:9" ht="11.25">
      <c r="A98" s="485" t="s">
        <v>393</v>
      </c>
      <c r="B98" s="28" t="s">
        <v>527</v>
      </c>
      <c r="C98" s="29" t="s">
        <v>451</v>
      </c>
      <c r="D98" s="26">
        <v>2</v>
      </c>
      <c r="E98" s="29"/>
      <c r="F98" s="29"/>
      <c r="G98" s="75">
        <v>1.7456245390750619E-4</v>
      </c>
      <c r="H98" s="75">
        <v>0.99860151982073742</v>
      </c>
      <c r="I98" s="486" t="s">
        <v>592</v>
      </c>
    </row>
    <row r="99" spans="1:9" ht="11.25">
      <c r="A99" s="485" t="s">
        <v>391</v>
      </c>
      <c r="B99" s="28" t="s">
        <v>525</v>
      </c>
      <c r="C99" s="29" t="s">
        <v>451</v>
      </c>
      <c r="D99" s="26">
        <v>2</v>
      </c>
      <c r="E99" s="29"/>
      <c r="F99" s="29"/>
      <c r="G99" s="75">
        <v>1.6895597956312128E-4</v>
      </c>
      <c r="H99" s="75">
        <v>0.99877047580030054</v>
      </c>
      <c r="I99" s="486" t="s">
        <v>592</v>
      </c>
    </row>
    <row r="100" spans="1:9" ht="11.25">
      <c r="A100" s="485" t="s">
        <v>329</v>
      </c>
      <c r="B100" s="28" t="s">
        <v>515</v>
      </c>
      <c r="C100" s="29" t="s">
        <v>498</v>
      </c>
      <c r="D100" s="26">
        <v>1</v>
      </c>
      <c r="E100" s="29"/>
      <c r="F100" s="29"/>
      <c r="G100" s="75">
        <v>1.6275534081810862E-4</v>
      </c>
      <c r="H100" s="75">
        <v>0.99893323114111865</v>
      </c>
      <c r="I100" s="486" t="s">
        <v>592</v>
      </c>
    </row>
    <row r="101" spans="1:9" ht="11.25">
      <c r="A101" s="485" t="s">
        <v>294</v>
      </c>
      <c r="B101" s="28" t="s">
        <v>503</v>
      </c>
      <c r="C101" s="29" t="s">
        <v>447</v>
      </c>
      <c r="D101" s="26">
        <v>9</v>
      </c>
      <c r="E101" s="29"/>
      <c r="F101" s="29"/>
      <c r="G101" s="75">
        <v>1.3478390903471E-4</v>
      </c>
      <c r="H101" s="75">
        <v>0.99906801505015341</v>
      </c>
      <c r="I101" s="486" t="s">
        <v>592</v>
      </c>
    </row>
    <row r="102" spans="1:9" ht="11.25">
      <c r="A102" s="485" t="s">
        <v>401</v>
      </c>
      <c r="B102" s="28" t="s">
        <v>539</v>
      </c>
      <c r="C102" s="29" t="s">
        <v>498</v>
      </c>
      <c r="D102" s="26">
        <v>5</v>
      </c>
      <c r="E102" s="29"/>
      <c r="F102" s="29"/>
      <c r="G102" s="75">
        <v>1.3223966660125272E-4</v>
      </c>
      <c r="H102" s="75">
        <v>0.99920025471675467</v>
      </c>
      <c r="I102" s="486" t="s">
        <v>592</v>
      </c>
    </row>
    <row r="103" spans="1:9" ht="11.25">
      <c r="A103" s="485" t="s">
        <v>398</v>
      </c>
      <c r="B103" s="28" t="s">
        <v>508</v>
      </c>
      <c r="C103" s="29" t="s">
        <v>451</v>
      </c>
      <c r="D103" s="26">
        <v>7</v>
      </c>
      <c r="E103" s="29"/>
      <c r="F103" s="29"/>
      <c r="G103" s="75">
        <v>1.2541439348634934E-4</v>
      </c>
      <c r="H103" s="75">
        <v>0.99932566911024101</v>
      </c>
      <c r="I103" s="486" t="s">
        <v>592</v>
      </c>
    </row>
    <row r="104" spans="1:9" ht="11.25">
      <c r="A104" s="485" t="s">
        <v>47</v>
      </c>
      <c r="B104" s="28" t="s">
        <v>531</v>
      </c>
      <c r="C104" s="29" t="s">
        <v>451</v>
      </c>
      <c r="D104" s="26">
        <v>5</v>
      </c>
      <c r="E104" s="29"/>
      <c r="F104" s="29"/>
      <c r="G104" s="75">
        <v>9.9865324259356176E-5</v>
      </c>
      <c r="H104" s="75">
        <v>0.99942553443450033</v>
      </c>
      <c r="I104" s="486" t="s">
        <v>592</v>
      </c>
    </row>
    <row r="105" spans="1:9" ht="11.25">
      <c r="A105" s="485" t="s">
        <v>284</v>
      </c>
      <c r="B105" s="28" t="s">
        <v>493</v>
      </c>
      <c r="C105" s="29" t="s">
        <v>451</v>
      </c>
      <c r="D105" s="26">
        <v>2</v>
      </c>
      <c r="E105" s="29"/>
      <c r="F105" s="29"/>
      <c r="G105" s="75">
        <v>9.0130169079839979E-5</v>
      </c>
      <c r="H105" s="75">
        <v>0.99951566460358021</v>
      </c>
      <c r="I105" s="486" t="s">
        <v>592</v>
      </c>
    </row>
    <row r="106" spans="1:9" ht="11.25">
      <c r="A106" s="485" t="s">
        <v>299</v>
      </c>
      <c r="B106" s="28" t="s">
        <v>507</v>
      </c>
      <c r="C106" s="29" t="s">
        <v>447</v>
      </c>
      <c r="D106" s="26">
        <v>1</v>
      </c>
      <c r="E106" s="29"/>
      <c r="F106" s="29"/>
      <c r="G106" s="75">
        <v>7.3676385677840797E-5</v>
      </c>
      <c r="H106" s="75">
        <v>0.999589340989258</v>
      </c>
      <c r="I106" s="486" t="s">
        <v>592</v>
      </c>
    </row>
    <row r="107" spans="1:9" ht="11.25">
      <c r="A107" s="485" t="s">
        <v>309</v>
      </c>
      <c r="B107" s="28" t="s">
        <v>536</v>
      </c>
      <c r="C107" s="29" t="s">
        <v>451</v>
      </c>
      <c r="D107" s="26">
        <v>1</v>
      </c>
      <c r="E107" s="29"/>
      <c r="F107" s="29"/>
      <c r="G107" s="75">
        <v>6.3575590867169076E-5</v>
      </c>
      <c r="H107" s="75">
        <v>0.99965291658012512</v>
      </c>
      <c r="I107" s="486" t="s">
        <v>592</v>
      </c>
    </row>
    <row r="108" spans="1:9" ht="11.25">
      <c r="A108" s="485" t="s">
        <v>330</v>
      </c>
      <c r="B108" s="28" t="s">
        <v>516</v>
      </c>
      <c r="C108" s="29" t="s">
        <v>451</v>
      </c>
      <c r="D108" s="26">
        <v>1</v>
      </c>
      <c r="E108" s="29"/>
      <c r="F108" s="29"/>
      <c r="G108" s="75">
        <v>5.1402838146615981E-5</v>
      </c>
      <c r="H108" s="75">
        <v>0.99970431941827176</v>
      </c>
      <c r="I108" s="486" t="s">
        <v>592</v>
      </c>
    </row>
    <row r="109" spans="1:9" ht="11.25">
      <c r="A109" s="485" t="s">
        <v>285</v>
      </c>
      <c r="B109" s="28" t="s">
        <v>494</v>
      </c>
      <c r="C109" s="29" t="s">
        <v>451</v>
      </c>
      <c r="D109" s="26">
        <v>1</v>
      </c>
      <c r="E109" s="29"/>
      <c r="F109" s="29"/>
      <c r="G109" s="75">
        <v>4.5065084539919989E-5</v>
      </c>
      <c r="H109" s="75">
        <v>0.9997493845028117</v>
      </c>
      <c r="I109" s="486" t="s">
        <v>592</v>
      </c>
    </row>
    <row r="110" spans="1:9" ht="22.5">
      <c r="A110" s="485" t="s">
        <v>403</v>
      </c>
      <c r="B110" s="28" t="s">
        <v>541</v>
      </c>
      <c r="C110" s="29" t="s">
        <v>435</v>
      </c>
      <c r="D110" s="26">
        <v>1.1000000000000001</v>
      </c>
      <c r="E110" s="29"/>
      <c r="F110" s="29"/>
      <c r="G110" s="75">
        <v>4.4836559770447784E-5</v>
      </c>
      <c r="H110" s="75">
        <v>0.9997942210625822</v>
      </c>
      <c r="I110" s="486" t="s">
        <v>592</v>
      </c>
    </row>
    <row r="111" spans="1:9" ht="11.25">
      <c r="A111" s="485" t="s">
        <v>304</v>
      </c>
      <c r="B111" s="28" t="s">
        <v>512</v>
      </c>
      <c r="C111" s="29" t="s">
        <v>498</v>
      </c>
      <c r="D111" s="26">
        <v>4</v>
      </c>
      <c r="E111" s="29"/>
      <c r="F111" s="29"/>
      <c r="G111" s="75">
        <v>4.3206416414879344E-5</v>
      </c>
      <c r="H111" s="75">
        <v>0.99983742747899707</v>
      </c>
      <c r="I111" s="486" t="s">
        <v>592</v>
      </c>
    </row>
    <row r="112" spans="1:9" ht="11.25">
      <c r="A112" s="485" t="s">
        <v>296</v>
      </c>
      <c r="B112" s="28" t="s">
        <v>505</v>
      </c>
      <c r="C112" s="29" t="s">
        <v>447</v>
      </c>
      <c r="D112" s="26">
        <v>0.7</v>
      </c>
      <c r="E112" s="29"/>
      <c r="F112" s="29"/>
      <c r="G112" s="75">
        <v>4.1606743028573871E-5</v>
      </c>
      <c r="H112" s="75">
        <v>0.99987903422202562</v>
      </c>
      <c r="I112" s="486" t="s">
        <v>592</v>
      </c>
    </row>
    <row r="113" spans="1:9" ht="11.25">
      <c r="A113" s="485" t="s">
        <v>297</v>
      </c>
      <c r="B113" s="28" t="s">
        <v>506</v>
      </c>
      <c r="C113" s="29" t="s">
        <v>447</v>
      </c>
      <c r="D113" s="26">
        <v>1</v>
      </c>
      <c r="E113" s="29"/>
      <c r="F113" s="29"/>
      <c r="G113" s="75">
        <v>3.7325712347127783E-5</v>
      </c>
      <c r="H113" s="75">
        <v>0.99991635993437278</v>
      </c>
      <c r="I113" s="486" t="s">
        <v>592</v>
      </c>
    </row>
    <row r="114" spans="1:9" ht="11.25">
      <c r="A114" s="485" t="s">
        <v>305</v>
      </c>
      <c r="B114" s="28" t="s">
        <v>513</v>
      </c>
      <c r="C114" s="29" t="s">
        <v>451</v>
      </c>
      <c r="D114" s="26">
        <v>1</v>
      </c>
      <c r="E114" s="29"/>
      <c r="F114" s="29"/>
      <c r="G114" s="75">
        <v>3.406542563599091E-5</v>
      </c>
      <c r="H114" s="75">
        <v>0.99995042536000878</v>
      </c>
      <c r="I114" s="486" t="s">
        <v>592</v>
      </c>
    </row>
    <row r="115" spans="1:9" ht="11.25">
      <c r="A115" s="485" t="s">
        <v>382</v>
      </c>
      <c r="B115" s="28" t="s">
        <v>518</v>
      </c>
      <c r="C115" s="29" t="s">
        <v>451</v>
      </c>
      <c r="D115" s="26">
        <v>1</v>
      </c>
      <c r="E115" s="29"/>
      <c r="F115" s="29"/>
      <c r="G115" s="75">
        <v>2.5762359011833911E-5</v>
      </c>
      <c r="H115" s="75">
        <v>0.99997618771902064</v>
      </c>
      <c r="I115" s="486" t="s">
        <v>592</v>
      </c>
    </row>
    <row r="116" spans="1:9" ht="11.25">
      <c r="A116" s="485" t="s">
        <v>400</v>
      </c>
      <c r="B116" s="28" t="s">
        <v>538</v>
      </c>
      <c r="C116" s="29" t="s">
        <v>498</v>
      </c>
      <c r="D116" s="26">
        <v>2</v>
      </c>
      <c r="E116" s="29"/>
      <c r="F116" s="29"/>
      <c r="G116" s="75">
        <v>1.3711486168332656E-5</v>
      </c>
      <c r="H116" s="75">
        <v>0.99998989920518899</v>
      </c>
      <c r="I116" s="486" t="s">
        <v>592</v>
      </c>
    </row>
    <row r="117" spans="1:9" ht="12" thickBot="1">
      <c r="A117" s="487" t="s">
        <v>290</v>
      </c>
      <c r="B117" s="488" t="s">
        <v>499</v>
      </c>
      <c r="C117" s="489" t="s">
        <v>498</v>
      </c>
      <c r="D117" s="490">
        <v>3</v>
      </c>
      <c r="E117" s="489"/>
      <c r="F117" s="489"/>
      <c r="G117" s="491">
        <v>1.0100794810671722E-5</v>
      </c>
      <c r="H117" s="491">
        <v>0.99999999999999967</v>
      </c>
      <c r="I117" s="492" t="s">
        <v>592</v>
      </c>
    </row>
  </sheetData>
  <sortState ref="A3:F114">
    <sortCondition descending="1" ref="F25:F114"/>
  </sortState>
  <mergeCells count="1">
    <mergeCell ref="A1:I1"/>
  </mergeCells>
  <conditionalFormatting sqref="G3:H117">
    <cfRule type="colorScale" priority="15515">
      <colorScale>
        <cfvo type="min"/>
        <cfvo type="max"/>
        <color rgb="FFFCFCFF"/>
        <color rgb="FF63BE7B"/>
      </colorScale>
    </cfRule>
    <cfRule type="colorScale" priority="15516">
      <colorScale>
        <cfvo type="min"/>
        <cfvo type="max"/>
        <color rgb="FFFCFCFF"/>
        <color rgb="FF63BE7B"/>
      </colorScale>
    </cfRule>
    <cfRule type="colorScale" priority="15517">
      <colorScale>
        <cfvo type="min"/>
        <cfvo type="max"/>
        <color rgb="FFFCFCFF"/>
        <color rgb="FF63BE7B"/>
      </colorScale>
    </cfRule>
  </conditionalFormatting>
  <conditionalFormatting sqref="I3:I117">
    <cfRule type="expression" dxfId="7" priority="15518">
      <formula>NOT(ISERROR(SEARCH("B",I3)))</formula>
    </cfRule>
    <cfRule type="expression" dxfId="6" priority="15519">
      <formula>NOT(ISERROR(SEARCH("A",I3)))</formula>
    </cfRule>
    <cfRule type="colorScale" priority="15520">
      <colorScale>
        <cfvo type="min"/>
        <cfvo type="max"/>
        <color rgb="FFFCFCFF"/>
        <color rgb="FF63BE7B"/>
      </colorScale>
    </cfRule>
    <cfRule type="expression" dxfId="5" priority="15521">
      <formula>NOT(ISERROR(SEARCH("C",I3)))</formula>
    </cfRule>
  </conditionalFormatting>
  <pageMargins left="0.23622047244094491" right="0.23622047244094491" top="0.74803149606299213" bottom="0.74803149606299213" header="0.31496062992125984" footer="0.31496062992125984"/>
  <pageSetup paperSize="9" scale="90" firstPageNumber="26" fitToHeight="0" orientation="landscape" useFirstPageNumber="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A1:AG490"/>
  <sheetViews>
    <sheetView showGridLines="0" tabSelected="1" view="pageBreakPreview" topLeftCell="A331" zoomScaleNormal="100" zoomScaleSheetLayoutView="100" workbookViewId="0">
      <selection sqref="A1:O1"/>
    </sheetView>
  </sheetViews>
  <sheetFormatPr defaultColWidth="14.42578125" defaultRowHeight="15"/>
  <cols>
    <col min="1" max="1" width="9.85546875" customWidth="1"/>
    <col min="2" max="2" width="54.42578125" customWidth="1"/>
    <col min="3" max="3" width="13.7109375" style="324" customWidth="1"/>
    <col min="4" max="7" width="13.7109375" style="188" customWidth="1"/>
    <col min="8" max="12" width="13.7109375" style="188" hidden="1" customWidth="1"/>
    <col min="13" max="13" width="10.7109375" style="188" customWidth="1"/>
    <col min="14" max="14" width="6.42578125" style="146" customWidth="1"/>
    <col min="15" max="15" width="23.85546875" style="86" customWidth="1"/>
    <col min="16" max="16" width="12.85546875" style="98" hidden="1" customWidth="1"/>
    <col min="17" max="18" width="10.5703125" customWidth="1"/>
    <col min="19" max="19" width="15.140625" customWidth="1"/>
    <col min="20" max="22" width="9.28515625" customWidth="1"/>
    <col min="23" max="23" width="12.42578125" customWidth="1"/>
    <col min="24" max="24" width="12.85546875" customWidth="1"/>
    <col min="25" max="29" width="9.28515625" customWidth="1"/>
    <col min="30" max="33" width="9.140625" customWidth="1"/>
    <col min="257" max="257" width="7" customWidth="1"/>
    <col min="258" max="258" width="54.42578125" customWidth="1"/>
    <col min="259" max="259" width="5.7109375" customWidth="1"/>
    <col min="260" max="260" width="1.7109375" customWidth="1"/>
    <col min="261" max="262" width="5.7109375" customWidth="1"/>
    <col min="263" max="263" width="1.7109375" customWidth="1"/>
    <col min="264" max="265" width="5.7109375" customWidth="1"/>
    <col min="266" max="266" width="13.7109375" customWidth="1"/>
    <col min="267" max="267" width="10.7109375" customWidth="1"/>
    <col min="268" max="268" width="9.85546875" customWidth="1"/>
    <col min="269" max="269" width="12.85546875" customWidth="1"/>
    <col min="270" max="270" width="6.42578125" customWidth="1"/>
    <col min="271" max="271" width="23.85546875" customWidth="1"/>
    <col min="272" max="272" width="12.85546875" customWidth="1"/>
    <col min="273" max="274" width="10.5703125" customWidth="1"/>
    <col min="275" max="275" width="15.140625" customWidth="1"/>
    <col min="276" max="278" width="9.28515625" customWidth="1"/>
    <col min="279" max="279" width="12.42578125" customWidth="1"/>
    <col min="280" max="280" width="12.85546875" customWidth="1"/>
    <col min="281" max="285" width="9.28515625" customWidth="1"/>
    <col min="286" max="289" width="9.140625" customWidth="1"/>
    <col min="513" max="513" width="7" customWidth="1"/>
    <col min="514" max="514" width="54.42578125" customWidth="1"/>
    <col min="515" max="515" width="5.7109375" customWidth="1"/>
    <col min="516" max="516" width="1.7109375" customWidth="1"/>
    <col min="517" max="518" width="5.7109375" customWidth="1"/>
    <col min="519" max="519" width="1.7109375" customWidth="1"/>
    <col min="520" max="521" width="5.7109375" customWidth="1"/>
    <col min="522" max="522" width="13.7109375" customWidth="1"/>
    <col min="523" max="523" width="10.7109375" customWidth="1"/>
    <col min="524" max="524" width="9.85546875" customWidth="1"/>
    <col min="525" max="525" width="12.85546875" customWidth="1"/>
    <col min="526" max="526" width="6.42578125" customWidth="1"/>
    <col min="527" max="527" width="23.85546875" customWidth="1"/>
    <col min="528" max="528" width="12.85546875" customWidth="1"/>
    <col min="529" max="530" width="10.5703125" customWidth="1"/>
    <col min="531" max="531" width="15.140625" customWidth="1"/>
    <col min="532" max="534" width="9.28515625" customWidth="1"/>
    <col min="535" max="535" width="12.42578125" customWidth="1"/>
    <col min="536" max="536" width="12.85546875" customWidth="1"/>
    <col min="537" max="541" width="9.28515625" customWidth="1"/>
    <col min="542" max="545" width="9.140625" customWidth="1"/>
    <col min="769" max="769" width="7" customWidth="1"/>
    <col min="770" max="770" width="54.42578125" customWidth="1"/>
    <col min="771" max="771" width="5.7109375" customWidth="1"/>
    <col min="772" max="772" width="1.7109375" customWidth="1"/>
    <col min="773" max="774" width="5.7109375" customWidth="1"/>
    <col min="775" max="775" width="1.7109375" customWidth="1"/>
    <col min="776" max="777" width="5.7109375" customWidth="1"/>
    <col min="778" max="778" width="13.7109375" customWidth="1"/>
    <col min="779" max="779" width="10.7109375" customWidth="1"/>
    <col min="780" max="780" width="9.85546875" customWidth="1"/>
    <col min="781" max="781" width="12.85546875" customWidth="1"/>
    <col min="782" max="782" width="6.42578125" customWidth="1"/>
    <col min="783" max="783" width="23.85546875" customWidth="1"/>
    <col min="784" max="784" width="12.85546875" customWidth="1"/>
    <col min="785" max="786" width="10.5703125" customWidth="1"/>
    <col min="787" max="787" width="15.140625" customWidth="1"/>
    <col min="788" max="790" width="9.28515625" customWidth="1"/>
    <col min="791" max="791" width="12.42578125" customWidth="1"/>
    <col min="792" max="792" width="12.85546875" customWidth="1"/>
    <col min="793" max="797" width="9.28515625" customWidth="1"/>
    <col min="798" max="801" width="9.140625" customWidth="1"/>
    <col min="1025" max="1025" width="7" customWidth="1"/>
    <col min="1026" max="1026" width="54.42578125" customWidth="1"/>
    <col min="1027" max="1027" width="5.7109375" customWidth="1"/>
    <col min="1028" max="1028" width="1.7109375" customWidth="1"/>
    <col min="1029" max="1030" width="5.7109375" customWidth="1"/>
    <col min="1031" max="1031" width="1.7109375" customWidth="1"/>
    <col min="1032" max="1033" width="5.7109375" customWidth="1"/>
    <col min="1034" max="1034" width="13.7109375" customWidth="1"/>
    <col min="1035" max="1035" width="10.7109375" customWidth="1"/>
    <col min="1036" max="1036" width="9.85546875" customWidth="1"/>
    <col min="1037" max="1037" width="12.85546875" customWidth="1"/>
    <col min="1038" max="1038" width="6.42578125" customWidth="1"/>
    <col min="1039" max="1039" width="23.85546875" customWidth="1"/>
    <col min="1040" max="1040" width="12.85546875" customWidth="1"/>
    <col min="1041" max="1042" width="10.5703125" customWidth="1"/>
    <col min="1043" max="1043" width="15.140625" customWidth="1"/>
    <col min="1044" max="1046" width="9.28515625" customWidth="1"/>
    <col min="1047" max="1047" width="12.42578125" customWidth="1"/>
    <col min="1048" max="1048" width="12.85546875" customWidth="1"/>
    <col min="1049" max="1053" width="9.28515625" customWidth="1"/>
    <col min="1054" max="1057" width="9.140625" customWidth="1"/>
    <col min="1281" max="1281" width="7" customWidth="1"/>
    <col min="1282" max="1282" width="54.42578125" customWidth="1"/>
    <col min="1283" max="1283" width="5.7109375" customWidth="1"/>
    <col min="1284" max="1284" width="1.7109375" customWidth="1"/>
    <col min="1285" max="1286" width="5.7109375" customWidth="1"/>
    <col min="1287" max="1287" width="1.7109375" customWidth="1"/>
    <col min="1288" max="1289" width="5.7109375" customWidth="1"/>
    <col min="1290" max="1290" width="13.7109375" customWidth="1"/>
    <col min="1291" max="1291" width="10.7109375" customWidth="1"/>
    <col min="1292" max="1292" width="9.85546875" customWidth="1"/>
    <col min="1293" max="1293" width="12.85546875" customWidth="1"/>
    <col min="1294" max="1294" width="6.42578125" customWidth="1"/>
    <col min="1295" max="1295" width="23.85546875" customWidth="1"/>
    <col min="1296" max="1296" width="12.85546875" customWidth="1"/>
    <col min="1297" max="1298" width="10.5703125" customWidth="1"/>
    <col min="1299" max="1299" width="15.140625" customWidth="1"/>
    <col min="1300" max="1302" width="9.28515625" customWidth="1"/>
    <col min="1303" max="1303" width="12.42578125" customWidth="1"/>
    <col min="1304" max="1304" width="12.85546875" customWidth="1"/>
    <col min="1305" max="1309" width="9.28515625" customWidth="1"/>
    <col min="1310" max="1313" width="9.140625" customWidth="1"/>
    <col min="1537" max="1537" width="7" customWidth="1"/>
    <col min="1538" max="1538" width="54.42578125" customWidth="1"/>
    <col min="1539" max="1539" width="5.7109375" customWidth="1"/>
    <col min="1540" max="1540" width="1.7109375" customWidth="1"/>
    <col min="1541" max="1542" width="5.7109375" customWidth="1"/>
    <col min="1543" max="1543" width="1.7109375" customWidth="1"/>
    <col min="1544" max="1545" width="5.7109375" customWidth="1"/>
    <col min="1546" max="1546" width="13.7109375" customWidth="1"/>
    <col min="1547" max="1547" width="10.7109375" customWidth="1"/>
    <col min="1548" max="1548" width="9.85546875" customWidth="1"/>
    <col min="1549" max="1549" width="12.85546875" customWidth="1"/>
    <col min="1550" max="1550" width="6.42578125" customWidth="1"/>
    <col min="1551" max="1551" width="23.85546875" customWidth="1"/>
    <col min="1552" max="1552" width="12.85546875" customWidth="1"/>
    <col min="1553" max="1554" width="10.5703125" customWidth="1"/>
    <col min="1555" max="1555" width="15.140625" customWidth="1"/>
    <col min="1556" max="1558" width="9.28515625" customWidth="1"/>
    <col min="1559" max="1559" width="12.42578125" customWidth="1"/>
    <col min="1560" max="1560" width="12.85546875" customWidth="1"/>
    <col min="1561" max="1565" width="9.28515625" customWidth="1"/>
    <col min="1566" max="1569" width="9.140625" customWidth="1"/>
    <col min="1793" max="1793" width="7" customWidth="1"/>
    <col min="1794" max="1794" width="54.42578125" customWidth="1"/>
    <col min="1795" max="1795" width="5.7109375" customWidth="1"/>
    <col min="1796" max="1796" width="1.7109375" customWidth="1"/>
    <col min="1797" max="1798" width="5.7109375" customWidth="1"/>
    <col min="1799" max="1799" width="1.7109375" customWidth="1"/>
    <col min="1800" max="1801" width="5.7109375" customWidth="1"/>
    <col min="1802" max="1802" width="13.7109375" customWidth="1"/>
    <col min="1803" max="1803" width="10.7109375" customWidth="1"/>
    <col min="1804" max="1804" width="9.85546875" customWidth="1"/>
    <col min="1805" max="1805" width="12.85546875" customWidth="1"/>
    <col min="1806" max="1806" width="6.42578125" customWidth="1"/>
    <col min="1807" max="1807" width="23.85546875" customWidth="1"/>
    <col min="1808" max="1808" width="12.85546875" customWidth="1"/>
    <col min="1809" max="1810" width="10.5703125" customWidth="1"/>
    <col min="1811" max="1811" width="15.140625" customWidth="1"/>
    <col min="1812" max="1814" width="9.28515625" customWidth="1"/>
    <col min="1815" max="1815" width="12.42578125" customWidth="1"/>
    <col min="1816" max="1816" width="12.85546875" customWidth="1"/>
    <col min="1817" max="1821" width="9.28515625" customWidth="1"/>
    <col min="1822" max="1825" width="9.140625" customWidth="1"/>
    <col min="2049" max="2049" width="7" customWidth="1"/>
    <col min="2050" max="2050" width="54.42578125" customWidth="1"/>
    <col min="2051" max="2051" width="5.7109375" customWidth="1"/>
    <col min="2052" max="2052" width="1.7109375" customWidth="1"/>
    <col min="2053" max="2054" width="5.7109375" customWidth="1"/>
    <col min="2055" max="2055" width="1.7109375" customWidth="1"/>
    <col min="2056" max="2057" width="5.7109375" customWidth="1"/>
    <col min="2058" max="2058" width="13.7109375" customWidth="1"/>
    <col min="2059" max="2059" width="10.7109375" customWidth="1"/>
    <col min="2060" max="2060" width="9.85546875" customWidth="1"/>
    <col min="2061" max="2061" width="12.85546875" customWidth="1"/>
    <col min="2062" max="2062" width="6.42578125" customWidth="1"/>
    <col min="2063" max="2063" width="23.85546875" customWidth="1"/>
    <col min="2064" max="2064" width="12.85546875" customWidth="1"/>
    <col min="2065" max="2066" width="10.5703125" customWidth="1"/>
    <col min="2067" max="2067" width="15.140625" customWidth="1"/>
    <col min="2068" max="2070" width="9.28515625" customWidth="1"/>
    <col min="2071" max="2071" width="12.42578125" customWidth="1"/>
    <col min="2072" max="2072" width="12.85546875" customWidth="1"/>
    <col min="2073" max="2077" width="9.28515625" customWidth="1"/>
    <col min="2078" max="2081" width="9.140625" customWidth="1"/>
    <col min="2305" max="2305" width="7" customWidth="1"/>
    <col min="2306" max="2306" width="54.42578125" customWidth="1"/>
    <col min="2307" max="2307" width="5.7109375" customWidth="1"/>
    <col min="2308" max="2308" width="1.7109375" customWidth="1"/>
    <col min="2309" max="2310" width="5.7109375" customWidth="1"/>
    <col min="2311" max="2311" width="1.7109375" customWidth="1"/>
    <col min="2312" max="2313" width="5.7109375" customWidth="1"/>
    <col min="2314" max="2314" width="13.7109375" customWidth="1"/>
    <col min="2315" max="2315" width="10.7109375" customWidth="1"/>
    <col min="2316" max="2316" width="9.85546875" customWidth="1"/>
    <col min="2317" max="2317" width="12.85546875" customWidth="1"/>
    <col min="2318" max="2318" width="6.42578125" customWidth="1"/>
    <col min="2319" max="2319" width="23.85546875" customWidth="1"/>
    <col min="2320" max="2320" width="12.85546875" customWidth="1"/>
    <col min="2321" max="2322" width="10.5703125" customWidth="1"/>
    <col min="2323" max="2323" width="15.140625" customWidth="1"/>
    <col min="2324" max="2326" width="9.28515625" customWidth="1"/>
    <col min="2327" max="2327" width="12.42578125" customWidth="1"/>
    <col min="2328" max="2328" width="12.85546875" customWidth="1"/>
    <col min="2329" max="2333" width="9.28515625" customWidth="1"/>
    <col min="2334" max="2337" width="9.140625" customWidth="1"/>
    <col min="2561" max="2561" width="7" customWidth="1"/>
    <col min="2562" max="2562" width="54.42578125" customWidth="1"/>
    <col min="2563" max="2563" width="5.7109375" customWidth="1"/>
    <col min="2564" max="2564" width="1.7109375" customWidth="1"/>
    <col min="2565" max="2566" width="5.7109375" customWidth="1"/>
    <col min="2567" max="2567" width="1.7109375" customWidth="1"/>
    <col min="2568" max="2569" width="5.7109375" customWidth="1"/>
    <col min="2570" max="2570" width="13.7109375" customWidth="1"/>
    <col min="2571" max="2571" width="10.7109375" customWidth="1"/>
    <col min="2572" max="2572" width="9.85546875" customWidth="1"/>
    <col min="2573" max="2573" width="12.85546875" customWidth="1"/>
    <col min="2574" max="2574" width="6.42578125" customWidth="1"/>
    <col min="2575" max="2575" width="23.85546875" customWidth="1"/>
    <col min="2576" max="2576" width="12.85546875" customWidth="1"/>
    <col min="2577" max="2578" width="10.5703125" customWidth="1"/>
    <col min="2579" max="2579" width="15.140625" customWidth="1"/>
    <col min="2580" max="2582" width="9.28515625" customWidth="1"/>
    <col min="2583" max="2583" width="12.42578125" customWidth="1"/>
    <col min="2584" max="2584" width="12.85546875" customWidth="1"/>
    <col min="2585" max="2589" width="9.28515625" customWidth="1"/>
    <col min="2590" max="2593" width="9.140625" customWidth="1"/>
    <col min="2817" max="2817" width="7" customWidth="1"/>
    <col min="2818" max="2818" width="54.42578125" customWidth="1"/>
    <col min="2819" max="2819" width="5.7109375" customWidth="1"/>
    <col min="2820" max="2820" width="1.7109375" customWidth="1"/>
    <col min="2821" max="2822" width="5.7109375" customWidth="1"/>
    <col min="2823" max="2823" width="1.7109375" customWidth="1"/>
    <col min="2824" max="2825" width="5.7109375" customWidth="1"/>
    <col min="2826" max="2826" width="13.7109375" customWidth="1"/>
    <col min="2827" max="2827" width="10.7109375" customWidth="1"/>
    <col min="2828" max="2828" width="9.85546875" customWidth="1"/>
    <col min="2829" max="2829" width="12.85546875" customWidth="1"/>
    <col min="2830" max="2830" width="6.42578125" customWidth="1"/>
    <col min="2831" max="2831" width="23.85546875" customWidth="1"/>
    <col min="2832" max="2832" width="12.85546875" customWidth="1"/>
    <col min="2833" max="2834" width="10.5703125" customWidth="1"/>
    <col min="2835" max="2835" width="15.140625" customWidth="1"/>
    <col min="2836" max="2838" width="9.28515625" customWidth="1"/>
    <col min="2839" max="2839" width="12.42578125" customWidth="1"/>
    <col min="2840" max="2840" width="12.85546875" customWidth="1"/>
    <col min="2841" max="2845" width="9.28515625" customWidth="1"/>
    <col min="2846" max="2849" width="9.140625" customWidth="1"/>
    <col min="3073" max="3073" width="7" customWidth="1"/>
    <col min="3074" max="3074" width="54.42578125" customWidth="1"/>
    <col min="3075" max="3075" width="5.7109375" customWidth="1"/>
    <col min="3076" max="3076" width="1.7109375" customWidth="1"/>
    <col min="3077" max="3078" width="5.7109375" customWidth="1"/>
    <col min="3079" max="3079" width="1.7109375" customWidth="1"/>
    <col min="3080" max="3081" width="5.7109375" customWidth="1"/>
    <col min="3082" max="3082" width="13.7109375" customWidth="1"/>
    <col min="3083" max="3083" width="10.7109375" customWidth="1"/>
    <col min="3084" max="3084" width="9.85546875" customWidth="1"/>
    <col min="3085" max="3085" width="12.85546875" customWidth="1"/>
    <col min="3086" max="3086" width="6.42578125" customWidth="1"/>
    <col min="3087" max="3087" width="23.85546875" customWidth="1"/>
    <col min="3088" max="3088" width="12.85546875" customWidth="1"/>
    <col min="3089" max="3090" width="10.5703125" customWidth="1"/>
    <col min="3091" max="3091" width="15.140625" customWidth="1"/>
    <col min="3092" max="3094" width="9.28515625" customWidth="1"/>
    <col min="3095" max="3095" width="12.42578125" customWidth="1"/>
    <col min="3096" max="3096" width="12.85546875" customWidth="1"/>
    <col min="3097" max="3101" width="9.28515625" customWidth="1"/>
    <col min="3102" max="3105" width="9.140625" customWidth="1"/>
    <col min="3329" max="3329" width="7" customWidth="1"/>
    <col min="3330" max="3330" width="54.42578125" customWidth="1"/>
    <col min="3331" max="3331" width="5.7109375" customWidth="1"/>
    <col min="3332" max="3332" width="1.7109375" customWidth="1"/>
    <col min="3333" max="3334" width="5.7109375" customWidth="1"/>
    <col min="3335" max="3335" width="1.7109375" customWidth="1"/>
    <col min="3336" max="3337" width="5.7109375" customWidth="1"/>
    <col min="3338" max="3338" width="13.7109375" customWidth="1"/>
    <col min="3339" max="3339" width="10.7109375" customWidth="1"/>
    <col min="3340" max="3340" width="9.85546875" customWidth="1"/>
    <col min="3341" max="3341" width="12.85546875" customWidth="1"/>
    <col min="3342" max="3342" width="6.42578125" customWidth="1"/>
    <col min="3343" max="3343" width="23.85546875" customWidth="1"/>
    <col min="3344" max="3344" width="12.85546875" customWidth="1"/>
    <col min="3345" max="3346" width="10.5703125" customWidth="1"/>
    <col min="3347" max="3347" width="15.140625" customWidth="1"/>
    <col min="3348" max="3350" width="9.28515625" customWidth="1"/>
    <col min="3351" max="3351" width="12.42578125" customWidth="1"/>
    <col min="3352" max="3352" width="12.85546875" customWidth="1"/>
    <col min="3353" max="3357" width="9.28515625" customWidth="1"/>
    <col min="3358" max="3361" width="9.140625" customWidth="1"/>
    <col min="3585" max="3585" width="7" customWidth="1"/>
    <col min="3586" max="3586" width="54.42578125" customWidth="1"/>
    <col min="3587" max="3587" width="5.7109375" customWidth="1"/>
    <col min="3588" max="3588" width="1.7109375" customWidth="1"/>
    <col min="3589" max="3590" width="5.7109375" customWidth="1"/>
    <col min="3591" max="3591" width="1.7109375" customWidth="1"/>
    <col min="3592" max="3593" width="5.7109375" customWidth="1"/>
    <col min="3594" max="3594" width="13.7109375" customWidth="1"/>
    <col min="3595" max="3595" width="10.7109375" customWidth="1"/>
    <col min="3596" max="3596" width="9.85546875" customWidth="1"/>
    <col min="3597" max="3597" width="12.85546875" customWidth="1"/>
    <col min="3598" max="3598" width="6.42578125" customWidth="1"/>
    <col min="3599" max="3599" width="23.85546875" customWidth="1"/>
    <col min="3600" max="3600" width="12.85546875" customWidth="1"/>
    <col min="3601" max="3602" width="10.5703125" customWidth="1"/>
    <col min="3603" max="3603" width="15.140625" customWidth="1"/>
    <col min="3604" max="3606" width="9.28515625" customWidth="1"/>
    <col min="3607" max="3607" width="12.42578125" customWidth="1"/>
    <col min="3608" max="3608" width="12.85546875" customWidth="1"/>
    <col min="3609" max="3613" width="9.28515625" customWidth="1"/>
    <col min="3614" max="3617" width="9.140625" customWidth="1"/>
    <col min="3841" max="3841" width="7" customWidth="1"/>
    <col min="3842" max="3842" width="54.42578125" customWidth="1"/>
    <col min="3843" max="3843" width="5.7109375" customWidth="1"/>
    <col min="3844" max="3844" width="1.7109375" customWidth="1"/>
    <col min="3845" max="3846" width="5.7109375" customWidth="1"/>
    <col min="3847" max="3847" width="1.7109375" customWidth="1"/>
    <col min="3848" max="3849" width="5.7109375" customWidth="1"/>
    <col min="3850" max="3850" width="13.7109375" customWidth="1"/>
    <col min="3851" max="3851" width="10.7109375" customWidth="1"/>
    <col min="3852" max="3852" width="9.85546875" customWidth="1"/>
    <col min="3853" max="3853" width="12.85546875" customWidth="1"/>
    <col min="3854" max="3854" width="6.42578125" customWidth="1"/>
    <col min="3855" max="3855" width="23.85546875" customWidth="1"/>
    <col min="3856" max="3856" width="12.85546875" customWidth="1"/>
    <col min="3857" max="3858" width="10.5703125" customWidth="1"/>
    <col min="3859" max="3859" width="15.140625" customWidth="1"/>
    <col min="3860" max="3862" width="9.28515625" customWidth="1"/>
    <col min="3863" max="3863" width="12.42578125" customWidth="1"/>
    <col min="3864" max="3864" width="12.85546875" customWidth="1"/>
    <col min="3865" max="3869" width="9.28515625" customWidth="1"/>
    <col min="3870" max="3873" width="9.140625" customWidth="1"/>
    <col min="4097" max="4097" width="7" customWidth="1"/>
    <col min="4098" max="4098" width="54.42578125" customWidth="1"/>
    <col min="4099" max="4099" width="5.7109375" customWidth="1"/>
    <col min="4100" max="4100" width="1.7109375" customWidth="1"/>
    <col min="4101" max="4102" width="5.7109375" customWidth="1"/>
    <col min="4103" max="4103" width="1.7109375" customWidth="1"/>
    <col min="4104" max="4105" width="5.7109375" customWidth="1"/>
    <col min="4106" max="4106" width="13.7109375" customWidth="1"/>
    <col min="4107" max="4107" width="10.7109375" customWidth="1"/>
    <col min="4108" max="4108" width="9.85546875" customWidth="1"/>
    <col min="4109" max="4109" width="12.85546875" customWidth="1"/>
    <col min="4110" max="4110" width="6.42578125" customWidth="1"/>
    <col min="4111" max="4111" width="23.85546875" customWidth="1"/>
    <col min="4112" max="4112" width="12.85546875" customWidth="1"/>
    <col min="4113" max="4114" width="10.5703125" customWidth="1"/>
    <col min="4115" max="4115" width="15.140625" customWidth="1"/>
    <col min="4116" max="4118" width="9.28515625" customWidth="1"/>
    <col min="4119" max="4119" width="12.42578125" customWidth="1"/>
    <col min="4120" max="4120" width="12.85546875" customWidth="1"/>
    <col min="4121" max="4125" width="9.28515625" customWidth="1"/>
    <col min="4126" max="4129" width="9.140625" customWidth="1"/>
    <col min="4353" max="4353" width="7" customWidth="1"/>
    <col min="4354" max="4354" width="54.42578125" customWidth="1"/>
    <col min="4355" max="4355" width="5.7109375" customWidth="1"/>
    <col min="4356" max="4356" width="1.7109375" customWidth="1"/>
    <col min="4357" max="4358" width="5.7109375" customWidth="1"/>
    <col min="4359" max="4359" width="1.7109375" customWidth="1"/>
    <col min="4360" max="4361" width="5.7109375" customWidth="1"/>
    <col min="4362" max="4362" width="13.7109375" customWidth="1"/>
    <col min="4363" max="4363" width="10.7109375" customWidth="1"/>
    <col min="4364" max="4364" width="9.85546875" customWidth="1"/>
    <col min="4365" max="4365" width="12.85546875" customWidth="1"/>
    <col min="4366" max="4366" width="6.42578125" customWidth="1"/>
    <col min="4367" max="4367" width="23.85546875" customWidth="1"/>
    <col min="4368" max="4368" width="12.85546875" customWidth="1"/>
    <col min="4369" max="4370" width="10.5703125" customWidth="1"/>
    <col min="4371" max="4371" width="15.140625" customWidth="1"/>
    <col min="4372" max="4374" width="9.28515625" customWidth="1"/>
    <col min="4375" max="4375" width="12.42578125" customWidth="1"/>
    <col min="4376" max="4376" width="12.85546875" customWidth="1"/>
    <col min="4377" max="4381" width="9.28515625" customWidth="1"/>
    <col min="4382" max="4385" width="9.140625" customWidth="1"/>
    <col min="4609" max="4609" width="7" customWidth="1"/>
    <col min="4610" max="4610" width="54.42578125" customWidth="1"/>
    <col min="4611" max="4611" width="5.7109375" customWidth="1"/>
    <col min="4612" max="4612" width="1.7109375" customWidth="1"/>
    <col min="4613" max="4614" width="5.7109375" customWidth="1"/>
    <col min="4615" max="4615" width="1.7109375" customWidth="1"/>
    <col min="4616" max="4617" width="5.7109375" customWidth="1"/>
    <col min="4618" max="4618" width="13.7109375" customWidth="1"/>
    <col min="4619" max="4619" width="10.7109375" customWidth="1"/>
    <col min="4620" max="4620" width="9.85546875" customWidth="1"/>
    <col min="4621" max="4621" width="12.85546875" customWidth="1"/>
    <col min="4622" max="4622" width="6.42578125" customWidth="1"/>
    <col min="4623" max="4623" width="23.85546875" customWidth="1"/>
    <col min="4624" max="4624" width="12.85546875" customWidth="1"/>
    <col min="4625" max="4626" width="10.5703125" customWidth="1"/>
    <col min="4627" max="4627" width="15.140625" customWidth="1"/>
    <col min="4628" max="4630" width="9.28515625" customWidth="1"/>
    <col min="4631" max="4631" width="12.42578125" customWidth="1"/>
    <col min="4632" max="4632" width="12.85546875" customWidth="1"/>
    <col min="4633" max="4637" width="9.28515625" customWidth="1"/>
    <col min="4638" max="4641" width="9.140625" customWidth="1"/>
    <col min="4865" max="4865" width="7" customWidth="1"/>
    <col min="4866" max="4866" width="54.42578125" customWidth="1"/>
    <col min="4867" max="4867" width="5.7109375" customWidth="1"/>
    <col min="4868" max="4868" width="1.7109375" customWidth="1"/>
    <col min="4869" max="4870" width="5.7109375" customWidth="1"/>
    <col min="4871" max="4871" width="1.7109375" customWidth="1"/>
    <col min="4872" max="4873" width="5.7109375" customWidth="1"/>
    <col min="4874" max="4874" width="13.7109375" customWidth="1"/>
    <col min="4875" max="4875" width="10.7109375" customWidth="1"/>
    <col min="4876" max="4876" width="9.85546875" customWidth="1"/>
    <col min="4877" max="4877" width="12.85546875" customWidth="1"/>
    <col min="4878" max="4878" width="6.42578125" customWidth="1"/>
    <col min="4879" max="4879" width="23.85546875" customWidth="1"/>
    <col min="4880" max="4880" width="12.85546875" customWidth="1"/>
    <col min="4881" max="4882" width="10.5703125" customWidth="1"/>
    <col min="4883" max="4883" width="15.140625" customWidth="1"/>
    <col min="4884" max="4886" width="9.28515625" customWidth="1"/>
    <col min="4887" max="4887" width="12.42578125" customWidth="1"/>
    <col min="4888" max="4888" width="12.85546875" customWidth="1"/>
    <col min="4889" max="4893" width="9.28515625" customWidth="1"/>
    <col min="4894" max="4897" width="9.140625" customWidth="1"/>
    <col min="5121" max="5121" width="7" customWidth="1"/>
    <col min="5122" max="5122" width="54.42578125" customWidth="1"/>
    <col min="5123" max="5123" width="5.7109375" customWidth="1"/>
    <col min="5124" max="5124" width="1.7109375" customWidth="1"/>
    <col min="5125" max="5126" width="5.7109375" customWidth="1"/>
    <col min="5127" max="5127" width="1.7109375" customWidth="1"/>
    <col min="5128" max="5129" width="5.7109375" customWidth="1"/>
    <col min="5130" max="5130" width="13.7109375" customWidth="1"/>
    <col min="5131" max="5131" width="10.7109375" customWidth="1"/>
    <col min="5132" max="5132" width="9.85546875" customWidth="1"/>
    <col min="5133" max="5133" width="12.85546875" customWidth="1"/>
    <col min="5134" max="5134" width="6.42578125" customWidth="1"/>
    <col min="5135" max="5135" width="23.85546875" customWidth="1"/>
    <col min="5136" max="5136" width="12.85546875" customWidth="1"/>
    <col min="5137" max="5138" width="10.5703125" customWidth="1"/>
    <col min="5139" max="5139" width="15.140625" customWidth="1"/>
    <col min="5140" max="5142" width="9.28515625" customWidth="1"/>
    <col min="5143" max="5143" width="12.42578125" customWidth="1"/>
    <col min="5144" max="5144" width="12.85546875" customWidth="1"/>
    <col min="5145" max="5149" width="9.28515625" customWidth="1"/>
    <col min="5150" max="5153" width="9.140625" customWidth="1"/>
    <col min="5377" max="5377" width="7" customWidth="1"/>
    <col min="5378" max="5378" width="54.42578125" customWidth="1"/>
    <col min="5379" max="5379" width="5.7109375" customWidth="1"/>
    <col min="5380" max="5380" width="1.7109375" customWidth="1"/>
    <col min="5381" max="5382" width="5.7109375" customWidth="1"/>
    <col min="5383" max="5383" width="1.7109375" customWidth="1"/>
    <col min="5384" max="5385" width="5.7109375" customWidth="1"/>
    <col min="5386" max="5386" width="13.7109375" customWidth="1"/>
    <col min="5387" max="5387" width="10.7109375" customWidth="1"/>
    <col min="5388" max="5388" width="9.85546875" customWidth="1"/>
    <col min="5389" max="5389" width="12.85546875" customWidth="1"/>
    <col min="5390" max="5390" width="6.42578125" customWidth="1"/>
    <col min="5391" max="5391" width="23.85546875" customWidth="1"/>
    <col min="5392" max="5392" width="12.85546875" customWidth="1"/>
    <col min="5393" max="5394" width="10.5703125" customWidth="1"/>
    <col min="5395" max="5395" width="15.140625" customWidth="1"/>
    <col min="5396" max="5398" width="9.28515625" customWidth="1"/>
    <col min="5399" max="5399" width="12.42578125" customWidth="1"/>
    <col min="5400" max="5400" width="12.85546875" customWidth="1"/>
    <col min="5401" max="5405" width="9.28515625" customWidth="1"/>
    <col min="5406" max="5409" width="9.140625" customWidth="1"/>
    <col min="5633" max="5633" width="7" customWidth="1"/>
    <col min="5634" max="5634" width="54.42578125" customWidth="1"/>
    <col min="5635" max="5635" width="5.7109375" customWidth="1"/>
    <col min="5636" max="5636" width="1.7109375" customWidth="1"/>
    <col min="5637" max="5638" width="5.7109375" customWidth="1"/>
    <col min="5639" max="5639" width="1.7109375" customWidth="1"/>
    <col min="5640" max="5641" width="5.7109375" customWidth="1"/>
    <col min="5642" max="5642" width="13.7109375" customWidth="1"/>
    <col min="5643" max="5643" width="10.7109375" customWidth="1"/>
    <col min="5644" max="5644" width="9.85546875" customWidth="1"/>
    <col min="5645" max="5645" width="12.85546875" customWidth="1"/>
    <col min="5646" max="5646" width="6.42578125" customWidth="1"/>
    <col min="5647" max="5647" width="23.85546875" customWidth="1"/>
    <col min="5648" max="5648" width="12.85546875" customWidth="1"/>
    <col min="5649" max="5650" width="10.5703125" customWidth="1"/>
    <col min="5651" max="5651" width="15.140625" customWidth="1"/>
    <col min="5652" max="5654" width="9.28515625" customWidth="1"/>
    <col min="5655" max="5655" width="12.42578125" customWidth="1"/>
    <col min="5656" max="5656" width="12.85546875" customWidth="1"/>
    <col min="5657" max="5661" width="9.28515625" customWidth="1"/>
    <col min="5662" max="5665" width="9.140625" customWidth="1"/>
    <col min="5889" max="5889" width="7" customWidth="1"/>
    <col min="5890" max="5890" width="54.42578125" customWidth="1"/>
    <col min="5891" max="5891" width="5.7109375" customWidth="1"/>
    <col min="5892" max="5892" width="1.7109375" customWidth="1"/>
    <col min="5893" max="5894" width="5.7109375" customWidth="1"/>
    <col min="5895" max="5895" width="1.7109375" customWidth="1"/>
    <col min="5896" max="5897" width="5.7109375" customWidth="1"/>
    <col min="5898" max="5898" width="13.7109375" customWidth="1"/>
    <col min="5899" max="5899" width="10.7109375" customWidth="1"/>
    <col min="5900" max="5900" width="9.85546875" customWidth="1"/>
    <col min="5901" max="5901" width="12.85546875" customWidth="1"/>
    <col min="5902" max="5902" width="6.42578125" customWidth="1"/>
    <col min="5903" max="5903" width="23.85546875" customWidth="1"/>
    <col min="5904" max="5904" width="12.85546875" customWidth="1"/>
    <col min="5905" max="5906" width="10.5703125" customWidth="1"/>
    <col min="5907" max="5907" width="15.140625" customWidth="1"/>
    <col min="5908" max="5910" width="9.28515625" customWidth="1"/>
    <col min="5911" max="5911" width="12.42578125" customWidth="1"/>
    <col min="5912" max="5912" width="12.85546875" customWidth="1"/>
    <col min="5913" max="5917" width="9.28515625" customWidth="1"/>
    <col min="5918" max="5921" width="9.140625" customWidth="1"/>
    <col min="6145" max="6145" width="7" customWidth="1"/>
    <col min="6146" max="6146" width="54.42578125" customWidth="1"/>
    <col min="6147" max="6147" width="5.7109375" customWidth="1"/>
    <col min="6148" max="6148" width="1.7109375" customWidth="1"/>
    <col min="6149" max="6150" width="5.7109375" customWidth="1"/>
    <col min="6151" max="6151" width="1.7109375" customWidth="1"/>
    <col min="6152" max="6153" width="5.7109375" customWidth="1"/>
    <col min="6154" max="6154" width="13.7109375" customWidth="1"/>
    <col min="6155" max="6155" width="10.7109375" customWidth="1"/>
    <col min="6156" max="6156" width="9.85546875" customWidth="1"/>
    <col min="6157" max="6157" width="12.85546875" customWidth="1"/>
    <col min="6158" max="6158" width="6.42578125" customWidth="1"/>
    <col min="6159" max="6159" width="23.85546875" customWidth="1"/>
    <col min="6160" max="6160" width="12.85546875" customWidth="1"/>
    <col min="6161" max="6162" width="10.5703125" customWidth="1"/>
    <col min="6163" max="6163" width="15.140625" customWidth="1"/>
    <col min="6164" max="6166" width="9.28515625" customWidth="1"/>
    <col min="6167" max="6167" width="12.42578125" customWidth="1"/>
    <col min="6168" max="6168" width="12.85546875" customWidth="1"/>
    <col min="6169" max="6173" width="9.28515625" customWidth="1"/>
    <col min="6174" max="6177" width="9.140625" customWidth="1"/>
    <col min="6401" max="6401" width="7" customWidth="1"/>
    <col min="6402" max="6402" width="54.42578125" customWidth="1"/>
    <col min="6403" max="6403" width="5.7109375" customWidth="1"/>
    <col min="6404" max="6404" width="1.7109375" customWidth="1"/>
    <col min="6405" max="6406" width="5.7109375" customWidth="1"/>
    <col min="6407" max="6407" width="1.7109375" customWidth="1"/>
    <col min="6408" max="6409" width="5.7109375" customWidth="1"/>
    <col min="6410" max="6410" width="13.7109375" customWidth="1"/>
    <col min="6411" max="6411" width="10.7109375" customWidth="1"/>
    <col min="6412" max="6412" width="9.85546875" customWidth="1"/>
    <col min="6413" max="6413" width="12.85546875" customWidth="1"/>
    <col min="6414" max="6414" width="6.42578125" customWidth="1"/>
    <col min="6415" max="6415" width="23.85546875" customWidth="1"/>
    <col min="6416" max="6416" width="12.85546875" customWidth="1"/>
    <col min="6417" max="6418" width="10.5703125" customWidth="1"/>
    <col min="6419" max="6419" width="15.140625" customWidth="1"/>
    <col min="6420" max="6422" width="9.28515625" customWidth="1"/>
    <col min="6423" max="6423" width="12.42578125" customWidth="1"/>
    <col min="6424" max="6424" width="12.85546875" customWidth="1"/>
    <col min="6425" max="6429" width="9.28515625" customWidth="1"/>
    <col min="6430" max="6433" width="9.140625" customWidth="1"/>
    <col min="6657" max="6657" width="7" customWidth="1"/>
    <col min="6658" max="6658" width="54.42578125" customWidth="1"/>
    <col min="6659" max="6659" width="5.7109375" customWidth="1"/>
    <col min="6660" max="6660" width="1.7109375" customWidth="1"/>
    <col min="6661" max="6662" width="5.7109375" customWidth="1"/>
    <col min="6663" max="6663" width="1.7109375" customWidth="1"/>
    <col min="6664" max="6665" width="5.7109375" customWidth="1"/>
    <col min="6666" max="6666" width="13.7109375" customWidth="1"/>
    <col min="6667" max="6667" width="10.7109375" customWidth="1"/>
    <col min="6668" max="6668" width="9.85546875" customWidth="1"/>
    <col min="6669" max="6669" width="12.85546875" customWidth="1"/>
    <col min="6670" max="6670" width="6.42578125" customWidth="1"/>
    <col min="6671" max="6671" width="23.85546875" customWidth="1"/>
    <col min="6672" max="6672" width="12.85546875" customWidth="1"/>
    <col min="6673" max="6674" width="10.5703125" customWidth="1"/>
    <col min="6675" max="6675" width="15.140625" customWidth="1"/>
    <col min="6676" max="6678" width="9.28515625" customWidth="1"/>
    <col min="6679" max="6679" width="12.42578125" customWidth="1"/>
    <col min="6680" max="6680" width="12.85546875" customWidth="1"/>
    <col min="6681" max="6685" width="9.28515625" customWidth="1"/>
    <col min="6686" max="6689" width="9.140625" customWidth="1"/>
    <col min="6913" max="6913" width="7" customWidth="1"/>
    <col min="6914" max="6914" width="54.42578125" customWidth="1"/>
    <col min="6915" max="6915" width="5.7109375" customWidth="1"/>
    <col min="6916" max="6916" width="1.7109375" customWidth="1"/>
    <col min="6917" max="6918" width="5.7109375" customWidth="1"/>
    <col min="6919" max="6919" width="1.7109375" customWidth="1"/>
    <col min="6920" max="6921" width="5.7109375" customWidth="1"/>
    <col min="6922" max="6922" width="13.7109375" customWidth="1"/>
    <col min="6923" max="6923" width="10.7109375" customWidth="1"/>
    <col min="6924" max="6924" width="9.85546875" customWidth="1"/>
    <col min="6925" max="6925" width="12.85546875" customWidth="1"/>
    <col min="6926" max="6926" width="6.42578125" customWidth="1"/>
    <col min="6927" max="6927" width="23.85546875" customWidth="1"/>
    <col min="6928" max="6928" width="12.85546875" customWidth="1"/>
    <col min="6929" max="6930" width="10.5703125" customWidth="1"/>
    <col min="6931" max="6931" width="15.140625" customWidth="1"/>
    <col min="6932" max="6934" width="9.28515625" customWidth="1"/>
    <col min="6935" max="6935" width="12.42578125" customWidth="1"/>
    <col min="6936" max="6936" width="12.85546875" customWidth="1"/>
    <col min="6937" max="6941" width="9.28515625" customWidth="1"/>
    <col min="6942" max="6945" width="9.140625" customWidth="1"/>
    <col min="7169" max="7169" width="7" customWidth="1"/>
    <col min="7170" max="7170" width="54.42578125" customWidth="1"/>
    <col min="7171" max="7171" width="5.7109375" customWidth="1"/>
    <col min="7172" max="7172" width="1.7109375" customWidth="1"/>
    <col min="7173" max="7174" width="5.7109375" customWidth="1"/>
    <col min="7175" max="7175" width="1.7109375" customWidth="1"/>
    <col min="7176" max="7177" width="5.7109375" customWidth="1"/>
    <col min="7178" max="7178" width="13.7109375" customWidth="1"/>
    <col min="7179" max="7179" width="10.7109375" customWidth="1"/>
    <col min="7180" max="7180" width="9.85546875" customWidth="1"/>
    <col min="7181" max="7181" width="12.85546875" customWidth="1"/>
    <col min="7182" max="7182" width="6.42578125" customWidth="1"/>
    <col min="7183" max="7183" width="23.85546875" customWidth="1"/>
    <col min="7184" max="7184" width="12.85546875" customWidth="1"/>
    <col min="7185" max="7186" width="10.5703125" customWidth="1"/>
    <col min="7187" max="7187" width="15.140625" customWidth="1"/>
    <col min="7188" max="7190" width="9.28515625" customWidth="1"/>
    <col min="7191" max="7191" width="12.42578125" customWidth="1"/>
    <col min="7192" max="7192" width="12.85546875" customWidth="1"/>
    <col min="7193" max="7197" width="9.28515625" customWidth="1"/>
    <col min="7198" max="7201" width="9.140625" customWidth="1"/>
    <col min="7425" max="7425" width="7" customWidth="1"/>
    <col min="7426" max="7426" width="54.42578125" customWidth="1"/>
    <col min="7427" max="7427" width="5.7109375" customWidth="1"/>
    <col min="7428" max="7428" width="1.7109375" customWidth="1"/>
    <col min="7429" max="7430" width="5.7109375" customWidth="1"/>
    <col min="7431" max="7431" width="1.7109375" customWidth="1"/>
    <col min="7432" max="7433" width="5.7109375" customWidth="1"/>
    <col min="7434" max="7434" width="13.7109375" customWidth="1"/>
    <col min="7435" max="7435" width="10.7109375" customWidth="1"/>
    <col min="7436" max="7436" width="9.85546875" customWidth="1"/>
    <col min="7437" max="7437" width="12.85546875" customWidth="1"/>
    <col min="7438" max="7438" width="6.42578125" customWidth="1"/>
    <col min="7439" max="7439" width="23.85546875" customWidth="1"/>
    <col min="7440" max="7440" width="12.85546875" customWidth="1"/>
    <col min="7441" max="7442" width="10.5703125" customWidth="1"/>
    <col min="7443" max="7443" width="15.140625" customWidth="1"/>
    <col min="7444" max="7446" width="9.28515625" customWidth="1"/>
    <col min="7447" max="7447" width="12.42578125" customWidth="1"/>
    <col min="7448" max="7448" width="12.85546875" customWidth="1"/>
    <col min="7449" max="7453" width="9.28515625" customWidth="1"/>
    <col min="7454" max="7457" width="9.140625" customWidth="1"/>
    <col min="7681" max="7681" width="7" customWidth="1"/>
    <col min="7682" max="7682" width="54.42578125" customWidth="1"/>
    <col min="7683" max="7683" width="5.7109375" customWidth="1"/>
    <col min="7684" max="7684" width="1.7109375" customWidth="1"/>
    <col min="7685" max="7686" width="5.7109375" customWidth="1"/>
    <col min="7687" max="7687" width="1.7109375" customWidth="1"/>
    <col min="7688" max="7689" width="5.7109375" customWidth="1"/>
    <col min="7690" max="7690" width="13.7109375" customWidth="1"/>
    <col min="7691" max="7691" width="10.7109375" customWidth="1"/>
    <col min="7692" max="7692" width="9.85546875" customWidth="1"/>
    <col min="7693" max="7693" width="12.85546875" customWidth="1"/>
    <col min="7694" max="7694" width="6.42578125" customWidth="1"/>
    <col min="7695" max="7695" width="23.85546875" customWidth="1"/>
    <col min="7696" max="7696" width="12.85546875" customWidth="1"/>
    <col min="7697" max="7698" width="10.5703125" customWidth="1"/>
    <col min="7699" max="7699" width="15.140625" customWidth="1"/>
    <col min="7700" max="7702" width="9.28515625" customWidth="1"/>
    <col min="7703" max="7703" width="12.42578125" customWidth="1"/>
    <col min="7704" max="7704" width="12.85546875" customWidth="1"/>
    <col min="7705" max="7709" width="9.28515625" customWidth="1"/>
    <col min="7710" max="7713" width="9.140625" customWidth="1"/>
    <col min="7937" max="7937" width="7" customWidth="1"/>
    <col min="7938" max="7938" width="54.42578125" customWidth="1"/>
    <col min="7939" max="7939" width="5.7109375" customWidth="1"/>
    <col min="7940" max="7940" width="1.7109375" customWidth="1"/>
    <col min="7941" max="7942" width="5.7109375" customWidth="1"/>
    <col min="7943" max="7943" width="1.7109375" customWidth="1"/>
    <col min="7944" max="7945" width="5.7109375" customWidth="1"/>
    <col min="7946" max="7946" width="13.7109375" customWidth="1"/>
    <col min="7947" max="7947" width="10.7109375" customWidth="1"/>
    <col min="7948" max="7948" width="9.85546875" customWidth="1"/>
    <col min="7949" max="7949" width="12.85546875" customWidth="1"/>
    <col min="7950" max="7950" width="6.42578125" customWidth="1"/>
    <col min="7951" max="7951" width="23.85546875" customWidth="1"/>
    <col min="7952" max="7952" width="12.85546875" customWidth="1"/>
    <col min="7953" max="7954" width="10.5703125" customWidth="1"/>
    <col min="7955" max="7955" width="15.140625" customWidth="1"/>
    <col min="7956" max="7958" width="9.28515625" customWidth="1"/>
    <col min="7959" max="7959" width="12.42578125" customWidth="1"/>
    <col min="7960" max="7960" width="12.85546875" customWidth="1"/>
    <col min="7961" max="7965" width="9.28515625" customWidth="1"/>
    <col min="7966" max="7969" width="9.140625" customWidth="1"/>
    <col min="8193" max="8193" width="7" customWidth="1"/>
    <col min="8194" max="8194" width="54.42578125" customWidth="1"/>
    <col min="8195" max="8195" width="5.7109375" customWidth="1"/>
    <col min="8196" max="8196" width="1.7109375" customWidth="1"/>
    <col min="8197" max="8198" width="5.7109375" customWidth="1"/>
    <col min="8199" max="8199" width="1.7109375" customWidth="1"/>
    <col min="8200" max="8201" width="5.7109375" customWidth="1"/>
    <col min="8202" max="8202" width="13.7109375" customWidth="1"/>
    <col min="8203" max="8203" width="10.7109375" customWidth="1"/>
    <col min="8204" max="8204" width="9.85546875" customWidth="1"/>
    <col min="8205" max="8205" width="12.85546875" customWidth="1"/>
    <col min="8206" max="8206" width="6.42578125" customWidth="1"/>
    <col min="8207" max="8207" width="23.85546875" customWidth="1"/>
    <col min="8208" max="8208" width="12.85546875" customWidth="1"/>
    <col min="8209" max="8210" width="10.5703125" customWidth="1"/>
    <col min="8211" max="8211" width="15.140625" customWidth="1"/>
    <col min="8212" max="8214" width="9.28515625" customWidth="1"/>
    <col min="8215" max="8215" width="12.42578125" customWidth="1"/>
    <col min="8216" max="8216" width="12.85546875" customWidth="1"/>
    <col min="8217" max="8221" width="9.28515625" customWidth="1"/>
    <col min="8222" max="8225" width="9.140625" customWidth="1"/>
    <col min="8449" max="8449" width="7" customWidth="1"/>
    <col min="8450" max="8450" width="54.42578125" customWidth="1"/>
    <col min="8451" max="8451" width="5.7109375" customWidth="1"/>
    <col min="8452" max="8452" width="1.7109375" customWidth="1"/>
    <col min="8453" max="8454" width="5.7109375" customWidth="1"/>
    <col min="8455" max="8455" width="1.7109375" customWidth="1"/>
    <col min="8456" max="8457" width="5.7109375" customWidth="1"/>
    <col min="8458" max="8458" width="13.7109375" customWidth="1"/>
    <col min="8459" max="8459" width="10.7109375" customWidth="1"/>
    <col min="8460" max="8460" width="9.85546875" customWidth="1"/>
    <col min="8461" max="8461" width="12.85546875" customWidth="1"/>
    <col min="8462" max="8462" width="6.42578125" customWidth="1"/>
    <col min="8463" max="8463" width="23.85546875" customWidth="1"/>
    <col min="8464" max="8464" width="12.85546875" customWidth="1"/>
    <col min="8465" max="8466" width="10.5703125" customWidth="1"/>
    <col min="8467" max="8467" width="15.140625" customWidth="1"/>
    <col min="8468" max="8470" width="9.28515625" customWidth="1"/>
    <col min="8471" max="8471" width="12.42578125" customWidth="1"/>
    <col min="8472" max="8472" width="12.85546875" customWidth="1"/>
    <col min="8473" max="8477" width="9.28515625" customWidth="1"/>
    <col min="8478" max="8481" width="9.140625" customWidth="1"/>
    <col min="8705" max="8705" width="7" customWidth="1"/>
    <col min="8706" max="8706" width="54.42578125" customWidth="1"/>
    <col min="8707" max="8707" width="5.7109375" customWidth="1"/>
    <col min="8708" max="8708" width="1.7109375" customWidth="1"/>
    <col min="8709" max="8710" width="5.7109375" customWidth="1"/>
    <col min="8711" max="8711" width="1.7109375" customWidth="1"/>
    <col min="8712" max="8713" width="5.7109375" customWidth="1"/>
    <col min="8714" max="8714" width="13.7109375" customWidth="1"/>
    <col min="8715" max="8715" width="10.7109375" customWidth="1"/>
    <col min="8716" max="8716" width="9.85546875" customWidth="1"/>
    <col min="8717" max="8717" width="12.85546875" customWidth="1"/>
    <col min="8718" max="8718" width="6.42578125" customWidth="1"/>
    <col min="8719" max="8719" width="23.85546875" customWidth="1"/>
    <col min="8720" max="8720" width="12.85546875" customWidth="1"/>
    <col min="8721" max="8722" width="10.5703125" customWidth="1"/>
    <col min="8723" max="8723" width="15.140625" customWidth="1"/>
    <col min="8724" max="8726" width="9.28515625" customWidth="1"/>
    <col min="8727" max="8727" width="12.42578125" customWidth="1"/>
    <col min="8728" max="8728" width="12.85546875" customWidth="1"/>
    <col min="8729" max="8733" width="9.28515625" customWidth="1"/>
    <col min="8734" max="8737" width="9.140625" customWidth="1"/>
    <col min="8961" max="8961" width="7" customWidth="1"/>
    <col min="8962" max="8962" width="54.42578125" customWidth="1"/>
    <col min="8963" max="8963" width="5.7109375" customWidth="1"/>
    <col min="8964" max="8964" width="1.7109375" customWidth="1"/>
    <col min="8965" max="8966" width="5.7109375" customWidth="1"/>
    <col min="8967" max="8967" width="1.7109375" customWidth="1"/>
    <col min="8968" max="8969" width="5.7109375" customWidth="1"/>
    <col min="8970" max="8970" width="13.7109375" customWidth="1"/>
    <col min="8971" max="8971" width="10.7109375" customWidth="1"/>
    <col min="8972" max="8972" width="9.85546875" customWidth="1"/>
    <col min="8973" max="8973" width="12.85546875" customWidth="1"/>
    <col min="8974" max="8974" width="6.42578125" customWidth="1"/>
    <col min="8975" max="8975" width="23.85546875" customWidth="1"/>
    <col min="8976" max="8976" width="12.85546875" customWidth="1"/>
    <col min="8977" max="8978" width="10.5703125" customWidth="1"/>
    <col min="8979" max="8979" width="15.140625" customWidth="1"/>
    <col min="8980" max="8982" width="9.28515625" customWidth="1"/>
    <col min="8983" max="8983" width="12.42578125" customWidth="1"/>
    <col min="8984" max="8984" width="12.85546875" customWidth="1"/>
    <col min="8985" max="8989" width="9.28515625" customWidth="1"/>
    <col min="8990" max="8993" width="9.140625" customWidth="1"/>
    <col min="9217" max="9217" width="7" customWidth="1"/>
    <col min="9218" max="9218" width="54.42578125" customWidth="1"/>
    <col min="9219" max="9219" width="5.7109375" customWidth="1"/>
    <col min="9220" max="9220" width="1.7109375" customWidth="1"/>
    <col min="9221" max="9222" width="5.7109375" customWidth="1"/>
    <col min="9223" max="9223" width="1.7109375" customWidth="1"/>
    <col min="9224" max="9225" width="5.7109375" customWidth="1"/>
    <col min="9226" max="9226" width="13.7109375" customWidth="1"/>
    <col min="9227" max="9227" width="10.7109375" customWidth="1"/>
    <col min="9228" max="9228" width="9.85546875" customWidth="1"/>
    <col min="9229" max="9229" width="12.85546875" customWidth="1"/>
    <col min="9230" max="9230" width="6.42578125" customWidth="1"/>
    <col min="9231" max="9231" width="23.85546875" customWidth="1"/>
    <col min="9232" max="9232" width="12.85546875" customWidth="1"/>
    <col min="9233" max="9234" width="10.5703125" customWidth="1"/>
    <col min="9235" max="9235" width="15.140625" customWidth="1"/>
    <col min="9236" max="9238" width="9.28515625" customWidth="1"/>
    <col min="9239" max="9239" width="12.42578125" customWidth="1"/>
    <col min="9240" max="9240" width="12.85546875" customWidth="1"/>
    <col min="9241" max="9245" width="9.28515625" customWidth="1"/>
    <col min="9246" max="9249" width="9.140625" customWidth="1"/>
    <col min="9473" max="9473" width="7" customWidth="1"/>
    <col min="9474" max="9474" width="54.42578125" customWidth="1"/>
    <col min="9475" max="9475" width="5.7109375" customWidth="1"/>
    <col min="9476" max="9476" width="1.7109375" customWidth="1"/>
    <col min="9477" max="9478" width="5.7109375" customWidth="1"/>
    <col min="9479" max="9479" width="1.7109375" customWidth="1"/>
    <col min="9480" max="9481" width="5.7109375" customWidth="1"/>
    <col min="9482" max="9482" width="13.7109375" customWidth="1"/>
    <col min="9483" max="9483" width="10.7109375" customWidth="1"/>
    <col min="9484" max="9484" width="9.85546875" customWidth="1"/>
    <col min="9485" max="9485" width="12.85546875" customWidth="1"/>
    <col min="9486" max="9486" width="6.42578125" customWidth="1"/>
    <col min="9487" max="9487" width="23.85546875" customWidth="1"/>
    <col min="9488" max="9488" width="12.85546875" customWidth="1"/>
    <col min="9489" max="9490" width="10.5703125" customWidth="1"/>
    <col min="9491" max="9491" width="15.140625" customWidth="1"/>
    <col min="9492" max="9494" width="9.28515625" customWidth="1"/>
    <col min="9495" max="9495" width="12.42578125" customWidth="1"/>
    <col min="9496" max="9496" width="12.85546875" customWidth="1"/>
    <col min="9497" max="9501" width="9.28515625" customWidth="1"/>
    <col min="9502" max="9505" width="9.140625" customWidth="1"/>
    <col min="9729" max="9729" width="7" customWidth="1"/>
    <col min="9730" max="9730" width="54.42578125" customWidth="1"/>
    <col min="9731" max="9731" width="5.7109375" customWidth="1"/>
    <col min="9732" max="9732" width="1.7109375" customWidth="1"/>
    <col min="9733" max="9734" width="5.7109375" customWidth="1"/>
    <col min="9735" max="9735" width="1.7109375" customWidth="1"/>
    <col min="9736" max="9737" width="5.7109375" customWidth="1"/>
    <col min="9738" max="9738" width="13.7109375" customWidth="1"/>
    <col min="9739" max="9739" width="10.7109375" customWidth="1"/>
    <col min="9740" max="9740" width="9.85546875" customWidth="1"/>
    <col min="9741" max="9741" width="12.85546875" customWidth="1"/>
    <col min="9742" max="9742" width="6.42578125" customWidth="1"/>
    <col min="9743" max="9743" width="23.85546875" customWidth="1"/>
    <col min="9744" max="9744" width="12.85546875" customWidth="1"/>
    <col min="9745" max="9746" width="10.5703125" customWidth="1"/>
    <col min="9747" max="9747" width="15.140625" customWidth="1"/>
    <col min="9748" max="9750" width="9.28515625" customWidth="1"/>
    <col min="9751" max="9751" width="12.42578125" customWidth="1"/>
    <col min="9752" max="9752" width="12.85546875" customWidth="1"/>
    <col min="9753" max="9757" width="9.28515625" customWidth="1"/>
    <col min="9758" max="9761" width="9.140625" customWidth="1"/>
    <col min="9985" max="9985" width="7" customWidth="1"/>
    <col min="9986" max="9986" width="54.42578125" customWidth="1"/>
    <col min="9987" max="9987" width="5.7109375" customWidth="1"/>
    <col min="9988" max="9988" width="1.7109375" customWidth="1"/>
    <col min="9989" max="9990" width="5.7109375" customWidth="1"/>
    <col min="9991" max="9991" width="1.7109375" customWidth="1"/>
    <col min="9992" max="9993" width="5.7109375" customWidth="1"/>
    <col min="9994" max="9994" width="13.7109375" customWidth="1"/>
    <col min="9995" max="9995" width="10.7109375" customWidth="1"/>
    <col min="9996" max="9996" width="9.85546875" customWidth="1"/>
    <col min="9997" max="9997" width="12.85546875" customWidth="1"/>
    <col min="9998" max="9998" width="6.42578125" customWidth="1"/>
    <col min="9999" max="9999" width="23.85546875" customWidth="1"/>
    <col min="10000" max="10000" width="12.85546875" customWidth="1"/>
    <col min="10001" max="10002" width="10.5703125" customWidth="1"/>
    <col min="10003" max="10003" width="15.140625" customWidth="1"/>
    <col min="10004" max="10006" width="9.28515625" customWidth="1"/>
    <col min="10007" max="10007" width="12.42578125" customWidth="1"/>
    <col min="10008" max="10008" width="12.85546875" customWidth="1"/>
    <col min="10009" max="10013" width="9.28515625" customWidth="1"/>
    <col min="10014" max="10017" width="9.140625" customWidth="1"/>
    <col min="10241" max="10241" width="7" customWidth="1"/>
    <col min="10242" max="10242" width="54.42578125" customWidth="1"/>
    <col min="10243" max="10243" width="5.7109375" customWidth="1"/>
    <col min="10244" max="10244" width="1.7109375" customWidth="1"/>
    <col min="10245" max="10246" width="5.7109375" customWidth="1"/>
    <col min="10247" max="10247" width="1.7109375" customWidth="1"/>
    <col min="10248" max="10249" width="5.7109375" customWidth="1"/>
    <col min="10250" max="10250" width="13.7109375" customWidth="1"/>
    <col min="10251" max="10251" width="10.7109375" customWidth="1"/>
    <col min="10252" max="10252" width="9.85546875" customWidth="1"/>
    <col min="10253" max="10253" width="12.85546875" customWidth="1"/>
    <col min="10254" max="10254" width="6.42578125" customWidth="1"/>
    <col min="10255" max="10255" width="23.85546875" customWidth="1"/>
    <col min="10256" max="10256" width="12.85546875" customWidth="1"/>
    <col min="10257" max="10258" width="10.5703125" customWidth="1"/>
    <col min="10259" max="10259" width="15.140625" customWidth="1"/>
    <col min="10260" max="10262" width="9.28515625" customWidth="1"/>
    <col min="10263" max="10263" width="12.42578125" customWidth="1"/>
    <col min="10264" max="10264" width="12.85546875" customWidth="1"/>
    <col min="10265" max="10269" width="9.28515625" customWidth="1"/>
    <col min="10270" max="10273" width="9.140625" customWidth="1"/>
    <col min="10497" max="10497" width="7" customWidth="1"/>
    <col min="10498" max="10498" width="54.42578125" customWidth="1"/>
    <col min="10499" max="10499" width="5.7109375" customWidth="1"/>
    <col min="10500" max="10500" width="1.7109375" customWidth="1"/>
    <col min="10501" max="10502" width="5.7109375" customWidth="1"/>
    <col min="10503" max="10503" width="1.7109375" customWidth="1"/>
    <col min="10504" max="10505" width="5.7109375" customWidth="1"/>
    <col min="10506" max="10506" width="13.7109375" customWidth="1"/>
    <col min="10507" max="10507" width="10.7109375" customWidth="1"/>
    <col min="10508" max="10508" width="9.85546875" customWidth="1"/>
    <col min="10509" max="10509" width="12.85546875" customWidth="1"/>
    <col min="10510" max="10510" width="6.42578125" customWidth="1"/>
    <col min="10511" max="10511" width="23.85546875" customWidth="1"/>
    <col min="10512" max="10512" width="12.85546875" customWidth="1"/>
    <col min="10513" max="10514" width="10.5703125" customWidth="1"/>
    <col min="10515" max="10515" width="15.140625" customWidth="1"/>
    <col min="10516" max="10518" width="9.28515625" customWidth="1"/>
    <col min="10519" max="10519" width="12.42578125" customWidth="1"/>
    <col min="10520" max="10520" width="12.85546875" customWidth="1"/>
    <col min="10521" max="10525" width="9.28515625" customWidth="1"/>
    <col min="10526" max="10529" width="9.140625" customWidth="1"/>
    <col min="10753" max="10753" width="7" customWidth="1"/>
    <col min="10754" max="10754" width="54.42578125" customWidth="1"/>
    <col min="10755" max="10755" width="5.7109375" customWidth="1"/>
    <col min="10756" max="10756" width="1.7109375" customWidth="1"/>
    <col min="10757" max="10758" width="5.7109375" customWidth="1"/>
    <col min="10759" max="10759" width="1.7109375" customWidth="1"/>
    <col min="10760" max="10761" width="5.7109375" customWidth="1"/>
    <col min="10762" max="10762" width="13.7109375" customWidth="1"/>
    <col min="10763" max="10763" width="10.7109375" customWidth="1"/>
    <col min="10764" max="10764" width="9.85546875" customWidth="1"/>
    <col min="10765" max="10765" width="12.85546875" customWidth="1"/>
    <col min="10766" max="10766" width="6.42578125" customWidth="1"/>
    <col min="10767" max="10767" width="23.85546875" customWidth="1"/>
    <col min="10768" max="10768" width="12.85546875" customWidth="1"/>
    <col min="10769" max="10770" width="10.5703125" customWidth="1"/>
    <col min="10771" max="10771" width="15.140625" customWidth="1"/>
    <col min="10772" max="10774" width="9.28515625" customWidth="1"/>
    <col min="10775" max="10775" width="12.42578125" customWidth="1"/>
    <col min="10776" max="10776" width="12.85546875" customWidth="1"/>
    <col min="10777" max="10781" width="9.28515625" customWidth="1"/>
    <col min="10782" max="10785" width="9.140625" customWidth="1"/>
    <col min="11009" max="11009" width="7" customWidth="1"/>
    <col min="11010" max="11010" width="54.42578125" customWidth="1"/>
    <col min="11011" max="11011" width="5.7109375" customWidth="1"/>
    <col min="11012" max="11012" width="1.7109375" customWidth="1"/>
    <col min="11013" max="11014" width="5.7109375" customWidth="1"/>
    <col min="11015" max="11015" width="1.7109375" customWidth="1"/>
    <col min="11016" max="11017" width="5.7109375" customWidth="1"/>
    <col min="11018" max="11018" width="13.7109375" customWidth="1"/>
    <col min="11019" max="11019" width="10.7109375" customWidth="1"/>
    <col min="11020" max="11020" width="9.85546875" customWidth="1"/>
    <col min="11021" max="11021" width="12.85546875" customWidth="1"/>
    <col min="11022" max="11022" width="6.42578125" customWidth="1"/>
    <col min="11023" max="11023" width="23.85546875" customWidth="1"/>
    <col min="11024" max="11024" width="12.85546875" customWidth="1"/>
    <col min="11025" max="11026" width="10.5703125" customWidth="1"/>
    <col min="11027" max="11027" width="15.140625" customWidth="1"/>
    <col min="11028" max="11030" width="9.28515625" customWidth="1"/>
    <col min="11031" max="11031" width="12.42578125" customWidth="1"/>
    <col min="11032" max="11032" width="12.85546875" customWidth="1"/>
    <col min="11033" max="11037" width="9.28515625" customWidth="1"/>
    <col min="11038" max="11041" width="9.140625" customWidth="1"/>
    <col min="11265" max="11265" width="7" customWidth="1"/>
    <col min="11266" max="11266" width="54.42578125" customWidth="1"/>
    <col min="11267" max="11267" width="5.7109375" customWidth="1"/>
    <col min="11268" max="11268" width="1.7109375" customWidth="1"/>
    <col min="11269" max="11270" width="5.7109375" customWidth="1"/>
    <col min="11271" max="11271" width="1.7109375" customWidth="1"/>
    <col min="11272" max="11273" width="5.7109375" customWidth="1"/>
    <col min="11274" max="11274" width="13.7109375" customWidth="1"/>
    <col min="11275" max="11275" width="10.7109375" customWidth="1"/>
    <col min="11276" max="11276" width="9.85546875" customWidth="1"/>
    <col min="11277" max="11277" width="12.85546875" customWidth="1"/>
    <col min="11278" max="11278" width="6.42578125" customWidth="1"/>
    <col min="11279" max="11279" width="23.85546875" customWidth="1"/>
    <col min="11280" max="11280" width="12.85546875" customWidth="1"/>
    <col min="11281" max="11282" width="10.5703125" customWidth="1"/>
    <col min="11283" max="11283" width="15.140625" customWidth="1"/>
    <col min="11284" max="11286" width="9.28515625" customWidth="1"/>
    <col min="11287" max="11287" width="12.42578125" customWidth="1"/>
    <col min="11288" max="11288" width="12.85546875" customWidth="1"/>
    <col min="11289" max="11293" width="9.28515625" customWidth="1"/>
    <col min="11294" max="11297" width="9.140625" customWidth="1"/>
    <col min="11521" max="11521" width="7" customWidth="1"/>
    <col min="11522" max="11522" width="54.42578125" customWidth="1"/>
    <col min="11523" max="11523" width="5.7109375" customWidth="1"/>
    <col min="11524" max="11524" width="1.7109375" customWidth="1"/>
    <col min="11525" max="11526" width="5.7109375" customWidth="1"/>
    <col min="11527" max="11527" width="1.7109375" customWidth="1"/>
    <col min="11528" max="11529" width="5.7109375" customWidth="1"/>
    <col min="11530" max="11530" width="13.7109375" customWidth="1"/>
    <col min="11531" max="11531" width="10.7109375" customWidth="1"/>
    <col min="11532" max="11532" width="9.85546875" customWidth="1"/>
    <col min="11533" max="11533" width="12.85546875" customWidth="1"/>
    <col min="11534" max="11534" width="6.42578125" customWidth="1"/>
    <col min="11535" max="11535" width="23.85546875" customWidth="1"/>
    <col min="11536" max="11536" width="12.85546875" customWidth="1"/>
    <col min="11537" max="11538" width="10.5703125" customWidth="1"/>
    <col min="11539" max="11539" width="15.140625" customWidth="1"/>
    <col min="11540" max="11542" width="9.28515625" customWidth="1"/>
    <col min="11543" max="11543" width="12.42578125" customWidth="1"/>
    <col min="11544" max="11544" width="12.85546875" customWidth="1"/>
    <col min="11545" max="11549" width="9.28515625" customWidth="1"/>
    <col min="11550" max="11553" width="9.140625" customWidth="1"/>
    <col min="11777" max="11777" width="7" customWidth="1"/>
    <col min="11778" max="11778" width="54.42578125" customWidth="1"/>
    <col min="11779" max="11779" width="5.7109375" customWidth="1"/>
    <col min="11780" max="11780" width="1.7109375" customWidth="1"/>
    <col min="11781" max="11782" width="5.7109375" customWidth="1"/>
    <col min="11783" max="11783" width="1.7109375" customWidth="1"/>
    <col min="11784" max="11785" width="5.7109375" customWidth="1"/>
    <col min="11786" max="11786" width="13.7109375" customWidth="1"/>
    <col min="11787" max="11787" width="10.7109375" customWidth="1"/>
    <col min="11788" max="11788" width="9.85546875" customWidth="1"/>
    <col min="11789" max="11789" width="12.85546875" customWidth="1"/>
    <col min="11790" max="11790" width="6.42578125" customWidth="1"/>
    <col min="11791" max="11791" width="23.85546875" customWidth="1"/>
    <col min="11792" max="11792" width="12.85546875" customWidth="1"/>
    <col min="11793" max="11794" width="10.5703125" customWidth="1"/>
    <col min="11795" max="11795" width="15.140625" customWidth="1"/>
    <col min="11796" max="11798" width="9.28515625" customWidth="1"/>
    <col min="11799" max="11799" width="12.42578125" customWidth="1"/>
    <col min="11800" max="11800" width="12.85546875" customWidth="1"/>
    <col min="11801" max="11805" width="9.28515625" customWidth="1"/>
    <col min="11806" max="11809" width="9.140625" customWidth="1"/>
    <col min="12033" max="12033" width="7" customWidth="1"/>
    <col min="12034" max="12034" width="54.42578125" customWidth="1"/>
    <col min="12035" max="12035" width="5.7109375" customWidth="1"/>
    <col min="12036" max="12036" width="1.7109375" customWidth="1"/>
    <col min="12037" max="12038" width="5.7109375" customWidth="1"/>
    <col min="12039" max="12039" width="1.7109375" customWidth="1"/>
    <col min="12040" max="12041" width="5.7109375" customWidth="1"/>
    <col min="12042" max="12042" width="13.7109375" customWidth="1"/>
    <col min="12043" max="12043" width="10.7109375" customWidth="1"/>
    <col min="12044" max="12044" width="9.85546875" customWidth="1"/>
    <col min="12045" max="12045" width="12.85546875" customWidth="1"/>
    <col min="12046" max="12046" width="6.42578125" customWidth="1"/>
    <col min="12047" max="12047" width="23.85546875" customWidth="1"/>
    <col min="12048" max="12048" width="12.85546875" customWidth="1"/>
    <col min="12049" max="12050" width="10.5703125" customWidth="1"/>
    <col min="12051" max="12051" width="15.140625" customWidth="1"/>
    <col min="12052" max="12054" width="9.28515625" customWidth="1"/>
    <col min="12055" max="12055" width="12.42578125" customWidth="1"/>
    <col min="12056" max="12056" width="12.85546875" customWidth="1"/>
    <col min="12057" max="12061" width="9.28515625" customWidth="1"/>
    <col min="12062" max="12065" width="9.140625" customWidth="1"/>
    <col min="12289" max="12289" width="7" customWidth="1"/>
    <col min="12290" max="12290" width="54.42578125" customWidth="1"/>
    <col min="12291" max="12291" width="5.7109375" customWidth="1"/>
    <col min="12292" max="12292" width="1.7109375" customWidth="1"/>
    <col min="12293" max="12294" width="5.7109375" customWidth="1"/>
    <col min="12295" max="12295" width="1.7109375" customWidth="1"/>
    <col min="12296" max="12297" width="5.7109375" customWidth="1"/>
    <col min="12298" max="12298" width="13.7109375" customWidth="1"/>
    <col min="12299" max="12299" width="10.7109375" customWidth="1"/>
    <col min="12300" max="12300" width="9.85546875" customWidth="1"/>
    <col min="12301" max="12301" width="12.85546875" customWidth="1"/>
    <col min="12302" max="12302" width="6.42578125" customWidth="1"/>
    <col min="12303" max="12303" width="23.85546875" customWidth="1"/>
    <col min="12304" max="12304" width="12.85546875" customWidth="1"/>
    <col min="12305" max="12306" width="10.5703125" customWidth="1"/>
    <col min="12307" max="12307" width="15.140625" customWidth="1"/>
    <col min="12308" max="12310" width="9.28515625" customWidth="1"/>
    <col min="12311" max="12311" width="12.42578125" customWidth="1"/>
    <col min="12312" max="12312" width="12.85546875" customWidth="1"/>
    <col min="12313" max="12317" width="9.28515625" customWidth="1"/>
    <col min="12318" max="12321" width="9.140625" customWidth="1"/>
    <col min="12545" max="12545" width="7" customWidth="1"/>
    <col min="12546" max="12546" width="54.42578125" customWidth="1"/>
    <col min="12547" max="12547" width="5.7109375" customWidth="1"/>
    <col min="12548" max="12548" width="1.7109375" customWidth="1"/>
    <col min="12549" max="12550" width="5.7109375" customWidth="1"/>
    <col min="12551" max="12551" width="1.7109375" customWidth="1"/>
    <col min="12552" max="12553" width="5.7109375" customWidth="1"/>
    <col min="12554" max="12554" width="13.7109375" customWidth="1"/>
    <col min="12555" max="12555" width="10.7109375" customWidth="1"/>
    <col min="12556" max="12556" width="9.85546875" customWidth="1"/>
    <col min="12557" max="12557" width="12.85546875" customWidth="1"/>
    <col min="12558" max="12558" width="6.42578125" customWidth="1"/>
    <col min="12559" max="12559" width="23.85546875" customWidth="1"/>
    <col min="12560" max="12560" width="12.85546875" customWidth="1"/>
    <col min="12561" max="12562" width="10.5703125" customWidth="1"/>
    <col min="12563" max="12563" width="15.140625" customWidth="1"/>
    <col min="12564" max="12566" width="9.28515625" customWidth="1"/>
    <col min="12567" max="12567" width="12.42578125" customWidth="1"/>
    <col min="12568" max="12568" width="12.85546875" customWidth="1"/>
    <col min="12569" max="12573" width="9.28515625" customWidth="1"/>
    <col min="12574" max="12577" width="9.140625" customWidth="1"/>
    <col min="12801" max="12801" width="7" customWidth="1"/>
    <col min="12802" max="12802" width="54.42578125" customWidth="1"/>
    <col min="12803" max="12803" width="5.7109375" customWidth="1"/>
    <col min="12804" max="12804" width="1.7109375" customWidth="1"/>
    <col min="12805" max="12806" width="5.7109375" customWidth="1"/>
    <col min="12807" max="12807" width="1.7109375" customWidth="1"/>
    <col min="12808" max="12809" width="5.7109375" customWidth="1"/>
    <col min="12810" max="12810" width="13.7109375" customWidth="1"/>
    <col min="12811" max="12811" width="10.7109375" customWidth="1"/>
    <col min="12812" max="12812" width="9.85546875" customWidth="1"/>
    <col min="12813" max="12813" width="12.85546875" customWidth="1"/>
    <col min="12814" max="12814" width="6.42578125" customWidth="1"/>
    <col min="12815" max="12815" width="23.85546875" customWidth="1"/>
    <col min="12816" max="12816" width="12.85546875" customWidth="1"/>
    <col min="12817" max="12818" width="10.5703125" customWidth="1"/>
    <col min="12819" max="12819" width="15.140625" customWidth="1"/>
    <col min="12820" max="12822" width="9.28515625" customWidth="1"/>
    <col min="12823" max="12823" width="12.42578125" customWidth="1"/>
    <col min="12824" max="12824" width="12.85546875" customWidth="1"/>
    <col min="12825" max="12829" width="9.28515625" customWidth="1"/>
    <col min="12830" max="12833" width="9.140625" customWidth="1"/>
    <col min="13057" max="13057" width="7" customWidth="1"/>
    <col min="13058" max="13058" width="54.42578125" customWidth="1"/>
    <col min="13059" max="13059" width="5.7109375" customWidth="1"/>
    <col min="13060" max="13060" width="1.7109375" customWidth="1"/>
    <col min="13061" max="13062" width="5.7109375" customWidth="1"/>
    <col min="13063" max="13063" width="1.7109375" customWidth="1"/>
    <col min="13064" max="13065" width="5.7109375" customWidth="1"/>
    <col min="13066" max="13066" width="13.7109375" customWidth="1"/>
    <col min="13067" max="13067" width="10.7109375" customWidth="1"/>
    <col min="13068" max="13068" width="9.85546875" customWidth="1"/>
    <col min="13069" max="13069" width="12.85546875" customWidth="1"/>
    <col min="13070" max="13070" width="6.42578125" customWidth="1"/>
    <col min="13071" max="13071" width="23.85546875" customWidth="1"/>
    <col min="13072" max="13072" width="12.85546875" customWidth="1"/>
    <col min="13073" max="13074" width="10.5703125" customWidth="1"/>
    <col min="13075" max="13075" width="15.140625" customWidth="1"/>
    <col min="13076" max="13078" width="9.28515625" customWidth="1"/>
    <col min="13079" max="13079" width="12.42578125" customWidth="1"/>
    <col min="13080" max="13080" width="12.85546875" customWidth="1"/>
    <col min="13081" max="13085" width="9.28515625" customWidth="1"/>
    <col min="13086" max="13089" width="9.140625" customWidth="1"/>
    <col min="13313" max="13313" width="7" customWidth="1"/>
    <col min="13314" max="13314" width="54.42578125" customWidth="1"/>
    <col min="13315" max="13315" width="5.7109375" customWidth="1"/>
    <col min="13316" max="13316" width="1.7109375" customWidth="1"/>
    <col min="13317" max="13318" width="5.7109375" customWidth="1"/>
    <col min="13319" max="13319" width="1.7109375" customWidth="1"/>
    <col min="13320" max="13321" width="5.7109375" customWidth="1"/>
    <col min="13322" max="13322" width="13.7109375" customWidth="1"/>
    <col min="13323" max="13323" width="10.7109375" customWidth="1"/>
    <col min="13324" max="13324" width="9.85546875" customWidth="1"/>
    <col min="13325" max="13325" width="12.85546875" customWidth="1"/>
    <col min="13326" max="13326" width="6.42578125" customWidth="1"/>
    <col min="13327" max="13327" width="23.85546875" customWidth="1"/>
    <col min="13328" max="13328" width="12.85546875" customWidth="1"/>
    <col min="13329" max="13330" width="10.5703125" customWidth="1"/>
    <col min="13331" max="13331" width="15.140625" customWidth="1"/>
    <col min="13332" max="13334" width="9.28515625" customWidth="1"/>
    <col min="13335" max="13335" width="12.42578125" customWidth="1"/>
    <col min="13336" max="13336" width="12.85546875" customWidth="1"/>
    <col min="13337" max="13341" width="9.28515625" customWidth="1"/>
    <col min="13342" max="13345" width="9.140625" customWidth="1"/>
    <col min="13569" max="13569" width="7" customWidth="1"/>
    <col min="13570" max="13570" width="54.42578125" customWidth="1"/>
    <col min="13571" max="13571" width="5.7109375" customWidth="1"/>
    <col min="13572" max="13572" width="1.7109375" customWidth="1"/>
    <col min="13573" max="13574" width="5.7109375" customWidth="1"/>
    <col min="13575" max="13575" width="1.7109375" customWidth="1"/>
    <col min="13576" max="13577" width="5.7109375" customWidth="1"/>
    <col min="13578" max="13578" width="13.7109375" customWidth="1"/>
    <col min="13579" max="13579" width="10.7109375" customWidth="1"/>
    <col min="13580" max="13580" width="9.85546875" customWidth="1"/>
    <col min="13581" max="13581" width="12.85546875" customWidth="1"/>
    <col min="13582" max="13582" width="6.42578125" customWidth="1"/>
    <col min="13583" max="13583" width="23.85546875" customWidth="1"/>
    <col min="13584" max="13584" width="12.85546875" customWidth="1"/>
    <col min="13585" max="13586" width="10.5703125" customWidth="1"/>
    <col min="13587" max="13587" width="15.140625" customWidth="1"/>
    <col min="13588" max="13590" width="9.28515625" customWidth="1"/>
    <col min="13591" max="13591" width="12.42578125" customWidth="1"/>
    <col min="13592" max="13592" width="12.85546875" customWidth="1"/>
    <col min="13593" max="13597" width="9.28515625" customWidth="1"/>
    <col min="13598" max="13601" width="9.140625" customWidth="1"/>
    <col min="13825" max="13825" width="7" customWidth="1"/>
    <col min="13826" max="13826" width="54.42578125" customWidth="1"/>
    <col min="13827" max="13827" width="5.7109375" customWidth="1"/>
    <col min="13828" max="13828" width="1.7109375" customWidth="1"/>
    <col min="13829" max="13830" width="5.7109375" customWidth="1"/>
    <col min="13831" max="13831" width="1.7109375" customWidth="1"/>
    <col min="13832" max="13833" width="5.7109375" customWidth="1"/>
    <col min="13834" max="13834" width="13.7109375" customWidth="1"/>
    <col min="13835" max="13835" width="10.7109375" customWidth="1"/>
    <col min="13836" max="13836" width="9.85546875" customWidth="1"/>
    <col min="13837" max="13837" width="12.85546875" customWidth="1"/>
    <col min="13838" max="13838" width="6.42578125" customWidth="1"/>
    <col min="13839" max="13839" width="23.85546875" customWidth="1"/>
    <col min="13840" max="13840" width="12.85546875" customWidth="1"/>
    <col min="13841" max="13842" width="10.5703125" customWidth="1"/>
    <col min="13843" max="13843" width="15.140625" customWidth="1"/>
    <col min="13844" max="13846" width="9.28515625" customWidth="1"/>
    <col min="13847" max="13847" width="12.42578125" customWidth="1"/>
    <col min="13848" max="13848" width="12.85546875" customWidth="1"/>
    <col min="13849" max="13853" width="9.28515625" customWidth="1"/>
    <col min="13854" max="13857" width="9.140625" customWidth="1"/>
    <col min="14081" max="14081" width="7" customWidth="1"/>
    <col min="14082" max="14082" width="54.42578125" customWidth="1"/>
    <col min="14083" max="14083" width="5.7109375" customWidth="1"/>
    <col min="14084" max="14084" width="1.7109375" customWidth="1"/>
    <col min="14085" max="14086" width="5.7109375" customWidth="1"/>
    <col min="14087" max="14087" width="1.7109375" customWidth="1"/>
    <col min="14088" max="14089" width="5.7109375" customWidth="1"/>
    <col min="14090" max="14090" width="13.7109375" customWidth="1"/>
    <col min="14091" max="14091" width="10.7109375" customWidth="1"/>
    <col min="14092" max="14092" width="9.85546875" customWidth="1"/>
    <col min="14093" max="14093" width="12.85546875" customWidth="1"/>
    <col min="14094" max="14094" width="6.42578125" customWidth="1"/>
    <col min="14095" max="14095" width="23.85546875" customWidth="1"/>
    <col min="14096" max="14096" width="12.85546875" customWidth="1"/>
    <col min="14097" max="14098" width="10.5703125" customWidth="1"/>
    <col min="14099" max="14099" width="15.140625" customWidth="1"/>
    <col min="14100" max="14102" width="9.28515625" customWidth="1"/>
    <col min="14103" max="14103" width="12.42578125" customWidth="1"/>
    <col min="14104" max="14104" width="12.85546875" customWidth="1"/>
    <col min="14105" max="14109" width="9.28515625" customWidth="1"/>
    <col min="14110" max="14113" width="9.140625" customWidth="1"/>
    <col min="14337" max="14337" width="7" customWidth="1"/>
    <col min="14338" max="14338" width="54.42578125" customWidth="1"/>
    <col min="14339" max="14339" width="5.7109375" customWidth="1"/>
    <col min="14340" max="14340" width="1.7109375" customWidth="1"/>
    <col min="14341" max="14342" width="5.7109375" customWidth="1"/>
    <col min="14343" max="14343" width="1.7109375" customWidth="1"/>
    <col min="14344" max="14345" width="5.7109375" customWidth="1"/>
    <col min="14346" max="14346" width="13.7109375" customWidth="1"/>
    <col min="14347" max="14347" width="10.7109375" customWidth="1"/>
    <col min="14348" max="14348" width="9.85546875" customWidth="1"/>
    <col min="14349" max="14349" width="12.85546875" customWidth="1"/>
    <col min="14350" max="14350" width="6.42578125" customWidth="1"/>
    <col min="14351" max="14351" width="23.85546875" customWidth="1"/>
    <col min="14352" max="14352" width="12.85546875" customWidth="1"/>
    <col min="14353" max="14354" width="10.5703125" customWidth="1"/>
    <col min="14355" max="14355" width="15.140625" customWidth="1"/>
    <col min="14356" max="14358" width="9.28515625" customWidth="1"/>
    <col min="14359" max="14359" width="12.42578125" customWidth="1"/>
    <col min="14360" max="14360" width="12.85546875" customWidth="1"/>
    <col min="14361" max="14365" width="9.28515625" customWidth="1"/>
    <col min="14366" max="14369" width="9.140625" customWidth="1"/>
    <col min="14593" max="14593" width="7" customWidth="1"/>
    <col min="14594" max="14594" width="54.42578125" customWidth="1"/>
    <col min="14595" max="14595" width="5.7109375" customWidth="1"/>
    <col min="14596" max="14596" width="1.7109375" customWidth="1"/>
    <col min="14597" max="14598" width="5.7109375" customWidth="1"/>
    <col min="14599" max="14599" width="1.7109375" customWidth="1"/>
    <col min="14600" max="14601" width="5.7109375" customWidth="1"/>
    <col min="14602" max="14602" width="13.7109375" customWidth="1"/>
    <col min="14603" max="14603" width="10.7109375" customWidth="1"/>
    <col min="14604" max="14604" width="9.85546875" customWidth="1"/>
    <col min="14605" max="14605" width="12.85546875" customWidth="1"/>
    <col min="14606" max="14606" width="6.42578125" customWidth="1"/>
    <col min="14607" max="14607" width="23.85546875" customWidth="1"/>
    <col min="14608" max="14608" width="12.85546875" customWidth="1"/>
    <col min="14609" max="14610" width="10.5703125" customWidth="1"/>
    <col min="14611" max="14611" width="15.140625" customWidth="1"/>
    <col min="14612" max="14614" width="9.28515625" customWidth="1"/>
    <col min="14615" max="14615" width="12.42578125" customWidth="1"/>
    <col min="14616" max="14616" width="12.85546875" customWidth="1"/>
    <col min="14617" max="14621" width="9.28515625" customWidth="1"/>
    <col min="14622" max="14625" width="9.140625" customWidth="1"/>
    <col min="14849" max="14849" width="7" customWidth="1"/>
    <col min="14850" max="14850" width="54.42578125" customWidth="1"/>
    <col min="14851" max="14851" width="5.7109375" customWidth="1"/>
    <col min="14852" max="14852" width="1.7109375" customWidth="1"/>
    <col min="14853" max="14854" width="5.7109375" customWidth="1"/>
    <col min="14855" max="14855" width="1.7109375" customWidth="1"/>
    <col min="14856" max="14857" width="5.7109375" customWidth="1"/>
    <col min="14858" max="14858" width="13.7109375" customWidth="1"/>
    <col min="14859" max="14859" width="10.7109375" customWidth="1"/>
    <col min="14860" max="14860" width="9.85546875" customWidth="1"/>
    <col min="14861" max="14861" width="12.85546875" customWidth="1"/>
    <col min="14862" max="14862" width="6.42578125" customWidth="1"/>
    <col min="14863" max="14863" width="23.85546875" customWidth="1"/>
    <col min="14864" max="14864" width="12.85546875" customWidth="1"/>
    <col min="14865" max="14866" width="10.5703125" customWidth="1"/>
    <col min="14867" max="14867" width="15.140625" customWidth="1"/>
    <col min="14868" max="14870" width="9.28515625" customWidth="1"/>
    <col min="14871" max="14871" width="12.42578125" customWidth="1"/>
    <col min="14872" max="14872" width="12.85546875" customWidth="1"/>
    <col min="14873" max="14877" width="9.28515625" customWidth="1"/>
    <col min="14878" max="14881" width="9.140625" customWidth="1"/>
    <col min="15105" max="15105" width="7" customWidth="1"/>
    <col min="15106" max="15106" width="54.42578125" customWidth="1"/>
    <col min="15107" max="15107" width="5.7109375" customWidth="1"/>
    <col min="15108" max="15108" width="1.7109375" customWidth="1"/>
    <col min="15109" max="15110" width="5.7109375" customWidth="1"/>
    <col min="15111" max="15111" width="1.7109375" customWidth="1"/>
    <col min="15112" max="15113" width="5.7109375" customWidth="1"/>
    <col min="15114" max="15114" width="13.7109375" customWidth="1"/>
    <col min="15115" max="15115" width="10.7109375" customWidth="1"/>
    <col min="15116" max="15116" width="9.85546875" customWidth="1"/>
    <col min="15117" max="15117" width="12.85546875" customWidth="1"/>
    <col min="15118" max="15118" width="6.42578125" customWidth="1"/>
    <col min="15119" max="15119" width="23.85546875" customWidth="1"/>
    <col min="15120" max="15120" width="12.85546875" customWidth="1"/>
    <col min="15121" max="15122" width="10.5703125" customWidth="1"/>
    <col min="15123" max="15123" width="15.140625" customWidth="1"/>
    <col min="15124" max="15126" width="9.28515625" customWidth="1"/>
    <col min="15127" max="15127" width="12.42578125" customWidth="1"/>
    <col min="15128" max="15128" width="12.85546875" customWidth="1"/>
    <col min="15129" max="15133" width="9.28515625" customWidth="1"/>
    <col min="15134" max="15137" width="9.140625" customWidth="1"/>
    <col min="15361" max="15361" width="7" customWidth="1"/>
    <col min="15362" max="15362" width="54.42578125" customWidth="1"/>
    <col min="15363" max="15363" width="5.7109375" customWidth="1"/>
    <col min="15364" max="15364" width="1.7109375" customWidth="1"/>
    <col min="15365" max="15366" width="5.7109375" customWidth="1"/>
    <col min="15367" max="15367" width="1.7109375" customWidth="1"/>
    <col min="15368" max="15369" width="5.7109375" customWidth="1"/>
    <col min="15370" max="15370" width="13.7109375" customWidth="1"/>
    <col min="15371" max="15371" width="10.7109375" customWidth="1"/>
    <col min="15372" max="15372" width="9.85546875" customWidth="1"/>
    <col min="15373" max="15373" width="12.85546875" customWidth="1"/>
    <col min="15374" max="15374" width="6.42578125" customWidth="1"/>
    <col min="15375" max="15375" width="23.85546875" customWidth="1"/>
    <col min="15376" max="15376" width="12.85546875" customWidth="1"/>
    <col min="15377" max="15378" width="10.5703125" customWidth="1"/>
    <col min="15379" max="15379" width="15.140625" customWidth="1"/>
    <col min="15380" max="15382" width="9.28515625" customWidth="1"/>
    <col min="15383" max="15383" width="12.42578125" customWidth="1"/>
    <col min="15384" max="15384" width="12.85546875" customWidth="1"/>
    <col min="15385" max="15389" width="9.28515625" customWidth="1"/>
    <col min="15390" max="15393" width="9.140625" customWidth="1"/>
    <col min="15617" max="15617" width="7" customWidth="1"/>
    <col min="15618" max="15618" width="54.42578125" customWidth="1"/>
    <col min="15619" max="15619" width="5.7109375" customWidth="1"/>
    <col min="15620" max="15620" width="1.7109375" customWidth="1"/>
    <col min="15621" max="15622" width="5.7109375" customWidth="1"/>
    <col min="15623" max="15623" width="1.7109375" customWidth="1"/>
    <col min="15624" max="15625" width="5.7109375" customWidth="1"/>
    <col min="15626" max="15626" width="13.7109375" customWidth="1"/>
    <col min="15627" max="15627" width="10.7109375" customWidth="1"/>
    <col min="15628" max="15628" width="9.85546875" customWidth="1"/>
    <col min="15629" max="15629" width="12.85546875" customWidth="1"/>
    <col min="15630" max="15630" width="6.42578125" customWidth="1"/>
    <col min="15631" max="15631" width="23.85546875" customWidth="1"/>
    <col min="15632" max="15632" width="12.85546875" customWidth="1"/>
    <col min="15633" max="15634" width="10.5703125" customWidth="1"/>
    <col min="15635" max="15635" width="15.140625" customWidth="1"/>
    <col min="15636" max="15638" width="9.28515625" customWidth="1"/>
    <col min="15639" max="15639" width="12.42578125" customWidth="1"/>
    <col min="15640" max="15640" width="12.85546875" customWidth="1"/>
    <col min="15641" max="15645" width="9.28515625" customWidth="1"/>
    <col min="15646" max="15649" width="9.140625" customWidth="1"/>
    <col min="15873" max="15873" width="7" customWidth="1"/>
    <col min="15874" max="15874" width="54.42578125" customWidth="1"/>
    <col min="15875" max="15875" width="5.7109375" customWidth="1"/>
    <col min="15876" max="15876" width="1.7109375" customWidth="1"/>
    <col min="15877" max="15878" width="5.7109375" customWidth="1"/>
    <col min="15879" max="15879" width="1.7109375" customWidth="1"/>
    <col min="15880" max="15881" width="5.7109375" customWidth="1"/>
    <col min="15882" max="15882" width="13.7109375" customWidth="1"/>
    <col min="15883" max="15883" width="10.7109375" customWidth="1"/>
    <col min="15884" max="15884" width="9.85546875" customWidth="1"/>
    <col min="15885" max="15885" width="12.85546875" customWidth="1"/>
    <col min="15886" max="15886" width="6.42578125" customWidth="1"/>
    <col min="15887" max="15887" width="23.85546875" customWidth="1"/>
    <col min="15888" max="15888" width="12.85546875" customWidth="1"/>
    <col min="15889" max="15890" width="10.5703125" customWidth="1"/>
    <col min="15891" max="15891" width="15.140625" customWidth="1"/>
    <col min="15892" max="15894" width="9.28515625" customWidth="1"/>
    <col min="15895" max="15895" width="12.42578125" customWidth="1"/>
    <col min="15896" max="15896" width="12.85546875" customWidth="1"/>
    <col min="15897" max="15901" width="9.28515625" customWidth="1"/>
    <col min="15902" max="15905" width="9.140625" customWidth="1"/>
    <col min="16129" max="16129" width="7" customWidth="1"/>
    <col min="16130" max="16130" width="54.42578125" customWidth="1"/>
    <col min="16131" max="16131" width="5.7109375" customWidth="1"/>
    <col min="16132" max="16132" width="1.7109375" customWidth="1"/>
    <col min="16133" max="16134" width="5.7109375" customWidth="1"/>
    <col min="16135" max="16135" width="1.7109375" customWidth="1"/>
    <col min="16136" max="16137" width="5.7109375" customWidth="1"/>
    <col min="16138" max="16138" width="13.7109375" customWidth="1"/>
    <col min="16139" max="16139" width="10.7109375" customWidth="1"/>
    <col min="16140" max="16140" width="9.85546875" customWidth="1"/>
    <col min="16141" max="16141" width="12.85546875" customWidth="1"/>
    <col min="16142" max="16142" width="6.42578125" customWidth="1"/>
    <col min="16143" max="16143" width="23.85546875" customWidth="1"/>
    <col min="16144" max="16144" width="12.85546875" customWidth="1"/>
    <col min="16145" max="16146" width="10.5703125" customWidth="1"/>
    <col min="16147" max="16147" width="15.140625" customWidth="1"/>
    <col min="16148" max="16150" width="9.28515625" customWidth="1"/>
    <col min="16151" max="16151" width="12.42578125" customWidth="1"/>
    <col min="16152" max="16152" width="12.85546875" customWidth="1"/>
    <col min="16153" max="16157" width="9.28515625" customWidth="1"/>
    <col min="16158" max="16161" width="9.140625" customWidth="1"/>
  </cols>
  <sheetData>
    <row r="1" spans="1:33" ht="69.95" customHeight="1">
      <c r="A1" s="562"/>
      <c r="B1" s="563"/>
      <c r="C1" s="563"/>
      <c r="D1" s="563"/>
      <c r="E1" s="563"/>
      <c r="F1" s="563"/>
      <c r="G1" s="563"/>
      <c r="H1" s="563"/>
      <c r="I1" s="563"/>
      <c r="J1" s="563"/>
      <c r="K1" s="563"/>
      <c r="L1" s="563"/>
      <c r="M1" s="563"/>
      <c r="N1" s="563"/>
      <c r="O1" s="564"/>
      <c r="P1" s="94"/>
      <c r="Q1" s="214"/>
      <c r="S1" s="78"/>
      <c r="T1" s="78"/>
      <c r="U1" s="78"/>
      <c r="V1" s="78"/>
      <c r="W1" s="78"/>
      <c r="X1" s="78"/>
      <c r="Y1" s="78"/>
      <c r="Z1" s="78"/>
      <c r="AA1" s="78"/>
      <c r="AB1" s="78"/>
      <c r="AC1" s="78"/>
      <c r="AD1" s="78"/>
      <c r="AE1" s="78"/>
      <c r="AF1" s="78"/>
      <c r="AG1" s="78"/>
    </row>
    <row r="2" spans="1:33" ht="24.95" customHeight="1">
      <c r="A2" s="384" t="s">
        <v>1</v>
      </c>
      <c r="B2" s="151" t="s">
        <v>91</v>
      </c>
      <c r="C2" s="565" t="s">
        <v>92</v>
      </c>
      <c r="D2" s="566"/>
      <c r="E2" s="566"/>
      <c r="F2" s="566"/>
      <c r="G2" s="566"/>
      <c r="H2" s="566"/>
      <c r="I2" s="566"/>
      <c r="J2" s="566"/>
      <c r="K2" s="566"/>
      <c r="L2" s="567"/>
      <c r="M2" s="178" t="s">
        <v>93</v>
      </c>
      <c r="N2" s="152" t="s">
        <v>94</v>
      </c>
      <c r="O2" s="385" t="s">
        <v>95</v>
      </c>
      <c r="P2" s="95"/>
      <c r="Q2" s="79"/>
      <c r="R2" s="212"/>
      <c r="S2" s="79"/>
      <c r="T2" s="79"/>
      <c r="U2" s="79"/>
      <c r="V2" s="79"/>
      <c r="W2" s="79"/>
      <c r="X2" s="79"/>
      <c r="Y2" s="79"/>
      <c r="Z2" s="79"/>
      <c r="AA2" s="79"/>
      <c r="AB2" s="79"/>
      <c r="AC2" s="79"/>
      <c r="AD2" s="79"/>
      <c r="AE2" s="79"/>
      <c r="AF2" s="79"/>
      <c r="AG2" s="79"/>
    </row>
    <row r="3" spans="1:33">
      <c r="A3" s="386" t="s">
        <v>6</v>
      </c>
      <c r="B3" s="103" t="s">
        <v>28</v>
      </c>
      <c r="C3" s="321"/>
      <c r="D3" s="175"/>
      <c r="E3" s="387"/>
      <c r="F3" s="179"/>
      <c r="G3" s="175"/>
      <c r="H3" s="387"/>
      <c r="I3" s="175"/>
      <c r="J3" s="387"/>
      <c r="K3" s="175"/>
      <c r="L3" s="176"/>
      <c r="M3" s="175"/>
      <c r="N3" s="177"/>
      <c r="O3" s="388"/>
    </row>
    <row r="4" spans="1:33" s="74" customFormat="1" ht="15" customHeight="1">
      <c r="A4" s="389" t="s">
        <v>30</v>
      </c>
      <c r="B4" s="100" t="s">
        <v>444</v>
      </c>
      <c r="C4" s="180" t="s">
        <v>96</v>
      </c>
      <c r="D4" s="167" t="s">
        <v>97</v>
      </c>
      <c r="E4" s="169" t="s">
        <v>98</v>
      </c>
      <c r="F4" s="180"/>
      <c r="G4" s="167"/>
      <c r="H4" s="169"/>
      <c r="I4" s="167"/>
      <c r="J4" s="168"/>
      <c r="K4" s="167"/>
      <c r="L4" s="169"/>
      <c r="M4" s="167" t="s">
        <v>99</v>
      </c>
      <c r="N4" s="157"/>
      <c r="O4" s="568" t="s">
        <v>100</v>
      </c>
      <c r="P4" s="101">
        <f>M6</f>
        <v>8</v>
      </c>
      <c r="Q4" s="217"/>
    </row>
    <row r="5" spans="1:33">
      <c r="A5" s="390"/>
      <c r="B5" s="82"/>
      <c r="C5" s="158">
        <v>4</v>
      </c>
      <c r="D5" s="158">
        <v>2</v>
      </c>
      <c r="E5" s="209">
        <v>1</v>
      </c>
      <c r="F5" s="181"/>
      <c r="G5" s="158"/>
      <c r="H5" s="159"/>
      <c r="I5" s="158"/>
      <c r="J5" s="158"/>
      <c r="K5" s="158"/>
      <c r="L5" s="159"/>
      <c r="M5" s="158">
        <f>C5*D5*E5</f>
        <v>8</v>
      </c>
      <c r="N5" s="155" t="s">
        <v>445</v>
      </c>
      <c r="O5" s="569"/>
    </row>
    <row r="6" spans="1:33">
      <c r="A6" s="391"/>
      <c r="B6" s="102"/>
      <c r="C6" s="190"/>
      <c r="D6" s="191"/>
      <c r="E6" s="172"/>
      <c r="F6" s="182"/>
      <c r="G6" s="170"/>
      <c r="H6" s="172"/>
      <c r="I6" s="170"/>
      <c r="J6" s="171"/>
      <c r="K6" s="170"/>
      <c r="L6" s="172"/>
      <c r="M6" s="173">
        <f>M5</f>
        <v>8</v>
      </c>
      <c r="N6" s="174" t="s">
        <v>445</v>
      </c>
      <c r="O6" s="570"/>
    </row>
    <row r="7" spans="1:33" s="74" customFormat="1" ht="48">
      <c r="A7" s="389" t="s">
        <v>31</v>
      </c>
      <c r="B7" s="100" t="s">
        <v>446</v>
      </c>
      <c r="C7" s="180" t="s">
        <v>101</v>
      </c>
      <c r="D7" s="167" t="s">
        <v>102</v>
      </c>
      <c r="E7" s="169" t="s">
        <v>103</v>
      </c>
      <c r="F7" s="180"/>
      <c r="G7" s="167"/>
      <c r="H7" s="169"/>
      <c r="I7" s="167"/>
      <c r="J7" s="168"/>
      <c r="K7" s="167"/>
      <c r="L7" s="169"/>
      <c r="M7" s="167" t="s">
        <v>99</v>
      </c>
      <c r="N7" s="157"/>
      <c r="O7" s="560" t="s">
        <v>104</v>
      </c>
      <c r="P7" s="101">
        <f>M9</f>
        <v>50</v>
      </c>
      <c r="Q7" s="217"/>
    </row>
    <row r="8" spans="1:33">
      <c r="A8" s="390"/>
      <c r="B8" s="82" t="s">
        <v>105</v>
      </c>
      <c r="C8" s="218" t="s">
        <v>106</v>
      </c>
      <c r="D8" s="219" t="s">
        <v>106</v>
      </c>
      <c r="E8" s="220">
        <v>50</v>
      </c>
      <c r="F8" s="181"/>
      <c r="G8" s="158"/>
      <c r="H8" s="159"/>
      <c r="I8" s="158"/>
      <c r="J8" s="383"/>
      <c r="K8" s="158"/>
      <c r="L8" s="159"/>
      <c r="M8" s="158">
        <f>E8</f>
        <v>50</v>
      </c>
      <c r="N8" s="155" t="s">
        <v>447</v>
      </c>
      <c r="O8" s="558"/>
    </row>
    <row r="9" spans="1:33">
      <c r="A9" s="391"/>
      <c r="B9" s="102"/>
      <c r="C9" s="182"/>
      <c r="D9" s="170"/>
      <c r="E9" s="172"/>
      <c r="F9" s="182"/>
      <c r="G9" s="170"/>
      <c r="H9" s="172"/>
      <c r="I9" s="170"/>
      <c r="J9" s="171"/>
      <c r="K9" s="170"/>
      <c r="L9" s="172"/>
      <c r="M9" s="173">
        <f>SUM(M8:M8)</f>
        <v>50</v>
      </c>
      <c r="N9" s="174" t="s">
        <v>447</v>
      </c>
      <c r="O9" s="561"/>
    </row>
    <row r="10" spans="1:33" s="74" customFormat="1" ht="60">
      <c r="A10" s="389" t="s">
        <v>32</v>
      </c>
      <c r="B10" s="100" t="s">
        <v>448</v>
      </c>
      <c r="C10" s="192" t="s">
        <v>98</v>
      </c>
      <c r="D10" s="193" t="s">
        <v>107</v>
      </c>
      <c r="E10" s="169"/>
      <c r="F10" s="180"/>
      <c r="G10" s="167"/>
      <c r="H10" s="169"/>
      <c r="I10" s="167"/>
      <c r="J10" s="168"/>
      <c r="K10" s="167"/>
      <c r="L10" s="169"/>
      <c r="M10" s="167" t="s">
        <v>99</v>
      </c>
      <c r="N10" s="157"/>
      <c r="O10" s="560" t="s">
        <v>108</v>
      </c>
      <c r="P10" s="101">
        <f>M12</f>
        <v>5</v>
      </c>
      <c r="Q10" s="217"/>
    </row>
    <row r="11" spans="1:33">
      <c r="A11" s="390"/>
      <c r="B11" s="82"/>
      <c r="C11" s="194">
        <v>1</v>
      </c>
      <c r="D11" s="189">
        <v>5</v>
      </c>
      <c r="E11" s="159"/>
      <c r="F11" s="181"/>
      <c r="G11" s="158"/>
      <c r="H11" s="159"/>
      <c r="I11" s="158"/>
      <c r="J11" s="158"/>
      <c r="K11" s="158"/>
      <c r="L11" s="159"/>
      <c r="M11" s="158">
        <f>C11*D11</f>
        <v>5</v>
      </c>
      <c r="N11" s="155" t="s">
        <v>449</v>
      </c>
      <c r="O11" s="558"/>
    </row>
    <row r="12" spans="1:33">
      <c r="A12" s="391"/>
      <c r="B12" s="102"/>
      <c r="C12" s="190"/>
      <c r="D12" s="191"/>
      <c r="E12" s="172"/>
      <c r="F12" s="182"/>
      <c r="G12" s="170"/>
      <c r="H12" s="172"/>
      <c r="I12" s="170"/>
      <c r="J12" s="171"/>
      <c r="K12" s="170"/>
      <c r="L12" s="172"/>
      <c r="M12" s="173">
        <f>M11</f>
        <v>5</v>
      </c>
      <c r="N12" s="174" t="s">
        <v>449</v>
      </c>
      <c r="O12" s="559"/>
      <c r="P12" s="97"/>
    </row>
    <row r="13" spans="1:33" s="74" customFormat="1" ht="24" customHeight="1">
      <c r="A13" s="393" t="s">
        <v>33</v>
      </c>
      <c r="B13" s="85" t="s">
        <v>450</v>
      </c>
      <c r="C13" s="211" t="s">
        <v>98</v>
      </c>
      <c r="D13" s="186" t="s">
        <v>111</v>
      </c>
      <c r="E13" s="185" t="s">
        <v>112</v>
      </c>
      <c r="F13" s="184"/>
      <c r="G13" s="186"/>
      <c r="H13" s="185"/>
      <c r="I13" s="186"/>
      <c r="J13" s="197"/>
      <c r="K13" s="186"/>
      <c r="L13" s="185"/>
      <c r="M13" s="186" t="s">
        <v>99</v>
      </c>
      <c r="N13" s="210"/>
      <c r="O13" s="557" t="s">
        <v>113</v>
      </c>
      <c r="P13" s="101">
        <f>M15</f>
        <v>1</v>
      </c>
      <c r="Q13" s="217"/>
    </row>
    <row r="14" spans="1:33">
      <c r="A14" s="390"/>
      <c r="B14" s="82" t="s">
        <v>595</v>
      </c>
      <c r="C14" s="181">
        <v>1</v>
      </c>
      <c r="D14" s="87">
        <v>0.5</v>
      </c>
      <c r="E14" s="87">
        <v>0.5</v>
      </c>
      <c r="F14" s="181"/>
      <c r="G14" s="158"/>
      <c r="H14" s="159"/>
      <c r="I14" s="158"/>
      <c r="J14" s="158"/>
      <c r="K14" s="158"/>
      <c r="L14" s="159"/>
      <c r="M14" s="158">
        <f>C14</f>
        <v>1</v>
      </c>
      <c r="N14" s="155" t="s">
        <v>451</v>
      </c>
      <c r="O14" s="558"/>
    </row>
    <row r="15" spans="1:33">
      <c r="A15" s="392"/>
      <c r="B15" s="83"/>
      <c r="C15" s="183"/>
      <c r="D15" s="160"/>
      <c r="E15" s="162"/>
      <c r="F15" s="183"/>
      <c r="G15" s="160"/>
      <c r="H15" s="162"/>
      <c r="I15" s="160"/>
      <c r="J15" s="161"/>
      <c r="K15" s="160"/>
      <c r="L15" s="162"/>
      <c r="M15" s="163">
        <f>SUM(M14:M14)</f>
        <v>1</v>
      </c>
      <c r="N15" s="156" t="s">
        <v>451</v>
      </c>
      <c r="O15" s="561"/>
    </row>
    <row r="16" spans="1:33">
      <c r="A16" s="386" t="s">
        <v>7</v>
      </c>
      <c r="B16" s="103" t="s">
        <v>331</v>
      </c>
      <c r="C16" s="321"/>
      <c r="D16" s="175"/>
      <c r="E16" s="387"/>
      <c r="F16" s="179"/>
      <c r="G16" s="175"/>
      <c r="H16" s="387"/>
      <c r="I16" s="175"/>
      <c r="J16" s="387"/>
      <c r="K16" s="175"/>
      <c r="L16" s="176"/>
      <c r="M16" s="175"/>
      <c r="N16" s="177"/>
      <c r="O16" s="388"/>
    </row>
    <row r="17" spans="1:17" s="74" customFormat="1" ht="24">
      <c r="A17" s="389" t="s">
        <v>34</v>
      </c>
      <c r="B17" s="100" t="s">
        <v>452</v>
      </c>
      <c r="C17" s="180" t="s">
        <v>110</v>
      </c>
      <c r="D17" s="167" t="s">
        <v>102</v>
      </c>
      <c r="E17" s="169"/>
      <c r="F17" s="180"/>
      <c r="G17" s="167"/>
      <c r="H17" s="169"/>
      <c r="I17" s="167"/>
      <c r="J17" s="168"/>
      <c r="K17" s="167"/>
      <c r="L17" s="169"/>
      <c r="M17" s="167" t="s">
        <v>99</v>
      </c>
      <c r="N17" s="157"/>
      <c r="O17" s="568"/>
      <c r="P17" s="101">
        <f>M19</f>
        <v>79.731999999999999</v>
      </c>
      <c r="Q17" s="217"/>
    </row>
    <row r="18" spans="1:17">
      <c r="A18" s="390"/>
      <c r="B18" s="82"/>
      <c r="C18" s="158">
        <v>12.4</v>
      </c>
      <c r="D18" s="158">
        <v>6.43</v>
      </c>
      <c r="E18" s="209"/>
      <c r="F18" s="181"/>
      <c r="G18" s="158"/>
      <c r="H18" s="159"/>
      <c r="I18" s="158"/>
      <c r="J18" s="158"/>
      <c r="K18" s="158"/>
      <c r="L18" s="159"/>
      <c r="M18" s="158">
        <f>C18*D18</f>
        <v>79.731999999999999</v>
      </c>
      <c r="N18" s="155" t="s">
        <v>445</v>
      </c>
      <c r="O18" s="569"/>
    </row>
    <row r="19" spans="1:17">
      <c r="A19" s="391"/>
      <c r="B19" s="102"/>
      <c r="C19" s="190"/>
      <c r="D19" s="191"/>
      <c r="E19" s="172"/>
      <c r="F19" s="182"/>
      <c r="G19" s="170"/>
      <c r="H19" s="172"/>
      <c r="I19" s="170"/>
      <c r="J19" s="171"/>
      <c r="K19" s="170"/>
      <c r="L19" s="172"/>
      <c r="M19" s="173">
        <f>M18</f>
        <v>79.731999999999999</v>
      </c>
      <c r="N19" s="174" t="s">
        <v>445</v>
      </c>
      <c r="O19" s="570"/>
    </row>
    <row r="20" spans="1:17" s="74" customFormat="1">
      <c r="A20" s="389" t="s">
        <v>35</v>
      </c>
      <c r="B20" s="100" t="s">
        <v>453</v>
      </c>
      <c r="C20" s="180" t="s">
        <v>110</v>
      </c>
      <c r="D20" s="167" t="s">
        <v>102</v>
      </c>
      <c r="E20" s="169"/>
      <c r="F20" s="180"/>
      <c r="G20" s="167"/>
      <c r="H20" s="169"/>
      <c r="I20" s="167"/>
      <c r="J20" s="168"/>
      <c r="K20" s="167"/>
      <c r="L20" s="169"/>
      <c r="M20" s="167" t="s">
        <v>99</v>
      </c>
      <c r="N20" s="157"/>
      <c r="O20" s="560"/>
      <c r="P20" s="101">
        <f>M22</f>
        <v>79.731999999999999</v>
      </c>
      <c r="Q20" s="217"/>
    </row>
    <row r="21" spans="1:17">
      <c r="A21" s="390"/>
      <c r="B21" s="82"/>
      <c r="C21" s="158">
        <v>12.4</v>
      </c>
      <c r="D21" s="158">
        <v>6.43</v>
      </c>
      <c r="E21" s="220"/>
      <c r="F21" s="181"/>
      <c r="G21" s="158"/>
      <c r="H21" s="159"/>
      <c r="I21" s="158"/>
      <c r="J21" s="383"/>
      <c r="K21" s="158"/>
      <c r="L21" s="159"/>
      <c r="M21" s="158">
        <f>C21*D21</f>
        <v>79.731999999999999</v>
      </c>
      <c r="N21" s="155" t="s">
        <v>445</v>
      </c>
      <c r="O21" s="558"/>
    </row>
    <row r="22" spans="1:17">
      <c r="A22" s="391"/>
      <c r="B22" s="102"/>
      <c r="C22" s="182"/>
      <c r="D22" s="170"/>
      <c r="E22" s="172"/>
      <c r="F22" s="182"/>
      <c r="G22" s="170"/>
      <c r="H22" s="172"/>
      <c r="I22" s="170"/>
      <c r="J22" s="171"/>
      <c r="K22" s="170"/>
      <c r="L22" s="172"/>
      <c r="M22" s="173">
        <f>SUM(M21:M21)</f>
        <v>79.731999999999999</v>
      </c>
      <c r="N22" s="174" t="s">
        <v>445</v>
      </c>
      <c r="O22" s="561"/>
    </row>
    <row r="23" spans="1:17" s="74" customFormat="1" ht="24">
      <c r="A23" s="389" t="s">
        <v>269</v>
      </c>
      <c r="B23" s="100" t="s">
        <v>454</v>
      </c>
      <c r="C23" s="180" t="s">
        <v>110</v>
      </c>
      <c r="D23" s="167" t="s">
        <v>102</v>
      </c>
      <c r="E23" s="169" t="s">
        <v>97</v>
      </c>
      <c r="F23" s="180"/>
      <c r="G23" s="167"/>
      <c r="H23" s="169"/>
      <c r="I23" s="167"/>
      <c r="J23" s="168"/>
      <c r="K23" s="167"/>
      <c r="L23" s="169"/>
      <c r="M23" s="167" t="s">
        <v>99</v>
      </c>
      <c r="N23" s="157"/>
      <c r="O23" s="560"/>
      <c r="P23" s="101">
        <f>M25</f>
        <v>16.946999999999999</v>
      </c>
      <c r="Q23" s="217"/>
    </row>
    <row r="24" spans="1:17">
      <c r="A24" s="390"/>
      <c r="B24" s="82"/>
      <c r="C24" s="158">
        <v>12.4</v>
      </c>
      <c r="D24" s="158">
        <v>6.43</v>
      </c>
      <c r="E24" s="159">
        <v>3</v>
      </c>
      <c r="F24" s="181"/>
      <c r="G24" s="158"/>
      <c r="H24" s="159"/>
      <c r="I24" s="158"/>
      <c r="J24" s="158"/>
      <c r="K24" s="158"/>
      <c r="L24" s="159"/>
      <c r="M24" s="158">
        <f>(C24*E24*0.15*2)+(D24*E24*0.15*2)</f>
        <v>16.946999999999999</v>
      </c>
      <c r="N24" s="155" t="s">
        <v>455</v>
      </c>
      <c r="O24" s="558"/>
    </row>
    <row r="25" spans="1:17">
      <c r="A25" s="423"/>
      <c r="B25" s="287"/>
      <c r="C25" s="471"/>
      <c r="D25" s="472"/>
      <c r="E25" s="290"/>
      <c r="F25" s="288"/>
      <c r="G25" s="289"/>
      <c r="H25" s="290"/>
      <c r="I25" s="289"/>
      <c r="J25" s="291"/>
      <c r="K25" s="289"/>
      <c r="L25" s="290"/>
      <c r="M25" s="292">
        <f>M24</f>
        <v>16.946999999999999</v>
      </c>
      <c r="N25" s="329" t="s">
        <v>455</v>
      </c>
      <c r="O25" s="559"/>
      <c r="P25" s="97"/>
    </row>
    <row r="26" spans="1:17" s="74" customFormat="1" ht="36">
      <c r="A26" s="470" t="s">
        <v>270</v>
      </c>
      <c r="B26" s="382" t="s">
        <v>456</v>
      </c>
      <c r="C26" s="194"/>
      <c r="D26" s="189"/>
      <c r="E26" s="159"/>
      <c r="F26" s="181"/>
      <c r="G26" s="158"/>
      <c r="H26" s="159"/>
      <c r="I26" s="158"/>
      <c r="J26" s="383"/>
      <c r="K26" s="158"/>
      <c r="L26" s="159"/>
      <c r="M26" s="158" t="s">
        <v>99</v>
      </c>
      <c r="N26" s="286"/>
      <c r="O26" s="558"/>
      <c r="P26" s="101">
        <f>M28</f>
        <v>36.707999999999998</v>
      </c>
      <c r="Q26" s="217"/>
    </row>
    <row r="27" spans="1:17">
      <c r="A27" s="390"/>
      <c r="B27" s="82"/>
      <c r="C27" s="194"/>
      <c r="D27" s="189"/>
      <c r="E27" s="159"/>
      <c r="F27" s="181"/>
      <c r="G27" s="158"/>
      <c r="H27" s="159"/>
      <c r="I27" s="158"/>
      <c r="J27" s="158"/>
      <c r="K27" s="158"/>
      <c r="L27" s="159"/>
      <c r="M27" s="158">
        <f>(12.4*2+6.43*2*0.4*2)+(12*0.15*0.3*3)</f>
        <v>36.707999999999998</v>
      </c>
      <c r="N27" s="155" t="s">
        <v>455</v>
      </c>
      <c r="O27" s="558"/>
    </row>
    <row r="28" spans="1:17">
      <c r="A28" s="392"/>
      <c r="B28" s="83"/>
      <c r="C28" s="195"/>
      <c r="D28" s="196"/>
      <c r="E28" s="162"/>
      <c r="F28" s="183"/>
      <c r="G28" s="160"/>
      <c r="H28" s="162"/>
      <c r="I28" s="160"/>
      <c r="J28" s="161"/>
      <c r="K28" s="160"/>
      <c r="L28" s="162"/>
      <c r="M28" s="173">
        <f>M27</f>
        <v>36.707999999999998</v>
      </c>
      <c r="N28" s="174" t="s">
        <v>455</v>
      </c>
      <c r="O28" s="559"/>
    </row>
    <row r="29" spans="1:17" s="74" customFormat="1" ht="36">
      <c r="A29" s="389" t="s">
        <v>271</v>
      </c>
      <c r="B29" s="100" t="s">
        <v>457</v>
      </c>
      <c r="C29" s="180" t="s">
        <v>110</v>
      </c>
      <c r="D29" s="167" t="s">
        <v>102</v>
      </c>
      <c r="E29" s="169" t="s">
        <v>114</v>
      </c>
      <c r="F29" s="180"/>
      <c r="G29" s="167"/>
      <c r="H29" s="169"/>
      <c r="I29" s="167"/>
      <c r="J29" s="168"/>
      <c r="K29" s="167"/>
      <c r="L29" s="169"/>
      <c r="M29" s="167" t="s">
        <v>99</v>
      </c>
      <c r="N29" s="157"/>
      <c r="O29" s="560"/>
      <c r="P29" s="101">
        <f>M31</f>
        <v>7.9732000000000003</v>
      </c>
      <c r="Q29" s="217"/>
    </row>
    <row r="30" spans="1:17">
      <c r="A30" s="390"/>
      <c r="B30" s="82"/>
      <c r="C30" s="158">
        <v>12.4</v>
      </c>
      <c r="D30" s="158">
        <v>6.43</v>
      </c>
      <c r="E30" s="159">
        <v>0.1</v>
      </c>
      <c r="F30" s="181"/>
      <c r="G30" s="158"/>
      <c r="H30" s="159"/>
      <c r="I30" s="158"/>
      <c r="J30" s="158"/>
      <c r="K30" s="158"/>
      <c r="L30" s="159"/>
      <c r="M30" s="158">
        <f>C30*D30*E30</f>
        <v>7.9732000000000003</v>
      </c>
      <c r="N30" s="155" t="s">
        <v>455</v>
      </c>
      <c r="O30" s="558"/>
    </row>
    <row r="31" spans="1:17">
      <c r="A31" s="392"/>
      <c r="B31" s="83"/>
      <c r="C31" s="195"/>
      <c r="D31" s="196"/>
      <c r="E31" s="162"/>
      <c r="F31" s="183"/>
      <c r="G31" s="160"/>
      <c r="H31" s="162"/>
      <c r="I31" s="160"/>
      <c r="J31" s="161"/>
      <c r="K31" s="160"/>
      <c r="L31" s="162"/>
      <c r="M31" s="173">
        <f>M30</f>
        <v>7.9732000000000003</v>
      </c>
      <c r="N31" s="174" t="s">
        <v>455</v>
      </c>
      <c r="O31" s="559"/>
    </row>
    <row r="32" spans="1:17" s="74" customFormat="1">
      <c r="A32" s="389" t="s">
        <v>272</v>
      </c>
      <c r="B32" s="100" t="s">
        <v>458</v>
      </c>
      <c r="C32" s="180" t="s">
        <v>110</v>
      </c>
      <c r="D32" s="167" t="s">
        <v>102</v>
      </c>
      <c r="E32" s="169"/>
      <c r="F32" s="180"/>
      <c r="G32" s="167"/>
      <c r="H32" s="169"/>
      <c r="I32" s="167"/>
      <c r="J32" s="168"/>
      <c r="K32" s="167"/>
      <c r="L32" s="169"/>
      <c r="M32" s="167" t="s">
        <v>99</v>
      </c>
      <c r="N32" s="157"/>
      <c r="O32" s="560"/>
      <c r="P32" s="101">
        <f>M34</f>
        <v>79.731999999999999</v>
      </c>
      <c r="Q32" s="217"/>
    </row>
    <row r="33" spans="1:33">
      <c r="A33" s="390"/>
      <c r="B33" s="82"/>
      <c r="C33" s="158">
        <v>12.4</v>
      </c>
      <c r="D33" s="158">
        <v>6.43</v>
      </c>
      <c r="E33" s="159"/>
      <c r="F33" s="181"/>
      <c r="G33" s="158"/>
      <c r="H33" s="159"/>
      <c r="I33" s="158"/>
      <c r="J33" s="158"/>
      <c r="K33" s="158"/>
      <c r="L33" s="159"/>
      <c r="M33" s="158">
        <f>C33*D33</f>
        <v>79.731999999999999</v>
      </c>
      <c r="N33" s="155" t="s">
        <v>445</v>
      </c>
      <c r="O33" s="558"/>
    </row>
    <row r="34" spans="1:33">
      <c r="A34" s="392"/>
      <c r="B34" s="83"/>
      <c r="C34" s="195"/>
      <c r="D34" s="196"/>
      <c r="E34" s="162"/>
      <c r="F34" s="183"/>
      <c r="G34" s="160"/>
      <c r="H34" s="162"/>
      <c r="I34" s="160"/>
      <c r="J34" s="161"/>
      <c r="K34" s="160"/>
      <c r="L34" s="162"/>
      <c r="M34" s="173">
        <f>M33</f>
        <v>79.731999999999999</v>
      </c>
      <c r="N34" s="174" t="s">
        <v>445</v>
      </c>
      <c r="O34" s="559"/>
    </row>
    <row r="35" spans="1:33" s="74" customFormat="1">
      <c r="A35" s="389" t="s">
        <v>273</v>
      </c>
      <c r="B35" s="100" t="s">
        <v>459</v>
      </c>
      <c r="C35" s="180" t="s">
        <v>110</v>
      </c>
      <c r="D35" s="167"/>
      <c r="E35" s="169"/>
      <c r="F35" s="180"/>
      <c r="G35" s="167"/>
      <c r="H35" s="169"/>
      <c r="I35" s="167"/>
      <c r="J35" s="168"/>
      <c r="K35" s="167"/>
      <c r="L35" s="169"/>
      <c r="M35" s="167" t="s">
        <v>99</v>
      </c>
      <c r="N35" s="157"/>
      <c r="O35" s="560"/>
      <c r="P35" s="101">
        <f>M38</f>
        <v>69.009999999999991</v>
      </c>
      <c r="Q35" s="217"/>
    </row>
    <row r="36" spans="1:33">
      <c r="A36" s="390"/>
      <c r="B36" s="82"/>
      <c r="C36" s="158">
        <v>21.46</v>
      </c>
      <c r="D36" s="158"/>
      <c r="E36" s="159"/>
      <c r="F36" s="181"/>
      <c r="G36" s="158"/>
      <c r="H36" s="159"/>
      <c r="I36" s="158"/>
      <c r="J36" s="158"/>
      <c r="K36" s="158"/>
      <c r="L36" s="159"/>
      <c r="M36" s="158">
        <f>C36</f>
        <v>21.46</v>
      </c>
      <c r="N36" s="155" t="s">
        <v>447</v>
      </c>
      <c r="O36" s="558"/>
    </row>
    <row r="37" spans="1:33">
      <c r="A37" s="390"/>
      <c r="B37" s="82" t="s">
        <v>425</v>
      </c>
      <c r="C37" s="181">
        <v>47.55</v>
      </c>
      <c r="D37" s="158"/>
      <c r="E37" s="159"/>
      <c r="F37" s="181"/>
      <c r="G37" s="158"/>
      <c r="H37" s="159"/>
      <c r="I37" s="158"/>
      <c r="J37" s="383"/>
      <c r="K37" s="158"/>
      <c r="L37" s="159"/>
      <c r="M37" s="158">
        <f>C37</f>
        <v>47.55</v>
      </c>
      <c r="N37" s="155" t="s">
        <v>447</v>
      </c>
      <c r="O37" s="558"/>
    </row>
    <row r="38" spans="1:33">
      <c r="A38" s="392"/>
      <c r="B38" s="83"/>
      <c r="C38" s="195"/>
      <c r="D38" s="196"/>
      <c r="E38" s="162"/>
      <c r="F38" s="183"/>
      <c r="G38" s="160"/>
      <c r="H38" s="162"/>
      <c r="I38" s="160"/>
      <c r="J38" s="161"/>
      <c r="K38" s="160"/>
      <c r="L38" s="162"/>
      <c r="M38" s="173">
        <f>SUM(M36:M37)</f>
        <v>69.009999999999991</v>
      </c>
      <c r="N38" s="174" t="s">
        <v>447</v>
      </c>
      <c r="O38" s="559"/>
    </row>
    <row r="39" spans="1:33" s="74" customFormat="1">
      <c r="A39" s="389" t="s">
        <v>274</v>
      </c>
      <c r="B39" s="100" t="s">
        <v>460</v>
      </c>
      <c r="C39" s="180" t="s">
        <v>110</v>
      </c>
      <c r="D39" s="167" t="s">
        <v>102</v>
      </c>
      <c r="E39" s="169" t="s">
        <v>114</v>
      </c>
      <c r="F39" s="180"/>
      <c r="G39" s="167"/>
      <c r="H39" s="169"/>
      <c r="I39" s="167"/>
      <c r="J39" s="168"/>
      <c r="K39" s="167"/>
      <c r="L39" s="169"/>
      <c r="M39" s="167" t="s">
        <v>99</v>
      </c>
      <c r="N39" s="157"/>
      <c r="O39" s="560"/>
      <c r="P39" s="101">
        <f>M41</f>
        <v>1.7655000000000003</v>
      </c>
      <c r="Q39" s="217"/>
    </row>
    <row r="40" spans="1:33">
      <c r="A40" s="390"/>
      <c r="B40" s="82" t="s">
        <v>425</v>
      </c>
      <c r="C40" s="158">
        <v>8.25</v>
      </c>
      <c r="D40" s="158">
        <v>2.14</v>
      </c>
      <c r="E40" s="159">
        <v>0.1</v>
      </c>
      <c r="F40" s="181"/>
      <c r="G40" s="158"/>
      <c r="H40" s="159"/>
      <c r="I40" s="158"/>
      <c r="J40" s="158"/>
      <c r="K40" s="158"/>
      <c r="L40" s="159"/>
      <c r="M40" s="158">
        <f>C40*D40*E40</f>
        <v>1.7655000000000003</v>
      </c>
      <c r="N40" s="155" t="s">
        <v>461</v>
      </c>
      <c r="O40" s="558"/>
    </row>
    <row r="41" spans="1:33">
      <c r="A41" s="392"/>
      <c r="B41" s="83"/>
      <c r="C41" s="195"/>
      <c r="D41" s="196"/>
      <c r="E41" s="162"/>
      <c r="F41" s="183"/>
      <c r="G41" s="160"/>
      <c r="H41" s="162"/>
      <c r="I41" s="160"/>
      <c r="J41" s="161"/>
      <c r="K41" s="160"/>
      <c r="L41" s="162"/>
      <c r="M41" s="173">
        <f>M40</f>
        <v>1.7655000000000003</v>
      </c>
      <c r="N41" s="174" t="s">
        <v>461</v>
      </c>
      <c r="O41" s="559"/>
    </row>
    <row r="42" spans="1:33" s="74" customFormat="1" ht="24">
      <c r="A42" s="389" t="s">
        <v>424</v>
      </c>
      <c r="B42" s="100" t="s">
        <v>462</v>
      </c>
      <c r="C42" s="180" t="s">
        <v>110</v>
      </c>
      <c r="D42" s="167" t="s">
        <v>97</v>
      </c>
      <c r="E42" s="169"/>
      <c r="F42" s="180"/>
      <c r="G42" s="167"/>
      <c r="H42" s="169"/>
      <c r="I42" s="167"/>
      <c r="J42" s="168"/>
      <c r="K42" s="167"/>
      <c r="L42" s="169"/>
      <c r="M42" s="167" t="s">
        <v>99</v>
      </c>
      <c r="N42" s="157"/>
      <c r="O42" s="560"/>
      <c r="P42" s="101">
        <f>M44</f>
        <v>95.1</v>
      </c>
      <c r="Q42" s="217"/>
    </row>
    <row r="43" spans="1:33">
      <c r="A43" s="390"/>
      <c r="B43" s="82"/>
      <c r="C43" s="158">
        <v>47.55</v>
      </c>
      <c r="D43" s="158">
        <v>2</v>
      </c>
      <c r="E43" s="159"/>
      <c r="F43" s="181"/>
      <c r="G43" s="158"/>
      <c r="H43" s="159"/>
      <c r="I43" s="158"/>
      <c r="J43" s="158"/>
      <c r="K43" s="158"/>
      <c r="L43" s="159"/>
      <c r="M43" s="158">
        <f>C43*D43</f>
        <v>95.1</v>
      </c>
      <c r="N43" s="155" t="s">
        <v>445</v>
      </c>
      <c r="O43" s="558"/>
    </row>
    <row r="44" spans="1:33">
      <c r="A44" s="392"/>
      <c r="B44" s="83"/>
      <c r="C44" s="195"/>
      <c r="D44" s="196"/>
      <c r="E44" s="162"/>
      <c r="F44" s="183"/>
      <c r="G44" s="160"/>
      <c r="H44" s="162"/>
      <c r="I44" s="160"/>
      <c r="J44" s="161"/>
      <c r="K44" s="160"/>
      <c r="L44" s="162"/>
      <c r="M44" s="173">
        <f>M43</f>
        <v>95.1</v>
      </c>
      <c r="N44" s="174" t="s">
        <v>445</v>
      </c>
      <c r="O44" s="559"/>
    </row>
    <row r="45" spans="1:33" s="74" customFormat="1" ht="48">
      <c r="A45" s="389" t="s">
        <v>430</v>
      </c>
      <c r="B45" s="100" t="s">
        <v>463</v>
      </c>
      <c r="C45" s="180"/>
      <c r="D45" s="167"/>
      <c r="E45" s="169"/>
      <c r="F45" s="180"/>
      <c r="G45" s="167"/>
      <c r="H45" s="169"/>
      <c r="I45" s="167"/>
      <c r="J45" s="168"/>
      <c r="K45" s="167"/>
      <c r="L45" s="169"/>
      <c r="M45" s="167" t="s">
        <v>99</v>
      </c>
      <c r="N45" s="157"/>
      <c r="O45" s="560"/>
      <c r="P45" s="101">
        <f>M47</f>
        <v>425.29314999999997</v>
      </c>
      <c r="Q45" s="217"/>
    </row>
    <row r="46" spans="1:33">
      <c r="A46" s="390"/>
      <c r="B46" s="82"/>
      <c r="C46" s="158"/>
      <c r="D46" s="158"/>
      <c r="E46" s="159"/>
      <c r="F46" s="181"/>
      <c r="G46" s="158"/>
      <c r="H46" s="159"/>
      <c r="I46" s="158"/>
      <c r="J46" s="158"/>
      <c r="K46" s="158"/>
      <c r="L46" s="159"/>
      <c r="M46" s="158">
        <f>(M19+M22+M34)*1.5+(M25+M28+M31)+(M38*0.3*0.15)+M41</f>
        <v>425.29314999999997</v>
      </c>
      <c r="N46" s="155" t="s">
        <v>461</v>
      </c>
      <c r="O46" s="558"/>
    </row>
    <row r="47" spans="1:33">
      <c r="A47" s="392"/>
      <c r="B47" s="83"/>
      <c r="C47" s="195"/>
      <c r="D47" s="196"/>
      <c r="E47" s="162"/>
      <c r="F47" s="183"/>
      <c r="G47" s="160"/>
      <c r="H47" s="162"/>
      <c r="I47" s="160"/>
      <c r="J47" s="161"/>
      <c r="K47" s="160"/>
      <c r="L47" s="162"/>
      <c r="M47" s="173">
        <f>M46</f>
        <v>425.29314999999997</v>
      </c>
      <c r="N47" s="174" t="s">
        <v>461</v>
      </c>
      <c r="O47" s="559"/>
    </row>
    <row r="48" spans="1:33">
      <c r="A48" s="394" t="s">
        <v>8</v>
      </c>
      <c r="B48" s="99" t="s">
        <v>36</v>
      </c>
      <c r="C48" s="323"/>
      <c r="D48" s="164"/>
      <c r="E48" s="165"/>
      <c r="F48" s="187"/>
      <c r="G48" s="164"/>
      <c r="H48" s="165"/>
      <c r="I48" s="164"/>
      <c r="J48" s="165"/>
      <c r="K48" s="164"/>
      <c r="L48" s="166"/>
      <c r="M48" s="164"/>
      <c r="N48" s="153"/>
      <c r="O48" s="395"/>
      <c r="P48" s="96"/>
      <c r="Q48" s="80"/>
      <c r="R48" s="80"/>
      <c r="S48" s="80"/>
      <c r="T48" s="81"/>
      <c r="U48" s="81"/>
      <c r="V48" s="81"/>
      <c r="W48" s="81"/>
      <c r="X48" s="81"/>
      <c r="Y48" s="81"/>
      <c r="Z48" s="81"/>
      <c r="AA48" s="81"/>
      <c r="AB48" s="81"/>
      <c r="AC48" s="81"/>
      <c r="AD48" s="81"/>
      <c r="AE48" s="81"/>
      <c r="AF48" s="81"/>
      <c r="AG48" s="81"/>
    </row>
    <row r="49" spans="1:17" s="74" customFormat="1" ht="24">
      <c r="A49" s="393" t="s">
        <v>313</v>
      </c>
      <c r="B49" s="100" t="s">
        <v>464</v>
      </c>
      <c r="C49" s="180" t="s">
        <v>101</v>
      </c>
      <c r="D49" s="167" t="s">
        <v>102</v>
      </c>
      <c r="E49" s="169" t="s">
        <v>103</v>
      </c>
      <c r="F49" s="180"/>
      <c r="G49" s="167"/>
      <c r="H49" s="169"/>
      <c r="I49" s="167"/>
      <c r="J49" s="168"/>
      <c r="K49" s="167"/>
      <c r="L49" s="169"/>
      <c r="M49" s="167" t="s">
        <v>99</v>
      </c>
      <c r="N49" s="157"/>
      <c r="O49" s="557" t="s">
        <v>436</v>
      </c>
      <c r="P49" s="101">
        <f>M51</f>
        <v>105</v>
      </c>
      <c r="Q49" s="217"/>
    </row>
    <row r="50" spans="1:17">
      <c r="A50" s="397"/>
      <c r="B50" s="84"/>
      <c r="C50" s="218" t="s">
        <v>106</v>
      </c>
      <c r="D50" s="219" t="s">
        <v>106</v>
      </c>
      <c r="E50" s="220">
        <v>105</v>
      </c>
      <c r="F50" s="181"/>
      <c r="G50" s="158"/>
      <c r="H50" s="159"/>
      <c r="I50" s="158"/>
      <c r="J50" s="383"/>
      <c r="K50" s="158"/>
      <c r="L50" s="159"/>
      <c r="M50" s="158">
        <f>E50</f>
        <v>105</v>
      </c>
      <c r="N50" s="155" t="s">
        <v>445</v>
      </c>
      <c r="O50" s="558"/>
      <c r="P50" s="97"/>
      <c r="Q50" s="98"/>
    </row>
    <row r="51" spans="1:17">
      <c r="A51" s="423"/>
      <c r="B51" s="287"/>
      <c r="C51" s="288"/>
      <c r="D51" s="289"/>
      <c r="E51" s="290"/>
      <c r="F51" s="288"/>
      <c r="G51" s="289"/>
      <c r="H51" s="290"/>
      <c r="I51" s="289"/>
      <c r="J51" s="291"/>
      <c r="K51" s="289"/>
      <c r="L51" s="290"/>
      <c r="M51" s="292">
        <f>SUM(M50:M50)</f>
        <v>105</v>
      </c>
      <c r="N51" s="329" t="s">
        <v>445</v>
      </c>
      <c r="O51" s="559"/>
    </row>
    <row r="52" spans="1:17" s="74" customFormat="1" ht="24">
      <c r="A52" s="424" t="s">
        <v>314</v>
      </c>
      <c r="B52" s="367" t="s">
        <v>465</v>
      </c>
      <c r="C52" s="180" t="s">
        <v>110</v>
      </c>
      <c r="D52" s="167" t="s">
        <v>102</v>
      </c>
      <c r="E52" s="169" t="s">
        <v>97</v>
      </c>
      <c r="F52" s="180" t="s">
        <v>98</v>
      </c>
      <c r="G52" s="368"/>
      <c r="H52" s="369"/>
      <c r="I52" s="368"/>
      <c r="J52" s="370"/>
      <c r="K52" s="368"/>
      <c r="L52" s="369"/>
      <c r="M52" s="368" t="s">
        <v>99</v>
      </c>
      <c r="N52" s="371"/>
      <c r="O52" s="557" t="s">
        <v>341</v>
      </c>
      <c r="P52" s="101">
        <f>M73</f>
        <v>67.463475000000003</v>
      </c>
      <c r="Q52" s="217"/>
    </row>
    <row r="53" spans="1:17">
      <c r="A53" s="400"/>
      <c r="B53" s="82" t="s">
        <v>334</v>
      </c>
      <c r="C53" s="362">
        <v>1.4</v>
      </c>
      <c r="D53" s="363">
        <v>1.6</v>
      </c>
      <c r="E53" s="364">
        <v>1.1000000000000001</v>
      </c>
      <c r="F53" s="362">
        <v>4</v>
      </c>
      <c r="G53" s="363"/>
      <c r="H53" s="364"/>
      <c r="I53" s="363"/>
      <c r="J53" s="363"/>
      <c r="K53" s="363"/>
      <c r="L53" s="365"/>
      <c r="M53" s="363">
        <f t="shared" ref="M53:M62" si="0">C53*D53*E53*F53</f>
        <v>9.8559999999999999</v>
      </c>
      <c r="N53" s="366" t="s">
        <v>461</v>
      </c>
      <c r="O53" s="571"/>
    </row>
    <row r="54" spans="1:17">
      <c r="A54" s="400"/>
      <c r="B54" s="82" t="s">
        <v>336</v>
      </c>
      <c r="C54" s="362">
        <v>1.7000000000000002</v>
      </c>
      <c r="D54" s="158">
        <v>1.7999999999999998</v>
      </c>
      <c r="E54" s="364">
        <v>1.1000000000000001</v>
      </c>
      <c r="F54" s="362">
        <v>4</v>
      </c>
      <c r="G54" s="363"/>
      <c r="H54" s="364"/>
      <c r="I54" s="363"/>
      <c r="J54" s="401"/>
      <c r="K54" s="363"/>
      <c r="L54" s="365"/>
      <c r="M54" s="363">
        <f t="shared" si="0"/>
        <v>13.464000000000002</v>
      </c>
      <c r="N54" s="366" t="s">
        <v>461</v>
      </c>
      <c r="O54" s="571"/>
    </row>
    <row r="55" spans="1:17">
      <c r="A55" s="400"/>
      <c r="B55" s="82" t="s">
        <v>335</v>
      </c>
      <c r="C55" s="362">
        <v>1.6</v>
      </c>
      <c r="D55" s="158">
        <v>1.7000000000000002</v>
      </c>
      <c r="E55" s="364">
        <v>1.1000000000000001</v>
      </c>
      <c r="F55" s="362">
        <v>2</v>
      </c>
      <c r="G55" s="363"/>
      <c r="H55" s="364"/>
      <c r="I55" s="363"/>
      <c r="J55" s="401"/>
      <c r="K55" s="363"/>
      <c r="L55" s="365"/>
      <c r="M55" s="363">
        <f t="shared" si="0"/>
        <v>5.9840000000000018</v>
      </c>
      <c r="N55" s="366" t="s">
        <v>461</v>
      </c>
      <c r="O55" s="571"/>
    </row>
    <row r="56" spans="1:17">
      <c r="A56" s="400"/>
      <c r="B56" s="82" t="s">
        <v>332</v>
      </c>
      <c r="C56" s="362">
        <v>1.2000000000000002</v>
      </c>
      <c r="D56" s="363">
        <v>1.4</v>
      </c>
      <c r="E56" s="364">
        <v>1.1000000000000001</v>
      </c>
      <c r="F56" s="362">
        <v>1</v>
      </c>
      <c r="G56" s="363"/>
      <c r="H56" s="364"/>
      <c r="I56" s="363"/>
      <c r="J56" s="401"/>
      <c r="K56" s="363"/>
      <c r="L56" s="365"/>
      <c r="M56" s="363">
        <f t="shared" si="0"/>
        <v>1.8480000000000003</v>
      </c>
      <c r="N56" s="366" t="s">
        <v>461</v>
      </c>
      <c r="O56" s="571"/>
    </row>
    <row r="57" spans="1:17">
      <c r="A57" s="400"/>
      <c r="B57" s="82" t="s">
        <v>337</v>
      </c>
      <c r="C57" s="362">
        <v>1</v>
      </c>
      <c r="D57" s="158">
        <v>1.1000000000000001</v>
      </c>
      <c r="E57" s="364">
        <v>0.6</v>
      </c>
      <c r="F57" s="362">
        <v>5</v>
      </c>
      <c r="G57" s="363"/>
      <c r="H57" s="364"/>
      <c r="I57" s="363"/>
      <c r="J57" s="401"/>
      <c r="K57" s="363"/>
      <c r="L57" s="365"/>
      <c r="M57" s="363">
        <f t="shared" si="0"/>
        <v>3.3000000000000003</v>
      </c>
      <c r="N57" s="366" t="s">
        <v>461</v>
      </c>
      <c r="O57" s="571"/>
    </row>
    <row r="58" spans="1:17">
      <c r="A58" s="400"/>
      <c r="B58" s="82" t="s">
        <v>338</v>
      </c>
      <c r="C58" s="362">
        <v>1</v>
      </c>
      <c r="D58" s="158">
        <v>1</v>
      </c>
      <c r="E58" s="364">
        <v>0.6</v>
      </c>
      <c r="F58" s="362">
        <v>6</v>
      </c>
      <c r="G58" s="363"/>
      <c r="H58" s="364"/>
      <c r="I58" s="363"/>
      <c r="J58" s="401"/>
      <c r="K58" s="363"/>
      <c r="L58" s="365"/>
      <c r="M58" s="363">
        <f t="shared" si="0"/>
        <v>3.5999999999999996</v>
      </c>
      <c r="N58" s="366" t="s">
        <v>461</v>
      </c>
      <c r="O58" s="571"/>
    </row>
    <row r="59" spans="1:17">
      <c r="A59" s="400"/>
      <c r="B59" s="82" t="s">
        <v>333</v>
      </c>
      <c r="C59" s="362">
        <v>1.5</v>
      </c>
      <c r="D59" s="158">
        <v>1.6</v>
      </c>
      <c r="E59" s="364">
        <v>0.6</v>
      </c>
      <c r="F59" s="362">
        <v>1</v>
      </c>
      <c r="G59" s="363"/>
      <c r="H59" s="364"/>
      <c r="I59" s="363"/>
      <c r="J59" s="401"/>
      <c r="K59" s="363"/>
      <c r="L59" s="365"/>
      <c r="M59" s="363">
        <f t="shared" si="0"/>
        <v>1.4400000000000002</v>
      </c>
      <c r="N59" s="366" t="s">
        <v>461</v>
      </c>
      <c r="O59" s="571"/>
    </row>
    <row r="60" spans="1:17">
      <c r="A60" s="400"/>
      <c r="B60" s="82" t="s">
        <v>339</v>
      </c>
      <c r="C60" s="362">
        <v>1.6</v>
      </c>
      <c r="D60" s="363">
        <v>2</v>
      </c>
      <c r="E60" s="364">
        <v>2.6</v>
      </c>
      <c r="F60" s="362">
        <v>1</v>
      </c>
      <c r="G60" s="363"/>
      <c r="H60" s="364"/>
      <c r="I60" s="363"/>
      <c r="J60" s="401"/>
      <c r="K60" s="363"/>
      <c r="L60" s="365"/>
      <c r="M60" s="363">
        <f t="shared" si="0"/>
        <v>8.32</v>
      </c>
      <c r="N60" s="366" t="s">
        <v>461</v>
      </c>
      <c r="O60" s="571"/>
    </row>
    <row r="61" spans="1:17">
      <c r="A61" s="400"/>
      <c r="B61" s="82" t="s">
        <v>340</v>
      </c>
      <c r="C61" s="362">
        <v>1.2000000000000002</v>
      </c>
      <c r="D61" s="363">
        <v>1.5</v>
      </c>
      <c r="E61" s="364">
        <v>2.6</v>
      </c>
      <c r="F61" s="362">
        <v>1</v>
      </c>
      <c r="G61" s="363"/>
      <c r="H61" s="364"/>
      <c r="I61" s="363"/>
      <c r="J61" s="401"/>
      <c r="K61" s="363"/>
      <c r="L61" s="365"/>
      <c r="M61" s="363">
        <f t="shared" si="0"/>
        <v>4.6800000000000006</v>
      </c>
      <c r="N61" s="366" t="s">
        <v>461</v>
      </c>
      <c r="O61" s="571"/>
    </row>
    <row r="62" spans="1:17">
      <c r="A62" s="400"/>
      <c r="B62" s="82" t="s">
        <v>342</v>
      </c>
      <c r="C62" s="362">
        <v>1.35</v>
      </c>
      <c r="D62" s="158">
        <v>0.55000000000000004</v>
      </c>
      <c r="E62" s="364">
        <v>0.35</v>
      </c>
      <c r="F62" s="362">
        <v>1</v>
      </c>
      <c r="G62" s="363"/>
      <c r="H62" s="364"/>
      <c r="I62" s="363"/>
      <c r="J62" s="401"/>
      <c r="K62" s="363"/>
      <c r="L62" s="365"/>
      <c r="M62" s="363">
        <f t="shared" si="0"/>
        <v>0.25987500000000002</v>
      </c>
      <c r="N62" s="366" t="s">
        <v>461</v>
      </c>
      <c r="O62" s="571"/>
    </row>
    <row r="63" spans="1:17">
      <c r="A63" s="400"/>
      <c r="B63" s="82" t="s">
        <v>343</v>
      </c>
      <c r="C63" s="362">
        <v>13.25</v>
      </c>
      <c r="D63" s="158">
        <v>0.54</v>
      </c>
      <c r="E63" s="364">
        <v>0.4</v>
      </c>
      <c r="F63" s="362">
        <v>1</v>
      </c>
      <c r="G63" s="363"/>
      <c r="H63" s="364"/>
      <c r="I63" s="363"/>
      <c r="J63" s="401"/>
      <c r="K63" s="363"/>
      <c r="L63" s="365"/>
      <c r="M63" s="363">
        <f t="shared" ref="M63:M72" si="1">C63*D63*E63*F63</f>
        <v>2.8620000000000001</v>
      </c>
      <c r="N63" s="366" t="s">
        <v>461</v>
      </c>
      <c r="O63" s="571"/>
    </row>
    <row r="64" spans="1:17">
      <c r="A64" s="400"/>
      <c r="B64" s="82" t="s">
        <v>344</v>
      </c>
      <c r="C64" s="362">
        <v>13.25</v>
      </c>
      <c r="D64" s="158">
        <v>0.54</v>
      </c>
      <c r="E64" s="364">
        <v>0.4</v>
      </c>
      <c r="F64" s="362">
        <v>1</v>
      </c>
      <c r="G64" s="363"/>
      <c r="H64" s="364"/>
      <c r="I64" s="363"/>
      <c r="J64" s="401"/>
      <c r="K64" s="363"/>
      <c r="L64" s="365"/>
      <c r="M64" s="363">
        <f t="shared" si="1"/>
        <v>2.8620000000000001</v>
      </c>
      <c r="N64" s="366" t="s">
        <v>461</v>
      </c>
      <c r="O64" s="571"/>
    </row>
    <row r="65" spans="1:17">
      <c r="A65" s="400"/>
      <c r="B65" s="82" t="s">
        <v>345</v>
      </c>
      <c r="C65" s="362">
        <v>14.996</v>
      </c>
      <c r="D65" s="158">
        <v>0.55000000000000004</v>
      </c>
      <c r="E65" s="364">
        <v>0.4</v>
      </c>
      <c r="F65" s="362">
        <v>1</v>
      </c>
      <c r="G65" s="363"/>
      <c r="H65" s="364"/>
      <c r="I65" s="363"/>
      <c r="J65" s="401"/>
      <c r="K65" s="363"/>
      <c r="L65" s="365"/>
      <c r="M65" s="363">
        <f t="shared" si="1"/>
        <v>3.2991200000000007</v>
      </c>
      <c r="N65" s="366" t="s">
        <v>461</v>
      </c>
      <c r="O65" s="571"/>
    </row>
    <row r="66" spans="1:17">
      <c r="A66" s="400"/>
      <c r="B66" s="82" t="s">
        <v>346</v>
      </c>
      <c r="C66" s="362">
        <v>5.25</v>
      </c>
      <c r="D66" s="158">
        <v>0.55000000000000004</v>
      </c>
      <c r="E66" s="364">
        <v>0.4</v>
      </c>
      <c r="F66" s="362">
        <v>1</v>
      </c>
      <c r="G66" s="363"/>
      <c r="H66" s="364"/>
      <c r="I66" s="363"/>
      <c r="J66" s="401"/>
      <c r="K66" s="363"/>
      <c r="L66" s="365"/>
      <c r="M66" s="363">
        <f t="shared" si="1"/>
        <v>1.155</v>
      </c>
      <c r="N66" s="366" t="s">
        <v>461</v>
      </c>
      <c r="O66" s="571"/>
    </row>
    <row r="67" spans="1:17">
      <c r="A67" s="400"/>
      <c r="B67" s="82" t="s">
        <v>347</v>
      </c>
      <c r="C67" s="362">
        <v>1.355</v>
      </c>
      <c r="D67" s="158">
        <v>0.54</v>
      </c>
      <c r="E67" s="364">
        <v>0.4</v>
      </c>
      <c r="F67" s="362">
        <v>1</v>
      </c>
      <c r="G67" s="363"/>
      <c r="H67" s="364"/>
      <c r="I67" s="363"/>
      <c r="J67" s="401"/>
      <c r="K67" s="363"/>
      <c r="L67" s="365"/>
      <c r="M67" s="363">
        <f t="shared" si="1"/>
        <v>0.29268</v>
      </c>
      <c r="N67" s="366" t="s">
        <v>461</v>
      </c>
      <c r="O67" s="571"/>
    </row>
    <row r="68" spans="1:17">
      <c r="A68" s="400"/>
      <c r="B68" s="82" t="s">
        <v>348</v>
      </c>
      <c r="C68" s="362">
        <v>8.89</v>
      </c>
      <c r="D68" s="158">
        <v>0.54</v>
      </c>
      <c r="E68" s="364">
        <v>0.4</v>
      </c>
      <c r="F68" s="362">
        <v>1</v>
      </c>
      <c r="G68" s="363"/>
      <c r="H68" s="364"/>
      <c r="I68" s="363"/>
      <c r="J68" s="401"/>
      <c r="K68" s="363"/>
      <c r="L68" s="365"/>
      <c r="M68" s="363">
        <f t="shared" si="1"/>
        <v>1.9202400000000002</v>
      </c>
      <c r="N68" s="366" t="s">
        <v>461</v>
      </c>
      <c r="O68" s="571"/>
    </row>
    <row r="69" spans="1:17">
      <c r="A69" s="400"/>
      <c r="B69" s="82" t="s">
        <v>349</v>
      </c>
      <c r="C69" s="362">
        <v>0.3</v>
      </c>
      <c r="D69" s="158">
        <v>0.55000000000000004</v>
      </c>
      <c r="E69" s="364">
        <v>0.4</v>
      </c>
      <c r="F69" s="362">
        <v>1</v>
      </c>
      <c r="G69" s="363"/>
      <c r="H69" s="364"/>
      <c r="I69" s="363"/>
      <c r="J69" s="401"/>
      <c r="K69" s="363"/>
      <c r="L69" s="365"/>
      <c r="M69" s="363">
        <f t="shared" si="1"/>
        <v>6.6000000000000003E-2</v>
      </c>
      <c r="N69" s="366" t="s">
        <v>461</v>
      </c>
      <c r="O69" s="571"/>
    </row>
    <row r="70" spans="1:17">
      <c r="A70" s="400"/>
      <c r="B70" s="82" t="s">
        <v>350</v>
      </c>
      <c r="C70" s="181">
        <v>8.91</v>
      </c>
      <c r="D70" s="158">
        <v>0.54</v>
      </c>
      <c r="E70" s="364">
        <v>0.4</v>
      </c>
      <c r="F70" s="362">
        <v>1</v>
      </c>
      <c r="G70" s="363"/>
      <c r="H70" s="364"/>
      <c r="I70" s="363"/>
      <c r="J70" s="401"/>
      <c r="K70" s="363"/>
      <c r="L70" s="365"/>
      <c r="M70" s="363">
        <f t="shared" si="1"/>
        <v>1.9245600000000005</v>
      </c>
      <c r="N70" s="366" t="s">
        <v>461</v>
      </c>
      <c r="O70" s="571"/>
    </row>
    <row r="71" spans="1:17">
      <c r="A71" s="400"/>
      <c r="B71" s="82" t="s">
        <v>351</v>
      </c>
      <c r="C71" s="362">
        <v>0.3</v>
      </c>
      <c r="D71" s="158">
        <v>0.55000000000000004</v>
      </c>
      <c r="E71" s="364">
        <v>0.4</v>
      </c>
      <c r="F71" s="362">
        <v>1</v>
      </c>
      <c r="G71" s="363"/>
      <c r="H71" s="364"/>
      <c r="I71" s="363"/>
      <c r="J71" s="401"/>
      <c r="K71" s="363"/>
      <c r="L71" s="365"/>
      <c r="M71" s="363">
        <f t="shared" si="1"/>
        <v>6.6000000000000003E-2</v>
      </c>
      <c r="N71" s="366" t="s">
        <v>461</v>
      </c>
      <c r="O71" s="571"/>
    </row>
    <row r="72" spans="1:17">
      <c r="A72" s="400"/>
      <c r="B72" s="82" t="s">
        <v>352</v>
      </c>
      <c r="C72" s="362">
        <v>1.2</v>
      </c>
      <c r="D72" s="158">
        <v>0.55000000000000004</v>
      </c>
      <c r="E72" s="364">
        <v>0.4</v>
      </c>
      <c r="F72" s="362">
        <v>1</v>
      </c>
      <c r="G72" s="363"/>
      <c r="H72" s="364"/>
      <c r="I72" s="363"/>
      <c r="J72" s="401"/>
      <c r="K72" s="363"/>
      <c r="L72" s="365"/>
      <c r="M72" s="363">
        <f t="shared" si="1"/>
        <v>0.26400000000000001</v>
      </c>
      <c r="N72" s="366" t="s">
        <v>461</v>
      </c>
      <c r="O72" s="571"/>
    </row>
    <row r="73" spans="1:17">
      <c r="A73" s="425"/>
      <c r="B73" s="426"/>
      <c r="C73" s="427"/>
      <c r="D73" s="428"/>
      <c r="E73" s="429"/>
      <c r="F73" s="427"/>
      <c r="G73" s="428"/>
      <c r="H73" s="429"/>
      <c r="I73" s="428"/>
      <c r="J73" s="430"/>
      <c r="K73" s="428"/>
      <c r="L73" s="429"/>
      <c r="M73" s="431">
        <f>SUM(M53:M72)</f>
        <v>67.463475000000003</v>
      </c>
      <c r="N73" s="432" t="s">
        <v>461</v>
      </c>
      <c r="O73" s="572"/>
    </row>
    <row r="74" spans="1:17" s="74" customFormat="1">
      <c r="A74" s="390" t="s">
        <v>315</v>
      </c>
      <c r="B74" s="382" t="s">
        <v>466</v>
      </c>
      <c r="C74" s="181" t="s">
        <v>110</v>
      </c>
      <c r="D74" s="158" t="s">
        <v>102</v>
      </c>
      <c r="E74" s="159"/>
      <c r="F74" s="181"/>
      <c r="G74" s="158"/>
      <c r="H74" s="159"/>
      <c r="I74" s="158"/>
      <c r="J74" s="383"/>
      <c r="K74" s="158"/>
      <c r="L74" s="159"/>
      <c r="M74" s="158" t="s">
        <v>99</v>
      </c>
      <c r="N74" s="286"/>
      <c r="O74" s="398"/>
      <c r="P74" s="101">
        <f>M95</f>
        <v>20.181100000000008</v>
      </c>
      <c r="Q74" s="217"/>
    </row>
    <row r="75" spans="1:17">
      <c r="A75" s="390"/>
      <c r="B75" s="82" t="s">
        <v>334</v>
      </c>
      <c r="C75" s="362">
        <v>1</v>
      </c>
      <c r="D75" s="363">
        <v>1.2</v>
      </c>
      <c r="E75" s="159"/>
      <c r="F75" s="181"/>
      <c r="G75" s="158"/>
      <c r="H75" s="159"/>
      <c r="I75" s="158"/>
      <c r="J75" s="383"/>
      <c r="K75" s="158"/>
      <c r="L75" s="154"/>
      <c r="M75" s="158">
        <f>C75*D75</f>
        <v>1.2</v>
      </c>
      <c r="N75" s="155" t="s">
        <v>445</v>
      </c>
      <c r="O75" s="398"/>
    </row>
    <row r="76" spans="1:17">
      <c r="A76" s="390"/>
      <c r="B76" s="82" t="s">
        <v>336</v>
      </c>
      <c r="C76" s="362">
        <v>1.3</v>
      </c>
      <c r="D76" s="158">
        <v>1.4</v>
      </c>
      <c r="E76" s="159"/>
      <c r="F76" s="181"/>
      <c r="G76" s="158"/>
      <c r="H76" s="159"/>
      <c r="I76" s="158"/>
      <c r="J76" s="383"/>
      <c r="K76" s="158"/>
      <c r="L76" s="154"/>
      <c r="M76" s="158">
        <f t="shared" ref="M76:M94" si="2">C76*D76</f>
        <v>1.8199999999999998</v>
      </c>
      <c r="N76" s="155" t="s">
        <v>445</v>
      </c>
      <c r="O76" s="398"/>
    </row>
    <row r="77" spans="1:17">
      <c r="A77" s="390"/>
      <c r="B77" s="82" t="s">
        <v>335</v>
      </c>
      <c r="C77" s="362">
        <v>1.2</v>
      </c>
      <c r="D77" s="158">
        <v>1.3</v>
      </c>
      <c r="E77" s="159"/>
      <c r="F77" s="181"/>
      <c r="G77" s="158"/>
      <c r="H77" s="159"/>
      <c r="I77" s="158"/>
      <c r="J77" s="383"/>
      <c r="K77" s="158"/>
      <c r="L77" s="154"/>
      <c r="M77" s="158">
        <f t="shared" si="2"/>
        <v>1.56</v>
      </c>
      <c r="N77" s="155" t="s">
        <v>445</v>
      </c>
      <c r="O77" s="398"/>
    </row>
    <row r="78" spans="1:17">
      <c r="A78" s="390"/>
      <c r="B78" s="82" t="s">
        <v>332</v>
      </c>
      <c r="C78" s="362">
        <v>0.8</v>
      </c>
      <c r="D78" s="363">
        <v>1</v>
      </c>
      <c r="E78" s="159"/>
      <c r="F78" s="181"/>
      <c r="G78" s="158"/>
      <c r="H78" s="159"/>
      <c r="I78" s="158"/>
      <c r="J78" s="383"/>
      <c r="K78" s="158"/>
      <c r="L78" s="154"/>
      <c r="M78" s="158">
        <f t="shared" si="2"/>
        <v>0.8</v>
      </c>
      <c r="N78" s="155" t="s">
        <v>445</v>
      </c>
      <c r="O78" s="398"/>
    </row>
    <row r="79" spans="1:17">
      <c r="A79" s="390"/>
      <c r="B79" s="82" t="s">
        <v>337</v>
      </c>
      <c r="C79" s="362">
        <v>0.6</v>
      </c>
      <c r="D79" s="158">
        <v>0.7</v>
      </c>
      <c r="E79" s="159"/>
      <c r="F79" s="181"/>
      <c r="G79" s="87"/>
      <c r="H79" s="159"/>
      <c r="I79" s="158"/>
      <c r="J79" s="383"/>
      <c r="K79" s="158"/>
      <c r="L79" s="154"/>
      <c r="M79" s="158">
        <f t="shared" si="2"/>
        <v>0.42</v>
      </c>
      <c r="N79" s="155" t="s">
        <v>445</v>
      </c>
      <c r="O79" s="398"/>
    </row>
    <row r="80" spans="1:17">
      <c r="A80" s="390"/>
      <c r="B80" s="82" t="s">
        <v>338</v>
      </c>
      <c r="C80" s="362">
        <v>0.6</v>
      </c>
      <c r="D80" s="158">
        <v>0.6</v>
      </c>
      <c r="E80" s="159"/>
      <c r="F80" s="181"/>
      <c r="G80" s="87"/>
      <c r="H80" s="159"/>
      <c r="I80" s="158"/>
      <c r="J80" s="383"/>
      <c r="K80" s="158"/>
      <c r="L80" s="154"/>
      <c r="M80" s="158">
        <f t="shared" si="2"/>
        <v>0.36</v>
      </c>
      <c r="N80" s="155" t="s">
        <v>445</v>
      </c>
      <c r="O80" s="398"/>
    </row>
    <row r="81" spans="1:17">
      <c r="A81" s="390"/>
      <c r="B81" s="82" t="s">
        <v>333</v>
      </c>
      <c r="C81" s="362">
        <v>1.1000000000000001</v>
      </c>
      <c r="D81" s="158">
        <v>1.2</v>
      </c>
      <c r="E81" s="159"/>
      <c r="F81" s="181"/>
      <c r="G81" s="87"/>
      <c r="H81" s="159"/>
      <c r="I81" s="158"/>
      <c r="J81" s="383"/>
      <c r="K81" s="158"/>
      <c r="L81" s="154"/>
      <c r="M81" s="158">
        <f t="shared" si="2"/>
        <v>1.32</v>
      </c>
      <c r="N81" s="155" t="s">
        <v>445</v>
      </c>
      <c r="O81" s="398"/>
    </row>
    <row r="82" spans="1:17">
      <c r="A82" s="390"/>
      <c r="B82" s="82" t="s">
        <v>339</v>
      </c>
      <c r="C82" s="362">
        <v>1.2</v>
      </c>
      <c r="D82" s="363">
        <v>1.6</v>
      </c>
      <c r="E82" s="159"/>
      <c r="F82" s="181"/>
      <c r="G82" s="87"/>
      <c r="H82" s="159"/>
      <c r="I82" s="158"/>
      <c r="J82" s="383"/>
      <c r="K82" s="158"/>
      <c r="L82" s="154"/>
      <c r="M82" s="158">
        <f t="shared" si="2"/>
        <v>1.92</v>
      </c>
      <c r="N82" s="155" t="s">
        <v>445</v>
      </c>
      <c r="O82" s="398"/>
    </row>
    <row r="83" spans="1:17">
      <c r="A83" s="390"/>
      <c r="B83" s="82" t="s">
        <v>340</v>
      </c>
      <c r="C83" s="362">
        <v>0.8</v>
      </c>
      <c r="D83" s="363">
        <v>1.1000000000000001</v>
      </c>
      <c r="E83" s="159"/>
      <c r="F83" s="181"/>
      <c r="G83" s="87"/>
      <c r="H83" s="159"/>
      <c r="I83" s="158"/>
      <c r="J83" s="383"/>
      <c r="K83" s="158"/>
      <c r="L83" s="154"/>
      <c r="M83" s="158">
        <f t="shared" si="2"/>
        <v>0.88000000000000012</v>
      </c>
      <c r="N83" s="155" t="s">
        <v>445</v>
      </c>
      <c r="O83" s="398"/>
    </row>
    <row r="84" spans="1:17">
      <c r="A84" s="400"/>
      <c r="B84" s="82" t="s">
        <v>342</v>
      </c>
      <c r="C84" s="362">
        <v>1.35</v>
      </c>
      <c r="D84" s="158">
        <v>0.15</v>
      </c>
      <c r="E84" s="364"/>
      <c r="F84" s="362"/>
      <c r="G84" s="363"/>
      <c r="H84" s="364"/>
      <c r="I84" s="363"/>
      <c r="J84" s="401"/>
      <c r="K84" s="363"/>
      <c r="L84" s="365"/>
      <c r="M84" s="158">
        <f t="shared" si="2"/>
        <v>0.20250000000000001</v>
      </c>
      <c r="N84" s="366" t="s">
        <v>445</v>
      </c>
      <c r="O84" s="402"/>
    </row>
    <row r="85" spans="1:17">
      <c r="A85" s="400"/>
      <c r="B85" s="82" t="s">
        <v>343</v>
      </c>
      <c r="C85" s="362">
        <v>13.25</v>
      </c>
      <c r="D85" s="158">
        <v>0.14000000000000001</v>
      </c>
      <c r="E85" s="364"/>
      <c r="F85" s="362"/>
      <c r="G85" s="363"/>
      <c r="H85" s="364"/>
      <c r="I85" s="363"/>
      <c r="J85" s="401"/>
      <c r="K85" s="363"/>
      <c r="L85" s="365"/>
      <c r="M85" s="158">
        <f t="shared" si="2"/>
        <v>1.8550000000000002</v>
      </c>
      <c r="N85" s="366" t="s">
        <v>445</v>
      </c>
      <c r="O85" s="402"/>
    </row>
    <row r="86" spans="1:17">
      <c r="A86" s="400"/>
      <c r="B86" s="82" t="s">
        <v>344</v>
      </c>
      <c r="C86" s="362">
        <v>13.25</v>
      </c>
      <c r="D86" s="158">
        <v>0.14000000000000001</v>
      </c>
      <c r="E86" s="364"/>
      <c r="F86" s="362"/>
      <c r="G86" s="363"/>
      <c r="H86" s="364"/>
      <c r="I86" s="363"/>
      <c r="J86" s="401"/>
      <c r="K86" s="363"/>
      <c r="L86" s="365"/>
      <c r="M86" s="158">
        <f t="shared" si="2"/>
        <v>1.8550000000000002</v>
      </c>
      <c r="N86" s="366" t="s">
        <v>445</v>
      </c>
      <c r="O86" s="402"/>
    </row>
    <row r="87" spans="1:17">
      <c r="A87" s="400"/>
      <c r="B87" s="82" t="s">
        <v>345</v>
      </c>
      <c r="C87" s="362">
        <v>14.996</v>
      </c>
      <c r="D87" s="158">
        <v>0.15</v>
      </c>
      <c r="E87" s="364"/>
      <c r="F87" s="362"/>
      <c r="G87" s="363"/>
      <c r="H87" s="364"/>
      <c r="I87" s="363"/>
      <c r="J87" s="401"/>
      <c r="K87" s="363"/>
      <c r="L87" s="365"/>
      <c r="M87" s="158">
        <f t="shared" si="2"/>
        <v>2.2494000000000001</v>
      </c>
      <c r="N87" s="366" t="s">
        <v>445</v>
      </c>
      <c r="O87" s="402"/>
    </row>
    <row r="88" spans="1:17">
      <c r="A88" s="400"/>
      <c r="B88" s="82" t="s">
        <v>346</v>
      </c>
      <c r="C88" s="362">
        <v>5.25</v>
      </c>
      <c r="D88" s="158">
        <v>0.15</v>
      </c>
      <c r="E88" s="364"/>
      <c r="F88" s="362"/>
      <c r="G88" s="363"/>
      <c r="H88" s="364"/>
      <c r="I88" s="363"/>
      <c r="J88" s="401"/>
      <c r="K88" s="363"/>
      <c r="L88" s="365"/>
      <c r="M88" s="158">
        <f t="shared" si="2"/>
        <v>0.78749999999999998</v>
      </c>
      <c r="N88" s="366" t="s">
        <v>445</v>
      </c>
      <c r="O88" s="402"/>
    </row>
    <row r="89" spans="1:17">
      <c r="A89" s="400"/>
      <c r="B89" s="82" t="s">
        <v>347</v>
      </c>
      <c r="C89" s="362">
        <v>1.355</v>
      </c>
      <c r="D89" s="158">
        <v>0.14000000000000001</v>
      </c>
      <c r="E89" s="364"/>
      <c r="F89" s="362"/>
      <c r="G89" s="363"/>
      <c r="H89" s="364"/>
      <c r="I89" s="363"/>
      <c r="J89" s="401"/>
      <c r="K89" s="363"/>
      <c r="L89" s="365"/>
      <c r="M89" s="158">
        <f t="shared" si="2"/>
        <v>0.18970000000000001</v>
      </c>
      <c r="N89" s="366" t="s">
        <v>445</v>
      </c>
      <c r="O89" s="402"/>
    </row>
    <row r="90" spans="1:17">
      <c r="A90" s="400"/>
      <c r="B90" s="82" t="s">
        <v>348</v>
      </c>
      <c r="C90" s="362">
        <v>8.89</v>
      </c>
      <c r="D90" s="158">
        <v>0.14000000000000001</v>
      </c>
      <c r="E90" s="364"/>
      <c r="F90" s="362"/>
      <c r="G90" s="363"/>
      <c r="H90" s="364"/>
      <c r="I90" s="363"/>
      <c r="J90" s="401"/>
      <c r="K90" s="363"/>
      <c r="L90" s="365"/>
      <c r="M90" s="158">
        <f t="shared" si="2"/>
        <v>1.2446000000000002</v>
      </c>
      <c r="N90" s="366" t="s">
        <v>445</v>
      </c>
      <c r="O90" s="402"/>
    </row>
    <row r="91" spans="1:17">
      <c r="A91" s="400"/>
      <c r="B91" s="82" t="s">
        <v>349</v>
      </c>
      <c r="C91" s="362">
        <v>0.3</v>
      </c>
      <c r="D91" s="158">
        <v>0.15</v>
      </c>
      <c r="E91" s="364"/>
      <c r="F91" s="362"/>
      <c r="G91" s="363"/>
      <c r="H91" s="364"/>
      <c r="I91" s="363"/>
      <c r="J91" s="401"/>
      <c r="K91" s="363"/>
      <c r="L91" s="365"/>
      <c r="M91" s="158">
        <f t="shared" si="2"/>
        <v>4.4999999999999998E-2</v>
      </c>
      <c r="N91" s="366" t="s">
        <v>445</v>
      </c>
      <c r="O91" s="402"/>
    </row>
    <row r="92" spans="1:17">
      <c r="A92" s="400"/>
      <c r="B92" s="82" t="s">
        <v>350</v>
      </c>
      <c r="C92" s="181">
        <v>8.91</v>
      </c>
      <c r="D92" s="158">
        <v>0.14000000000000001</v>
      </c>
      <c r="E92" s="364"/>
      <c r="F92" s="362"/>
      <c r="G92" s="363"/>
      <c r="H92" s="364"/>
      <c r="I92" s="363"/>
      <c r="J92" s="401"/>
      <c r="K92" s="363"/>
      <c r="L92" s="365"/>
      <c r="M92" s="158">
        <f t="shared" si="2"/>
        <v>1.2474000000000001</v>
      </c>
      <c r="N92" s="366" t="s">
        <v>445</v>
      </c>
      <c r="O92" s="402"/>
    </row>
    <row r="93" spans="1:17">
      <c r="A93" s="400"/>
      <c r="B93" s="82" t="s">
        <v>351</v>
      </c>
      <c r="C93" s="362">
        <v>0.3</v>
      </c>
      <c r="D93" s="158">
        <v>0.15</v>
      </c>
      <c r="E93" s="364"/>
      <c r="F93" s="362"/>
      <c r="G93" s="363"/>
      <c r="H93" s="364"/>
      <c r="I93" s="363"/>
      <c r="J93" s="401"/>
      <c r="K93" s="363"/>
      <c r="L93" s="365"/>
      <c r="M93" s="158">
        <f t="shared" si="2"/>
        <v>4.4999999999999998E-2</v>
      </c>
      <c r="N93" s="366" t="s">
        <v>445</v>
      </c>
      <c r="O93" s="402"/>
    </row>
    <row r="94" spans="1:17">
      <c r="A94" s="400"/>
      <c r="B94" s="82" t="s">
        <v>352</v>
      </c>
      <c r="C94" s="362">
        <v>1.2</v>
      </c>
      <c r="D94" s="158">
        <v>0.15</v>
      </c>
      <c r="E94" s="364"/>
      <c r="F94" s="362"/>
      <c r="G94" s="363"/>
      <c r="H94" s="364"/>
      <c r="I94" s="363"/>
      <c r="J94" s="401"/>
      <c r="K94" s="363"/>
      <c r="L94" s="365"/>
      <c r="M94" s="158">
        <f t="shared" si="2"/>
        <v>0.18</v>
      </c>
      <c r="N94" s="366" t="s">
        <v>445</v>
      </c>
      <c r="O94" s="402"/>
    </row>
    <row r="95" spans="1:17">
      <c r="A95" s="391"/>
      <c r="B95" s="102"/>
      <c r="C95" s="182"/>
      <c r="D95" s="170"/>
      <c r="E95" s="172"/>
      <c r="F95" s="182"/>
      <c r="G95" s="170"/>
      <c r="H95" s="172"/>
      <c r="I95" s="170"/>
      <c r="J95" s="171"/>
      <c r="K95" s="170"/>
      <c r="L95" s="172"/>
      <c r="M95" s="163">
        <f>SUM(M75:M94)</f>
        <v>20.181100000000008</v>
      </c>
      <c r="N95" s="156" t="s">
        <v>445</v>
      </c>
      <c r="O95" s="399"/>
    </row>
    <row r="96" spans="1:17" s="74" customFormat="1">
      <c r="A96" s="393" t="s">
        <v>316</v>
      </c>
      <c r="B96" s="85" t="s">
        <v>467</v>
      </c>
      <c r="C96" s="180" t="s">
        <v>109</v>
      </c>
      <c r="D96" s="186"/>
      <c r="E96" s="185"/>
      <c r="F96" s="184"/>
      <c r="G96" s="186"/>
      <c r="H96" s="185"/>
      <c r="I96" s="186"/>
      <c r="J96" s="197"/>
      <c r="K96" s="186"/>
      <c r="L96" s="185"/>
      <c r="M96" s="186" t="s">
        <v>99</v>
      </c>
      <c r="N96" s="198"/>
      <c r="O96" s="403"/>
      <c r="P96" s="101">
        <f>M98</f>
        <v>154.84</v>
      </c>
      <c r="Q96" s="217"/>
    </row>
    <row r="97" spans="1:17">
      <c r="A97" s="390"/>
      <c r="B97" s="82" t="s">
        <v>276</v>
      </c>
      <c r="C97" s="181">
        <v>154.84</v>
      </c>
      <c r="D97" s="158"/>
      <c r="E97" s="159"/>
      <c r="F97" s="181"/>
      <c r="G97" s="158"/>
      <c r="H97" s="159"/>
      <c r="I97" s="158"/>
      <c r="J97" s="158"/>
      <c r="K97" s="158"/>
      <c r="L97" s="154"/>
      <c r="M97" s="158">
        <f>C97</f>
        <v>154.84</v>
      </c>
      <c r="N97" s="155" t="s">
        <v>445</v>
      </c>
      <c r="O97" s="398"/>
    </row>
    <row r="98" spans="1:17">
      <c r="A98" s="391"/>
      <c r="B98" s="102"/>
      <c r="C98" s="182"/>
      <c r="D98" s="170"/>
      <c r="E98" s="172"/>
      <c r="F98" s="182"/>
      <c r="G98" s="170"/>
      <c r="H98" s="172"/>
      <c r="I98" s="170"/>
      <c r="J98" s="171"/>
      <c r="K98" s="170"/>
      <c r="L98" s="172"/>
      <c r="M98" s="163">
        <f>SUM(M97:M97)</f>
        <v>154.84</v>
      </c>
      <c r="N98" s="156" t="s">
        <v>445</v>
      </c>
      <c r="O98" s="399"/>
    </row>
    <row r="99" spans="1:17" s="74" customFormat="1" ht="36">
      <c r="A99" s="393" t="s">
        <v>317</v>
      </c>
      <c r="B99" s="100" t="s">
        <v>468</v>
      </c>
      <c r="C99" s="180" t="s">
        <v>109</v>
      </c>
      <c r="D99" s="167"/>
      <c r="E99" s="169"/>
      <c r="F99" s="180"/>
      <c r="G99" s="167"/>
      <c r="H99" s="169"/>
      <c r="I99" s="167"/>
      <c r="J99" s="168"/>
      <c r="K99" s="167"/>
      <c r="L99" s="169"/>
      <c r="M99" s="167" t="s">
        <v>99</v>
      </c>
      <c r="N99" s="157"/>
      <c r="O99" s="396"/>
      <c r="P99" s="101">
        <f>M101</f>
        <v>154.84</v>
      </c>
      <c r="Q99" s="217"/>
    </row>
    <row r="100" spans="1:17">
      <c r="A100" s="390"/>
      <c r="B100" s="82" t="s">
        <v>276</v>
      </c>
      <c r="C100" s="181">
        <v>154.84</v>
      </c>
      <c r="D100" s="158"/>
      <c r="E100" s="159"/>
      <c r="F100" s="181"/>
      <c r="G100" s="158"/>
      <c r="H100" s="159"/>
      <c r="I100" s="158"/>
      <c r="J100" s="158"/>
      <c r="K100" s="158"/>
      <c r="L100" s="154"/>
      <c r="M100" s="158">
        <f>C100</f>
        <v>154.84</v>
      </c>
      <c r="N100" s="155" t="s">
        <v>469</v>
      </c>
      <c r="O100" s="398"/>
    </row>
    <row r="101" spans="1:17">
      <c r="A101" s="391"/>
      <c r="B101" s="102"/>
      <c r="C101" s="182"/>
      <c r="D101" s="170"/>
      <c r="E101" s="172"/>
      <c r="F101" s="182"/>
      <c r="G101" s="170"/>
      <c r="H101" s="172"/>
      <c r="I101" s="170"/>
      <c r="J101" s="171"/>
      <c r="K101" s="170"/>
      <c r="L101" s="172"/>
      <c r="M101" s="173">
        <f>SUM(M100:M100)</f>
        <v>154.84</v>
      </c>
      <c r="N101" s="174" t="s">
        <v>469</v>
      </c>
      <c r="O101" s="398"/>
    </row>
    <row r="102" spans="1:17" s="74" customFormat="1" ht="24">
      <c r="A102" s="389" t="s">
        <v>318</v>
      </c>
      <c r="B102" s="100" t="s">
        <v>470</v>
      </c>
      <c r="C102" s="180" t="s">
        <v>109</v>
      </c>
      <c r="D102" s="167" t="s">
        <v>275</v>
      </c>
      <c r="E102" s="169"/>
      <c r="F102" s="180"/>
      <c r="G102" s="167"/>
      <c r="H102" s="169"/>
      <c r="I102" s="167"/>
      <c r="J102" s="168"/>
      <c r="K102" s="167"/>
      <c r="L102" s="169"/>
      <c r="M102" s="167" t="s">
        <v>99</v>
      </c>
      <c r="N102" s="157"/>
      <c r="O102" s="396"/>
      <c r="P102" s="101">
        <f>M104</f>
        <v>229.16319999999999</v>
      </c>
      <c r="Q102" s="217"/>
    </row>
    <row r="103" spans="1:17">
      <c r="A103" s="390"/>
      <c r="B103" s="82" t="s">
        <v>276</v>
      </c>
      <c r="C103" s="181">
        <v>154.84</v>
      </c>
      <c r="D103" s="158">
        <v>1.48</v>
      </c>
      <c r="E103" s="159"/>
      <c r="F103" s="181"/>
      <c r="G103" s="158"/>
      <c r="H103" s="159"/>
      <c r="I103" s="158"/>
      <c r="J103" s="158"/>
      <c r="K103" s="158"/>
      <c r="L103" s="154"/>
      <c r="M103" s="158">
        <f>C103*D103</f>
        <v>229.16319999999999</v>
      </c>
      <c r="N103" s="155" t="s">
        <v>471</v>
      </c>
      <c r="O103" s="398"/>
    </row>
    <row r="104" spans="1:17">
      <c r="A104" s="423"/>
      <c r="B104" s="287"/>
      <c r="C104" s="288"/>
      <c r="D104" s="289"/>
      <c r="E104" s="290"/>
      <c r="F104" s="288"/>
      <c r="G104" s="289"/>
      <c r="H104" s="290"/>
      <c r="I104" s="289"/>
      <c r="J104" s="291"/>
      <c r="K104" s="289"/>
      <c r="L104" s="290"/>
      <c r="M104" s="292">
        <f>SUM(M103:M103)</f>
        <v>229.16319999999999</v>
      </c>
      <c r="N104" s="329" t="s">
        <v>471</v>
      </c>
      <c r="O104" s="399"/>
    </row>
    <row r="105" spans="1:17" s="74" customFormat="1" ht="36">
      <c r="A105" s="390" t="s">
        <v>319</v>
      </c>
      <c r="B105" s="382" t="s">
        <v>472</v>
      </c>
      <c r="C105" s="181" t="s">
        <v>110</v>
      </c>
      <c r="D105" s="158" t="s">
        <v>102</v>
      </c>
      <c r="E105" s="159" t="s">
        <v>114</v>
      </c>
      <c r="F105" s="181"/>
      <c r="G105" s="158"/>
      <c r="H105" s="159"/>
      <c r="I105" s="158"/>
      <c r="J105" s="383"/>
      <c r="K105" s="158"/>
      <c r="L105" s="159"/>
      <c r="M105" s="158" t="s">
        <v>99</v>
      </c>
      <c r="N105" s="286"/>
      <c r="O105" s="398"/>
      <c r="P105" s="101">
        <f>M126</f>
        <v>1.0090550000000003</v>
      </c>
      <c r="Q105" s="217"/>
    </row>
    <row r="106" spans="1:17">
      <c r="A106" s="390"/>
      <c r="B106" s="82" t="s">
        <v>334</v>
      </c>
      <c r="C106" s="362">
        <v>1</v>
      </c>
      <c r="D106" s="363">
        <v>1.2</v>
      </c>
      <c r="E106" s="159">
        <v>0.05</v>
      </c>
      <c r="F106" s="181"/>
      <c r="G106" s="158"/>
      <c r="H106" s="159"/>
      <c r="I106" s="158"/>
      <c r="J106" s="383"/>
      <c r="K106" s="158"/>
      <c r="L106" s="159"/>
      <c r="M106" s="158">
        <f>C106*D106*E106</f>
        <v>0.06</v>
      </c>
      <c r="N106" s="155" t="s">
        <v>461</v>
      </c>
      <c r="O106" s="398"/>
      <c r="P106" s="97"/>
      <c r="Q106" s="98"/>
    </row>
    <row r="107" spans="1:17">
      <c r="A107" s="390"/>
      <c r="B107" s="82" t="s">
        <v>336</v>
      </c>
      <c r="C107" s="362">
        <v>1.3</v>
      </c>
      <c r="D107" s="158">
        <v>1.4</v>
      </c>
      <c r="E107" s="159">
        <v>0.05</v>
      </c>
      <c r="F107" s="181"/>
      <c r="G107" s="158"/>
      <c r="H107" s="159"/>
      <c r="I107" s="158"/>
      <c r="J107" s="383"/>
      <c r="K107" s="158"/>
      <c r="L107" s="159"/>
      <c r="M107" s="158">
        <f t="shared" ref="M107:M125" si="3">C107*D107*E107</f>
        <v>9.0999999999999998E-2</v>
      </c>
      <c r="N107" s="155" t="s">
        <v>461</v>
      </c>
      <c r="O107" s="398"/>
      <c r="P107" s="97"/>
      <c r="Q107" s="98"/>
    </row>
    <row r="108" spans="1:17">
      <c r="A108" s="390"/>
      <c r="B108" s="82" t="s">
        <v>335</v>
      </c>
      <c r="C108" s="362">
        <v>1.2</v>
      </c>
      <c r="D108" s="158">
        <v>1.3</v>
      </c>
      <c r="E108" s="159">
        <v>0.05</v>
      </c>
      <c r="F108" s="181"/>
      <c r="G108" s="158"/>
      <c r="H108" s="159"/>
      <c r="I108" s="158"/>
      <c r="J108" s="383"/>
      <c r="K108" s="158"/>
      <c r="L108" s="159"/>
      <c r="M108" s="158">
        <f t="shared" si="3"/>
        <v>7.8000000000000014E-2</v>
      </c>
      <c r="N108" s="155" t="s">
        <v>461</v>
      </c>
      <c r="O108" s="398"/>
      <c r="P108" s="97"/>
      <c r="Q108" s="98"/>
    </row>
    <row r="109" spans="1:17">
      <c r="A109" s="390"/>
      <c r="B109" s="82" t="s">
        <v>332</v>
      </c>
      <c r="C109" s="362">
        <v>0.8</v>
      </c>
      <c r="D109" s="363">
        <v>1</v>
      </c>
      <c r="E109" s="159">
        <v>0.05</v>
      </c>
      <c r="F109" s="181"/>
      <c r="G109" s="158"/>
      <c r="H109" s="159"/>
      <c r="I109" s="158"/>
      <c r="J109" s="383"/>
      <c r="K109" s="158"/>
      <c r="L109" s="159"/>
      <c r="M109" s="158">
        <f t="shared" si="3"/>
        <v>4.0000000000000008E-2</v>
      </c>
      <c r="N109" s="155" t="s">
        <v>461</v>
      </c>
      <c r="O109" s="398"/>
      <c r="P109" s="97"/>
      <c r="Q109" s="98"/>
    </row>
    <row r="110" spans="1:17">
      <c r="A110" s="390"/>
      <c r="B110" s="82" t="s">
        <v>337</v>
      </c>
      <c r="C110" s="362">
        <v>0.6</v>
      </c>
      <c r="D110" s="158">
        <v>0.7</v>
      </c>
      <c r="E110" s="159">
        <v>0.05</v>
      </c>
      <c r="F110" s="181"/>
      <c r="G110" s="158"/>
      <c r="H110" s="159"/>
      <c r="I110" s="158"/>
      <c r="J110" s="383"/>
      <c r="K110" s="158"/>
      <c r="L110" s="159"/>
      <c r="M110" s="158">
        <f t="shared" si="3"/>
        <v>2.1000000000000001E-2</v>
      </c>
      <c r="N110" s="155" t="s">
        <v>461</v>
      </c>
      <c r="O110" s="398"/>
      <c r="P110" s="97"/>
      <c r="Q110" s="98"/>
    </row>
    <row r="111" spans="1:17">
      <c r="A111" s="390"/>
      <c r="B111" s="82" t="s">
        <v>338</v>
      </c>
      <c r="C111" s="362">
        <v>0.6</v>
      </c>
      <c r="D111" s="158">
        <v>0.6</v>
      </c>
      <c r="E111" s="159">
        <v>0.05</v>
      </c>
      <c r="F111" s="181"/>
      <c r="G111" s="158"/>
      <c r="H111" s="159"/>
      <c r="I111" s="158"/>
      <c r="J111" s="383"/>
      <c r="K111" s="158"/>
      <c r="L111" s="159"/>
      <c r="M111" s="158">
        <f t="shared" si="3"/>
        <v>1.7999999999999999E-2</v>
      </c>
      <c r="N111" s="155" t="s">
        <v>461</v>
      </c>
      <c r="O111" s="398"/>
      <c r="P111" s="97"/>
      <c r="Q111" s="98"/>
    </row>
    <row r="112" spans="1:17">
      <c r="A112" s="390"/>
      <c r="B112" s="82" t="s">
        <v>333</v>
      </c>
      <c r="C112" s="362">
        <v>1.1000000000000001</v>
      </c>
      <c r="D112" s="158">
        <v>1.2</v>
      </c>
      <c r="E112" s="159">
        <v>0.05</v>
      </c>
      <c r="F112" s="181"/>
      <c r="G112" s="158"/>
      <c r="H112" s="159"/>
      <c r="I112" s="158"/>
      <c r="J112" s="383"/>
      <c r="K112" s="158"/>
      <c r="L112" s="159"/>
      <c r="M112" s="158">
        <f t="shared" si="3"/>
        <v>6.6000000000000003E-2</v>
      </c>
      <c r="N112" s="155" t="s">
        <v>461</v>
      </c>
      <c r="O112" s="398"/>
      <c r="P112" s="97"/>
      <c r="Q112" s="98"/>
    </row>
    <row r="113" spans="1:17">
      <c r="A113" s="390"/>
      <c r="B113" s="82" t="s">
        <v>339</v>
      </c>
      <c r="C113" s="362">
        <v>1.2</v>
      </c>
      <c r="D113" s="363">
        <v>1.6</v>
      </c>
      <c r="E113" s="159">
        <v>0.05</v>
      </c>
      <c r="F113" s="181"/>
      <c r="G113" s="158"/>
      <c r="H113" s="159"/>
      <c r="I113" s="158"/>
      <c r="J113" s="383"/>
      <c r="K113" s="158"/>
      <c r="L113" s="159"/>
      <c r="M113" s="158">
        <f t="shared" si="3"/>
        <v>9.6000000000000002E-2</v>
      </c>
      <c r="N113" s="155" t="s">
        <v>461</v>
      </c>
      <c r="O113" s="398"/>
      <c r="P113" s="97"/>
      <c r="Q113" s="98"/>
    </row>
    <row r="114" spans="1:17">
      <c r="A114" s="390"/>
      <c r="B114" s="82" t="s">
        <v>340</v>
      </c>
      <c r="C114" s="362">
        <v>0.8</v>
      </c>
      <c r="D114" s="363">
        <v>1.1000000000000001</v>
      </c>
      <c r="E114" s="159">
        <v>0.05</v>
      </c>
      <c r="F114" s="181"/>
      <c r="G114" s="158"/>
      <c r="H114" s="159"/>
      <c r="I114" s="158"/>
      <c r="J114" s="383"/>
      <c r="K114" s="158"/>
      <c r="L114" s="159"/>
      <c r="M114" s="158">
        <f t="shared" si="3"/>
        <v>4.4000000000000011E-2</v>
      </c>
      <c r="N114" s="155" t="s">
        <v>461</v>
      </c>
      <c r="O114" s="398"/>
      <c r="P114" s="97"/>
      <c r="Q114" s="98"/>
    </row>
    <row r="115" spans="1:17">
      <c r="A115" s="390"/>
      <c r="B115" s="82" t="s">
        <v>342</v>
      </c>
      <c r="C115" s="362">
        <v>1.35</v>
      </c>
      <c r="D115" s="158">
        <v>0.15</v>
      </c>
      <c r="E115" s="159">
        <v>0.05</v>
      </c>
      <c r="F115" s="181"/>
      <c r="G115" s="158"/>
      <c r="H115" s="159"/>
      <c r="I115" s="158"/>
      <c r="J115" s="383"/>
      <c r="K115" s="158"/>
      <c r="L115" s="159"/>
      <c r="M115" s="158">
        <f t="shared" si="3"/>
        <v>1.0125000000000002E-2</v>
      </c>
      <c r="N115" s="155" t="s">
        <v>461</v>
      </c>
      <c r="O115" s="398"/>
      <c r="P115" s="97"/>
      <c r="Q115" s="98"/>
    </row>
    <row r="116" spans="1:17">
      <c r="A116" s="390"/>
      <c r="B116" s="82" t="s">
        <v>343</v>
      </c>
      <c r="C116" s="362">
        <v>13.25</v>
      </c>
      <c r="D116" s="158">
        <v>0.14000000000000001</v>
      </c>
      <c r="E116" s="159">
        <v>0.05</v>
      </c>
      <c r="F116" s="181"/>
      <c r="G116" s="158"/>
      <c r="H116" s="159"/>
      <c r="I116" s="158"/>
      <c r="J116" s="383"/>
      <c r="K116" s="158"/>
      <c r="L116" s="159"/>
      <c r="M116" s="158">
        <f t="shared" si="3"/>
        <v>9.2750000000000013E-2</v>
      </c>
      <c r="N116" s="155" t="s">
        <v>461</v>
      </c>
      <c r="O116" s="398"/>
      <c r="P116" s="97"/>
      <c r="Q116" s="98"/>
    </row>
    <row r="117" spans="1:17">
      <c r="A117" s="390"/>
      <c r="B117" s="82" t="s">
        <v>344</v>
      </c>
      <c r="C117" s="362">
        <v>13.25</v>
      </c>
      <c r="D117" s="158">
        <v>0.14000000000000001</v>
      </c>
      <c r="E117" s="159">
        <v>0.05</v>
      </c>
      <c r="F117" s="181"/>
      <c r="G117" s="158"/>
      <c r="H117" s="159"/>
      <c r="I117" s="158"/>
      <c r="J117" s="383"/>
      <c r="K117" s="158"/>
      <c r="L117" s="159"/>
      <c r="M117" s="158">
        <f t="shared" si="3"/>
        <v>9.2750000000000013E-2</v>
      </c>
      <c r="N117" s="155" t="s">
        <v>461</v>
      </c>
      <c r="O117" s="398"/>
      <c r="P117" s="97"/>
      <c r="Q117" s="98"/>
    </row>
    <row r="118" spans="1:17">
      <c r="A118" s="390"/>
      <c r="B118" s="82" t="s">
        <v>345</v>
      </c>
      <c r="C118" s="362">
        <v>14.996</v>
      </c>
      <c r="D118" s="158">
        <v>0.15</v>
      </c>
      <c r="E118" s="159">
        <v>0.05</v>
      </c>
      <c r="F118" s="181"/>
      <c r="G118" s="158"/>
      <c r="H118" s="159"/>
      <c r="I118" s="158"/>
      <c r="J118" s="383"/>
      <c r="K118" s="158"/>
      <c r="L118" s="159"/>
      <c r="M118" s="158">
        <f t="shared" si="3"/>
        <v>0.11247000000000001</v>
      </c>
      <c r="N118" s="155" t="s">
        <v>461</v>
      </c>
      <c r="O118" s="398"/>
      <c r="P118" s="97"/>
      <c r="Q118" s="98"/>
    </row>
    <row r="119" spans="1:17">
      <c r="A119" s="390"/>
      <c r="B119" s="82" t="s">
        <v>346</v>
      </c>
      <c r="C119" s="362">
        <v>5.25</v>
      </c>
      <c r="D119" s="158">
        <v>0.15</v>
      </c>
      <c r="E119" s="159">
        <v>0.05</v>
      </c>
      <c r="F119" s="181"/>
      <c r="G119" s="158"/>
      <c r="H119" s="159"/>
      <c r="I119" s="158"/>
      <c r="J119" s="383"/>
      <c r="K119" s="158"/>
      <c r="L119" s="159"/>
      <c r="M119" s="158">
        <f t="shared" si="3"/>
        <v>3.9375E-2</v>
      </c>
      <c r="N119" s="155" t="s">
        <v>461</v>
      </c>
      <c r="O119" s="398"/>
      <c r="P119" s="97"/>
      <c r="Q119" s="98"/>
    </row>
    <row r="120" spans="1:17">
      <c r="A120" s="390"/>
      <c r="B120" s="82" t="s">
        <v>347</v>
      </c>
      <c r="C120" s="362">
        <v>1.355</v>
      </c>
      <c r="D120" s="158">
        <v>0.14000000000000001</v>
      </c>
      <c r="E120" s="159">
        <v>0.05</v>
      </c>
      <c r="F120" s="181"/>
      <c r="G120" s="158"/>
      <c r="H120" s="159"/>
      <c r="I120" s="158"/>
      <c r="J120" s="383"/>
      <c r="K120" s="158"/>
      <c r="L120" s="159"/>
      <c r="M120" s="158">
        <f t="shared" si="3"/>
        <v>9.4850000000000004E-3</v>
      </c>
      <c r="N120" s="155" t="s">
        <v>461</v>
      </c>
      <c r="O120" s="398"/>
      <c r="P120" s="97"/>
      <c r="Q120" s="98"/>
    </row>
    <row r="121" spans="1:17">
      <c r="A121" s="390"/>
      <c r="B121" s="82" t="s">
        <v>348</v>
      </c>
      <c r="C121" s="362">
        <v>8.89</v>
      </c>
      <c r="D121" s="158">
        <v>0.14000000000000001</v>
      </c>
      <c r="E121" s="159">
        <v>0.05</v>
      </c>
      <c r="F121" s="181"/>
      <c r="G121" s="158"/>
      <c r="H121" s="159"/>
      <c r="I121" s="158"/>
      <c r="J121" s="383"/>
      <c r="K121" s="158"/>
      <c r="L121" s="159"/>
      <c r="M121" s="158">
        <f t="shared" si="3"/>
        <v>6.2230000000000008E-2</v>
      </c>
      <c r="N121" s="155" t="s">
        <v>461</v>
      </c>
      <c r="O121" s="398"/>
      <c r="P121" s="97"/>
      <c r="Q121" s="98"/>
    </row>
    <row r="122" spans="1:17">
      <c r="A122" s="390"/>
      <c r="B122" s="82" t="s">
        <v>349</v>
      </c>
      <c r="C122" s="362">
        <v>0.3</v>
      </c>
      <c r="D122" s="158">
        <v>0.15</v>
      </c>
      <c r="E122" s="159">
        <v>0.05</v>
      </c>
      <c r="F122" s="181"/>
      <c r="G122" s="158"/>
      <c r="H122" s="159"/>
      <c r="I122" s="158"/>
      <c r="J122" s="383"/>
      <c r="K122" s="158"/>
      <c r="L122" s="159"/>
      <c r="M122" s="158">
        <f t="shared" si="3"/>
        <v>2.2499999999999998E-3</v>
      </c>
      <c r="N122" s="155" t="s">
        <v>461</v>
      </c>
      <c r="O122" s="398"/>
      <c r="P122" s="97"/>
      <c r="Q122" s="98"/>
    </row>
    <row r="123" spans="1:17">
      <c r="A123" s="390"/>
      <c r="B123" s="82" t="s">
        <v>350</v>
      </c>
      <c r="C123" s="181">
        <v>8.91</v>
      </c>
      <c r="D123" s="158">
        <v>0.14000000000000001</v>
      </c>
      <c r="E123" s="159">
        <v>0.05</v>
      </c>
      <c r="F123" s="181"/>
      <c r="G123" s="158"/>
      <c r="H123" s="159"/>
      <c r="I123" s="158"/>
      <c r="J123" s="383"/>
      <c r="K123" s="158"/>
      <c r="L123" s="159"/>
      <c r="M123" s="158">
        <f t="shared" si="3"/>
        <v>6.2370000000000009E-2</v>
      </c>
      <c r="N123" s="155" t="s">
        <v>461</v>
      </c>
      <c r="O123" s="398"/>
      <c r="P123" s="97"/>
      <c r="Q123" s="98"/>
    </row>
    <row r="124" spans="1:17">
      <c r="A124" s="400"/>
      <c r="B124" s="82" t="s">
        <v>351</v>
      </c>
      <c r="C124" s="362">
        <v>0.3</v>
      </c>
      <c r="D124" s="158">
        <v>0.15</v>
      </c>
      <c r="E124" s="364">
        <v>0.05</v>
      </c>
      <c r="F124" s="362"/>
      <c r="G124" s="363"/>
      <c r="H124" s="364"/>
      <c r="I124" s="363"/>
      <c r="J124" s="401"/>
      <c r="K124" s="363"/>
      <c r="L124" s="364"/>
      <c r="M124" s="158">
        <f t="shared" si="3"/>
        <v>2.2499999999999998E-3</v>
      </c>
      <c r="N124" s="366" t="s">
        <v>461</v>
      </c>
      <c r="O124" s="402"/>
      <c r="P124" s="97"/>
      <c r="Q124" s="98"/>
    </row>
    <row r="125" spans="1:17">
      <c r="A125" s="400"/>
      <c r="B125" s="82" t="s">
        <v>352</v>
      </c>
      <c r="C125" s="362">
        <v>1.2</v>
      </c>
      <c r="D125" s="158">
        <v>0.15</v>
      </c>
      <c r="E125" s="364">
        <v>0.05</v>
      </c>
      <c r="F125" s="362"/>
      <c r="G125" s="363"/>
      <c r="H125" s="364"/>
      <c r="I125" s="363"/>
      <c r="J125" s="401"/>
      <c r="K125" s="363"/>
      <c r="L125" s="365"/>
      <c r="M125" s="158">
        <f t="shared" si="3"/>
        <v>8.9999999999999993E-3</v>
      </c>
      <c r="N125" s="366" t="s">
        <v>461</v>
      </c>
      <c r="O125" s="402"/>
    </row>
    <row r="126" spans="1:17">
      <c r="A126" s="391"/>
      <c r="B126" s="102"/>
      <c r="C126" s="182"/>
      <c r="D126" s="170"/>
      <c r="E126" s="172"/>
      <c r="F126" s="182"/>
      <c r="G126" s="170"/>
      <c r="H126" s="172"/>
      <c r="I126" s="170"/>
      <c r="J126" s="171"/>
      <c r="K126" s="170"/>
      <c r="L126" s="172"/>
      <c r="M126" s="173">
        <f>SUM(M106:M125)</f>
        <v>1.0090550000000003</v>
      </c>
      <c r="N126" s="174" t="s">
        <v>461</v>
      </c>
      <c r="O126" s="398"/>
    </row>
    <row r="127" spans="1:17" s="74" customFormat="1" ht="24">
      <c r="A127" s="389" t="s">
        <v>320</v>
      </c>
      <c r="B127" s="100" t="s">
        <v>473</v>
      </c>
      <c r="C127" s="296" t="s">
        <v>115</v>
      </c>
      <c r="D127" s="296" t="s">
        <v>116</v>
      </c>
      <c r="E127" s="296" t="s">
        <v>117</v>
      </c>
      <c r="F127" s="296"/>
      <c r="G127" s="297"/>
      <c r="H127" s="298"/>
      <c r="I127" s="297"/>
      <c r="J127" s="299"/>
      <c r="K127" s="297"/>
      <c r="L127" s="298"/>
      <c r="M127" s="297" t="s">
        <v>99</v>
      </c>
      <c r="N127" s="157"/>
      <c r="O127" s="396"/>
      <c r="P127" s="101">
        <f>M133</f>
        <v>1407.2992000000004</v>
      </c>
      <c r="Q127" s="217"/>
    </row>
    <row r="128" spans="1:17">
      <c r="A128" s="390"/>
      <c r="B128" s="82" t="s">
        <v>353</v>
      </c>
      <c r="C128" s="218">
        <v>2.7195</v>
      </c>
      <c r="D128" s="219">
        <v>91.798000000000002</v>
      </c>
      <c r="E128" s="220">
        <v>65.093500000000006</v>
      </c>
      <c r="F128" s="218"/>
      <c r="G128" s="219"/>
      <c r="H128" s="220"/>
      <c r="I128" s="219"/>
      <c r="J128" s="404"/>
      <c r="K128" s="219"/>
      <c r="L128" s="220"/>
      <c r="M128" s="219">
        <f>C128+D128+E128</f>
        <v>159.61099999999999</v>
      </c>
      <c r="N128" s="155" t="s">
        <v>474</v>
      </c>
      <c r="O128" s="398"/>
    </row>
    <row r="129" spans="1:17">
      <c r="A129" s="390"/>
      <c r="B129" s="82" t="s">
        <v>354</v>
      </c>
      <c r="C129" s="218">
        <v>0</v>
      </c>
      <c r="D129" s="219">
        <v>232.29950000000002</v>
      </c>
      <c r="E129" s="220">
        <v>158.0137</v>
      </c>
      <c r="F129" s="218"/>
      <c r="G129" s="219"/>
      <c r="H129" s="220"/>
      <c r="I129" s="219"/>
      <c r="J129" s="404"/>
      <c r="K129" s="219"/>
      <c r="L129" s="220"/>
      <c r="M129" s="219">
        <f t="shared" ref="M129:M132" si="4">C129+D129+E129</f>
        <v>390.31320000000005</v>
      </c>
      <c r="N129" s="155" t="s">
        <v>474</v>
      </c>
      <c r="O129" s="398"/>
    </row>
    <row r="130" spans="1:17">
      <c r="A130" s="390"/>
      <c r="B130" s="82" t="s">
        <v>355</v>
      </c>
      <c r="C130" s="218">
        <v>393.7885</v>
      </c>
      <c r="D130" s="219">
        <v>116.16950000000001</v>
      </c>
      <c r="E130" s="220">
        <v>344.90300000000002</v>
      </c>
      <c r="F130" s="218"/>
      <c r="G130" s="219"/>
      <c r="H130" s="220"/>
      <c r="I130" s="219"/>
      <c r="J130" s="404"/>
      <c r="K130" s="219"/>
      <c r="L130" s="220"/>
      <c r="M130" s="219">
        <f t="shared" si="4"/>
        <v>854.8610000000001</v>
      </c>
      <c r="N130" s="155" t="s">
        <v>474</v>
      </c>
      <c r="O130" s="398"/>
    </row>
    <row r="131" spans="1:17">
      <c r="A131" s="390"/>
      <c r="B131" s="82" t="s">
        <v>356</v>
      </c>
      <c r="C131" s="218">
        <v>0.245</v>
      </c>
      <c r="D131" s="219">
        <v>0.39500000000000002</v>
      </c>
      <c r="E131" s="220">
        <v>0.61699999999999999</v>
      </c>
      <c r="F131" s="218"/>
      <c r="G131" s="219"/>
      <c r="H131" s="220"/>
      <c r="I131" s="219"/>
      <c r="J131" s="404"/>
      <c r="K131" s="219"/>
      <c r="L131" s="220"/>
      <c r="M131" s="219">
        <f t="shared" si="4"/>
        <v>1.2570000000000001</v>
      </c>
      <c r="N131" s="155" t="s">
        <v>474</v>
      </c>
      <c r="O131" s="398"/>
    </row>
    <row r="132" spans="1:17">
      <c r="A132" s="390"/>
      <c r="B132" s="82" t="s">
        <v>357</v>
      </c>
      <c r="C132" s="218">
        <v>0.245</v>
      </c>
      <c r="D132" s="219">
        <v>0.39500000000000002</v>
      </c>
      <c r="E132" s="220">
        <v>0.61699999999999999</v>
      </c>
      <c r="F132" s="218"/>
      <c r="G132" s="219"/>
      <c r="H132" s="220"/>
      <c r="I132" s="219"/>
      <c r="J132" s="404"/>
      <c r="K132" s="219"/>
      <c r="L132" s="220"/>
      <c r="M132" s="219">
        <f t="shared" si="4"/>
        <v>1.2570000000000001</v>
      </c>
      <c r="N132" s="155" t="s">
        <v>474</v>
      </c>
      <c r="O132" s="398"/>
    </row>
    <row r="133" spans="1:17">
      <c r="A133" s="423"/>
      <c r="B133" s="287"/>
      <c r="C133" s="288"/>
      <c r="D133" s="289"/>
      <c r="E133" s="290"/>
      <c r="F133" s="288"/>
      <c r="G133" s="289"/>
      <c r="H133" s="290"/>
      <c r="I133" s="289"/>
      <c r="J133" s="291"/>
      <c r="K133" s="289"/>
      <c r="L133" s="290"/>
      <c r="M133" s="292">
        <f>SUM(M128:M132)</f>
        <v>1407.2992000000004</v>
      </c>
      <c r="N133" s="329" t="s">
        <v>474</v>
      </c>
      <c r="O133" s="399"/>
    </row>
    <row r="134" spans="1:17" s="74" customFormat="1" ht="24">
      <c r="A134" s="390" t="s">
        <v>321</v>
      </c>
      <c r="B134" s="382" t="s">
        <v>475</v>
      </c>
      <c r="C134" s="218" t="s">
        <v>118</v>
      </c>
      <c r="D134" s="218" t="s">
        <v>119</v>
      </c>
      <c r="E134" s="218" t="s">
        <v>277</v>
      </c>
      <c r="F134" s="218" t="s">
        <v>278</v>
      </c>
      <c r="G134" s="219"/>
      <c r="H134" s="220"/>
      <c r="I134" s="219"/>
      <c r="J134" s="404"/>
      <c r="K134" s="219"/>
      <c r="L134" s="220"/>
      <c r="M134" s="219" t="s">
        <v>99</v>
      </c>
      <c r="N134" s="286"/>
      <c r="O134" s="398"/>
      <c r="P134" s="101">
        <f>M140</f>
        <v>133.857</v>
      </c>
      <c r="Q134" s="217"/>
    </row>
    <row r="135" spans="1:17">
      <c r="A135" s="390"/>
      <c r="B135" s="82" t="s">
        <v>353</v>
      </c>
      <c r="C135" s="218"/>
      <c r="D135" s="219"/>
      <c r="E135" s="220"/>
      <c r="F135" s="218"/>
      <c r="G135" s="219"/>
      <c r="H135" s="220"/>
      <c r="I135" s="219"/>
      <c r="J135" s="404"/>
      <c r="K135" s="219"/>
      <c r="L135" s="220"/>
      <c r="M135" s="219"/>
      <c r="N135" s="286"/>
      <c r="O135" s="398"/>
      <c r="P135" s="97"/>
      <c r="Q135" s="98"/>
    </row>
    <row r="136" spans="1:17">
      <c r="A136" s="390"/>
      <c r="B136" s="82" t="s">
        <v>354</v>
      </c>
      <c r="C136" s="218"/>
      <c r="D136" s="219"/>
      <c r="E136" s="220"/>
      <c r="F136" s="218"/>
      <c r="G136" s="219"/>
      <c r="H136" s="220"/>
      <c r="I136" s="219"/>
      <c r="J136" s="404"/>
      <c r="K136" s="219"/>
      <c r="L136" s="220"/>
      <c r="M136" s="219"/>
      <c r="N136" s="286"/>
      <c r="O136" s="398"/>
      <c r="P136" s="97"/>
      <c r="Q136" s="98"/>
    </row>
    <row r="137" spans="1:17">
      <c r="A137" s="400"/>
      <c r="B137" s="82" t="s">
        <v>355</v>
      </c>
      <c r="C137" s="218">
        <v>133.857</v>
      </c>
      <c r="D137" s="219"/>
      <c r="E137" s="220"/>
      <c r="F137" s="218"/>
      <c r="G137" s="219"/>
      <c r="H137" s="220"/>
      <c r="I137" s="219"/>
      <c r="J137" s="219"/>
      <c r="K137" s="219"/>
      <c r="L137" s="220"/>
      <c r="M137" s="219">
        <f>C137+D137+E137+F137</f>
        <v>133.857</v>
      </c>
      <c r="N137" s="366" t="s">
        <v>474</v>
      </c>
      <c r="O137" s="402"/>
    </row>
    <row r="138" spans="1:17">
      <c r="A138" s="400"/>
      <c r="B138" s="82" t="s">
        <v>356</v>
      </c>
      <c r="C138" s="218"/>
      <c r="D138" s="219"/>
      <c r="E138" s="220"/>
      <c r="F138" s="218"/>
      <c r="G138" s="219"/>
      <c r="H138" s="220"/>
      <c r="I138" s="219"/>
      <c r="J138" s="219"/>
      <c r="K138" s="219"/>
      <c r="L138" s="220"/>
      <c r="M138" s="219"/>
      <c r="N138" s="366"/>
      <c r="O138" s="402"/>
    </row>
    <row r="139" spans="1:17">
      <c r="A139" s="390"/>
      <c r="B139" s="82" t="s">
        <v>357</v>
      </c>
      <c r="C139" s="181"/>
      <c r="D139" s="158"/>
      <c r="E139" s="159"/>
      <c r="F139" s="181"/>
      <c r="G139" s="158"/>
      <c r="H139" s="159"/>
      <c r="I139" s="158"/>
      <c r="J139" s="158"/>
      <c r="K139" s="158"/>
      <c r="L139" s="154"/>
      <c r="M139" s="219">
        <v>0</v>
      </c>
      <c r="N139" s="155" t="s">
        <v>474</v>
      </c>
      <c r="O139" s="398"/>
    </row>
    <row r="140" spans="1:17">
      <c r="A140" s="391"/>
      <c r="B140" s="102"/>
      <c r="C140" s="182"/>
      <c r="D140" s="170"/>
      <c r="E140" s="172"/>
      <c r="F140" s="182"/>
      <c r="G140" s="170"/>
      <c r="H140" s="172"/>
      <c r="I140" s="170"/>
      <c r="J140" s="171"/>
      <c r="K140" s="170"/>
      <c r="L140" s="172"/>
      <c r="M140" s="163">
        <f>SUM(M137:M139)</f>
        <v>133.857</v>
      </c>
      <c r="N140" s="156" t="s">
        <v>474</v>
      </c>
      <c r="O140" s="399"/>
    </row>
    <row r="141" spans="1:17" s="74" customFormat="1" ht="24">
      <c r="A141" s="393" t="s">
        <v>322</v>
      </c>
      <c r="B141" s="100" t="s">
        <v>476</v>
      </c>
      <c r="C141" s="296" t="s">
        <v>120</v>
      </c>
      <c r="D141" s="296" t="s">
        <v>279</v>
      </c>
      <c r="E141" s="296"/>
      <c r="F141" s="180"/>
      <c r="G141" s="167"/>
      <c r="H141" s="169"/>
      <c r="I141" s="167"/>
      <c r="J141" s="168"/>
      <c r="K141" s="167"/>
      <c r="L141" s="169"/>
      <c r="M141" s="167" t="s">
        <v>99</v>
      </c>
      <c r="N141" s="157"/>
      <c r="O141" s="396"/>
      <c r="P141" s="101">
        <f>M146</f>
        <v>366.36220000000003</v>
      </c>
      <c r="Q141" s="217"/>
    </row>
    <row r="142" spans="1:17">
      <c r="A142" s="400"/>
      <c r="B142" s="82" t="s">
        <v>353</v>
      </c>
      <c r="C142" s="362">
        <v>35.835799999999999</v>
      </c>
      <c r="D142" s="363"/>
      <c r="E142" s="364"/>
      <c r="F142" s="362"/>
      <c r="G142" s="363"/>
      <c r="H142" s="364"/>
      <c r="I142" s="363"/>
      <c r="J142" s="363"/>
      <c r="K142" s="363"/>
      <c r="L142" s="365"/>
      <c r="M142" s="363">
        <f>C142+D142</f>
        <v>35.835799999999999</v>
      </c>
      <c r="N142" s="366" t="s">
        <v>474</v>
      </c>
      <c r="O142" s="402"/>
    </row>
    <row r="143" spans="1:17">
      <c r="A143" s="400"/>
      <c r="B143" s="82" t="s">
        <v>354</v>
      </c>
      <c r="C143" s="362">
        <v>82.236000000000004</v>
      </c>
      <c r="D143" s="363"/>
      <c r="E143" s="364"/>
      <c r="F143" s="362"/>
      <c r="G143" s="363"/>
      <c r="H143" s="364"/>
      <c r="I143" s="363"/>
      <c r="J143" s="363"/>
      <c r="K143" s="363"/>
      <c r="L143" s="365"/>
      <c r="M143" s="363">
        <f t="shared" ref="M143:M145" si="5">C143+D143</f>
        <v>82.236000000000004</v>
      </c>
      <c r="N143" s="366" t="s">
        <v>474</v>
      </c>
      <c r="O143" s="402"/>
    </row>
    <row r="144" spans="1:17">
      <c r="A144" s="400"/>
      <c r="B144" s="82" t="s">
        <v>355</v>
      </c>
      <c r="C144" s="362">
        <v>228.5668</v>
      </c>
      <c r="D144" s="363">
        <v>19.569599999999998</v>
      </c>
      <c r="E144" s="364"/>
      <c r="F144" s="362"/>
      <c r="G144" s="363"/>
      <c r="H144" s="364"/>
      <c r="I144" s="363"/>
      <c r="J144" s="363"/>
      <c r="K144" s="363"/>
      <c r="L144" s="365"/>
      <c r="M144" s="363">
        <f t="shared" si="5"/>
        <v>248.13640000000001</v>
      </c>
      <c r="N144" s="366" t="s">
        <v>474</v>
      </c>
      <c r="O144" s="402"/>
    </row>
    <row r="145" spans="1:17">
      <c r="A145" s="400"/>
      <c r="B145" s="82" t="s">
        <v>357</v>
      </c>
      <c r="C145" s="362">
        <v>0.154</v>
      </c>
      <c r="D145" s="363"/>
      <c r="E145" s="364"/>
      <c r="F145" s="362"/>
      <c r="G145" s="363"/>
      <c r="H145" s="364"/>
      <c r="I145" s="363"/>
      <c r="J145" s="363"/>
      <c r="K145" s="363"/>
      <c r="L145" s="365"/>
      <c r="M145" s="363">
        <f t="shared" si="5"/>
        <v>0.154</v>
      </c>
      <c r="N145" s="366" t="s">
        <v>474</v>
      </c>
      <c r="O145" s="402"/>
    </row>
    <row r="146" spans="1:17">
      <c r="A146" s="392"/>
      <c r="B146" s="83"/>
      <c r="C146" s="183"/>
      <c r="D146" s="160"/>
      <c r="E146" s="162"/>
      <c r="F146" s="183"/>
      <c r="G146" s="160"/>
      <c r="H146" s="162"/>
      <c r="I146" s="160"/>
      <c r="J146" s="161"/>
      <c r="K146" s="160"/>
      <c r="L146" s="162"/>
      <c r="M146" s="163">
        <f>SUM(M142:M145)</f>
        <v>366.36220000000003</v>
      </c>
      <c r="N146" s="156" t="s">
        <v>474</v>
      </c>
      <c r="O146" s="405"/>
    </row>
    <row r="147" spans="1:17" s="74" customFormat="1" ht="48">
      <c r="A147" s="393" t="s">
        <v>323</v>
      </c>
      <c r="B147" s="100" t="s">
        <v>477</v>
      </c>
      <c r="C147" s="296" t="s">
        <v>109</v>
      </c>
      <c r="D147" s="296"/>
      <c r="E147" s="296"/>
      <c r="F147" s="180"/>
      <c r="G147" s="167"/>
      <c r="H147" s="169"/>
      <c r="I147" s="167"/>
      <c r="J147" s="168"/>
      <c r="K147" s="167"/>
      <c r="L147" s="169"/>
      <c r="M147" s="167" t="s">
        <v>99</v>
      </c>
      <c r="N147" s="157"/>
      <c r="O147" s="396"/>
      <c r="P147" s="101">
        <f>M151</f>
        <v>240.26</v>
      </c>
      <c r="Q147" s="217"/>
    </row>
    <row r="148" spans="1:17">
      <c r="A148" s="400"/>
      <c r="B148" s="82" t="s">
        <v>353</v>
      </c>
      <c r="C148" s="362">
        <v>19.239999999999998</v>
      </c>
      <c r="D148" s="363"/>
      <c r="E148" s="364"/>
      <c r="F148" s="362"/>
      <c r="G148" s="363"/>
      <c r="H148" s="364"/>
      <c r="I148" s="363"/>
      <c r="J148" s="363"/>
      <c r="K148" s="363"/>
      <c r="L148" s="365"/>
      <c r="M148" s="363">
        <f>C148</f>
        <v>19.239999999999998</v>
      </c>
      <c r="N148" s="366" t="s">
        <v>445</v>
      </c>
      <c r="O148" s="402"/>
    </row>
    <row r="149" spans="1:17">
      <c r="A149" s="400"/>
      <c r="B149" s="82" t="s">
        <v>354</v>
      </c>
      <c r="C149" s="362">
        <v>75.569999999999993</v>
      </c>
      <c r="D149" s="363"/>
      <c r="E149" s="364"/>
      <c r="F149" s="362"/>
      <c r="G149" s="363"/>
      <c r="H149" s="364"/>
      <c r="I149" s="363"/>
      <c r="J149" s="363"/>
      <c r="K149" s="363"/>
      <c r="L149" s="365"/>
      <c r="M149" s="363">
        <f t="shared" ref="M149:M150" si="6">C149</f>
        <v>75.569999999999993</v>
      </c>
      <c r="N149" s="366" t="s">
        <v>445</v>
      </c>
      <c r="O149" s="402"/>
    </row>
    <row r="150" spans="1:17">
      <c r="A150" s="400"/>
      <c r="B150" s="82" t="s">
        <v>355</v>
      </c>
      <c r="C150" s="362">
        <v>145.44999999999999</v>
      </c>
      <c r="D150" s="363"/>
      <c r="E150" s="364"/>
      <c r="F150" s="362"/>
      <c r="G150" s="363"/>
      <c r="H150" s="364"/>
      <c r="I150" s="363"/>
      <c r="J150" s="363"/>
      <c r="K150" s="363"/>
      <c r="L150" s="365"/>
      <c r="M150" s="363">
        <f t="shared" si="6"/>
        <v>145.44999999999999</v>
      </c>
      <c r="N150" s="366" t="s">
        <v>445</v>
      </c>
      <c r="O150" s="402"/>
    </row>
    <row r="151" spans="1:17">
      <c r="A151" s="392"/>
      <c r="B151" s="83"/>
      <c r="C151" s="183"/>
      <c r="D151" s="160"/>
      <c r="E151" s="162"/>
      <c r="F151" s="183"/>
      <c r="G151" s="160"/>
      <c r="H151" s="162"/>
      <c r="I151" s="160"/>
      <c r="J151" s="161"/>
      <c r="K151" s="160"/>
      <c r="L151" s="162"/>
      <c r="M151" s="163">
        <f>SUM(M148:M150)</f>
        <v>240.26</v>
      </c>
      <c r="N151" s="156" t="s">
        <v>445</v>
      </c>
      <c r="O151" s="405"/>
    </row>
    <row r="152" spans="1:17" s="74" customFormat="1" ht="24">
      <c r="A152" s="393" t="s">
        <v>324</v>
      </c>
      <c r="B152" s="100" t="s">
        <v>478</v>
      </c>
      <c r="C152" s="296"/>
      <c r="D152" s="296"/>
      <c r="E152" s="296" t="s">
        <v>121</v>
      </c>
      <c r="F152" s="180"/>
      <c r="G152" s="167"/>
      <c r="H152" s="169"/>
      <c r="I152" s="167"/>
      <c r="J152" s="168"/>
      <c r="K152" s="167"/>
      <c r="L152" s="169"/>
      <c r="M152" s="167" t="s">
        <v>99</v>
      </c>
      <c r="N152" s="157"/>
      <c r="O152" s="396"/>
      <c r="P152" s="101">
        <f>M156</f>
        <v>28.810000000000002</v>
      </c>
      <c r="Q152" s="217"/>
    </row>
    <row r="153" spans="1:17">
      <c r="A153" s="400"/>
      <c r="B153" s="82" t="s">
        <v>353</v>
      </c>
      <c r="C153" s="362"/>
      <c r="D153" s="363"/>
      <c r="E153" s="364">
        <v>3.11</v>
      </c>
      <c r="F153" s="362"/>
      <c r="G153" s="363"/>
      <c r="H153" s="364"/>
      <c r="I153" s="363"/>
      <c r="J153" s="363"/>
      <c r="K153" s="363"/>
      <c r="L153" s="365"/>
      <c r="M153" s="363">
        <f>E153</f>
        <v>3.11</v>
      </c>
      <c r="N153" s="366" t="s">
        <v>461</v>
      </c>
      <c r="O153" s="402"/>
    </row>
    <row r="154" spans="1:17">
      <c r="A154" s="400"/>
      <c r="B154" s="82" t="s">
        <v>354</v>
      </c>
      <c r="C154" s="362"/>
      <c r="D154" s="363"/>
      <c r="E154" s="364">
        <v>8.2799999999999994</v>
      </c>
      <c r="F154" s="362"/>
      <c r="G154" s="363"/>
      <c r="H154" s="364"/>
      <c r="I154" s="363"/>
      <c r="J154" s="363"/>
      <c r="K154" s="363"/>
      <c r="L154" s="365"/>
      <c r="M154" s="363">
        <f t="shared" ref="M154:M155" si="7">E154</f>
        <v>8.2799999999999994</v>
      </c>
      <c r="N154" s="366" t="s">
        <v>461</v>
      </c>
      <c r="O154" s="402"/>
    </row>
    <row r="155" spans="1:17">
      <c r="A155" s="400"/>
      <c r="B155" s="82" t="s">
        <v>355</v>
      </c>
      <c r="C155" s="362"/>
      <c r="D155" s="363"/>
      <c r="E155" s="364">
        <v>17.420000000000002</v>
      </c>
      <c r="F155" s="362"/>
      <c r="G155" s="363"/>
      <c r="H155" s="364"/>
      <c r="I155" s="363"/>
      <c r="J155" s="363"/>
      <c r="K155" s="363"/>
      <c r="L155" s="365"/>
      <c r="M155" s="363">
        <f t="shared" si="7"/>
        <v>17.420000000000002</v>
      </c>
      <c r="N155" s="366" t="s">
        <v>461</v>
      </c>
      <c r="O155" s="402"/>
    </row>
    <row r="156" spans="1:17">
      <c r="A156" s="391"/>
      <c r="B156" s="102"/>
      <c r="C156" s="182"/>
      <c r="D156" s="170"/>
      <c r="E156" s="172"/>
      <c r="F156" s="182"/>
      <c r="G156" s="170"/>
      <c r="H156" s="172"/>
      <c r="I156" s="170"/>
      <c r="J156" s="171"/>
      <c r="K156" s="170"/>
      <c r="L156" s="172"/>
      <c r="M156" s="173">
        <f>SUM(M153:M155)</f>
        <v>28.810000000000002</v>
      </c>
      <c r="N156" s="174" t="s">
        <v>461</v>
      </c>
      <c r="O156" s="398"/>
    </row>
    <row r="157" spans="1:17" s="74" customFormat="1">
      <c r="A157" s="389" t="s">
        <v>325</v>
      </c>
      <c r="B157" s="100" t="s">
        <v>280</v>
      </c>
      <c r="C157" s="296" t="s">
        <v>109</v>
      </c>
      <c r="D157" s="167"/>
      <c r="E157" s="296"/>
      <c r="F157" s="180"/>
      <c r="G157" s="167"/>
      <c r="H157" s="169"/>
      <c r="I157" s="167"/>
      <c r="J157" s="168"/>
      <c r="K157" s="167"/>
      <c r="L157" s="169"/>
      <c r="M157" s="167" t="s">
        <v>99</v>
      </c>
      <c r="N157" s="157"/>
      <c r="O157" s="396"/>
      <c r="P157" s="101">
        <f>M160</f>
        <v>229.16</v>
      </c>
      <c r="Q157" s="217"/>
    </row>
    <row r="158" spans="1:17">
      <c r="A158" s="400"/>
      <c r="B158" s="361"/>
      <c r="C158" s="362"/>
      <c r="D158" s="363"/>
      <c r="E158" s="364"/>
      <c r="F158" s="362"/>
      <c r="G158" s="363"/>
      <c r="H158" s="364"/>
      <c r="I158" s="363"/>
      <c r="J158" s="363"/>
      <c r="K158" s="363"/>
      <c r="L158" s="365"/>
      <c r="M158" s="363"/>
      <c r="N158" s="366"/>
      <c r="O158" s="402"/>
    </row>
    <row r="159" spans="1:17">
      <c r="A159" s="400"/>
      <c r="B159" s="82" t="s">
        <v>355</v>
      </c>
      <c r="C159" s="362">
        <v>229.16</v>
      </c>
      <c r="D159" s="363"/>
      <c r="E159" s="364"/>
      <c r="F159" s="362"/>
      <c r="G159" s="363"/>
      <c r="H159" s="364"/>
      <c r="I159" s="363"/>
      <c r="J159" s="363"/>
      <c r="K159" s="363"/>
      <c r="L159" s="365"/>
      <c r="M159" s="363">
        <f>C159</f>
        <v>229.16</v>
      </c>
      <c r="N159" s="366" t="s">
        <v>167</v>
      </c>
      <c r="O159" s="402"/>
    </row>
    <row r="160" spans="1:17">
      <c r="A160" s="423"/>
      <c r="B160" s="287"/>
      <c r="C160" s="288"/>
      <c r="D160" s="289"/>
      <c r="E160" s="290"/>
      <c r="F160" s="288"/>
      <c r="G160" s="289"/>
      <c r="H160" s="290"/>
      <c r="I160" s="289"/>
      <c r="J160" s="291"/>
      <c r="K160" s="289"/>
      <c r="L160" s="290"/>
      <c r="M160" s="292">
        <f>SUM(M158:M159)</f>
        <v>229.16</v>
      </c>
      <c r="N160" s="329" t="s">
        <v>167</v>
      </c>
      <c r="O160" s="399"/>
    </row>
    <row r="161" spans="1:33" s="74" customFormat="1" ht="24">
      <c r="A161" s="390" t="s">
        <v>326</v>
      </c>
      <c r="B161" s="382" t="s">
        <v>479</v>
      </c>
      <c r="C161" s="218" t="s">
        <v>109</v>
      </c>
      <c r="D161" s="218"/>
      <c r="E161" s="218"/>
      <c r="F161" s="181"/>
      <c r="G161" s="158"/>
      <c r="H161" s="159"/>
      <c r="I161" s="158"/>
      <c r="J161" s="383"/>
      <c r="K161" s="158"/>
      <c r="L161" s="159"/>
      <c r="M161" s="158" t="s">
        <v>99</v>
      </c>
      <c r="N161" s="286"/>
      <c r="O161" s="398"/>
      <c r="P161" s="101">
        <f>M164</f>
        <v>323.96999999999997</v>
      </c>
      <c r="Q161" s="217"/>
    </row>
    <row r="162" spans="1:33">
      <c r="A162" s="400"/>
      <c r="B162" s="82" t="s">
        <v>358</v>
      </c>
      <c r="C162" s="362">
        <v>94.809999999999988</v>
      </c>
      <c r="D162" s="363"/>
      <c r="E162" s="364"/>
      <c r="F162" s="362"/>
      <c r="G162" s="363"/>
      <c r="H162" s="364"/>
      <c r="I162" s="363"/>
      <c r="J162" s="363"/>
      <c r="K162" s="363"/>
      <c r="L162" s="365"/>
      <c r="M162" s="363">
        <f>C162</f>
        <v>94.809999999999988</v>
      </c>
      <c r="N162" s="366" t="s">
        <v>445</v>
      </c>
      <c r="O162" s="402"/>
    </row>
    <row r="163" spans="1:33">
      <c r="A163" s="400"/>
      <c r="B163" s="82" t="s">
        <v>359</v>
      </c>
      <c r="C163" s="362">
        <v>229.16</v>
      </c>
      <c r="D163" s="363"/>
      <c r="E163" s="364"/>
      <c r="F163" s="362"/>
      <c r="G163" s="363"/>
      <c r="H163" s="364"/>
      <c r="I163" s="363"/>
      <c r="J163" s="363"/>
      <c r="K163" s="363"/>
      <c r="L163" s="365"/>
      <c r="M163" s="363">
        <f>C163</f>
        <v>229.16</v>
      </c>
      <c r="N163" s="366" t="s">
        <v>445</v>
      </c>
      <c r="O163" s="402"/>
    </row>
    <row r="164" spans="1:33">
      <c r="A164" s="392"/>
      <c r="B164" s="83"/>
      <c r="C164" s="183"/>
      <c r="D164" s="160"/>
      <c r="E164" s="162"/>
      <c r="F164" s="183"/>
      <c r="G164" s="160"/>
      <c r="H164" s="162"/>
      <c r="I164" s="160"/>
      <c r="J164" s="161"/>
      <c r="K164" s="160"/>
      <c r="L164" s="162"/>
      <c r="M164" s="163">
        <f>SUM(M162:M163)</f>
        <v>323.96999999999997</v>
      </c>
      <c r="N164" s="156" t="s">
        <v>445</v>
      </c>
      <c r="O164" s="405"/>
    </row>
    <row r="165" spans="1:33">
      <c r="A165" s="394" t="s">
        <v>9</v>
      </c>
      <c r="B165" s="99" t="s">
        <v>282</v>
      </c>
      <c r="C165" s="323"/>
      <c r="D165" s="164"/>
      <c r="E165" s="165"/>
      <c r="F165" s="187"/>
      <c r="G165" s="164"/>
      <c r="H165" s="165"/>
      <c r="I165" s="164"/>
      <c r="J165" s="165"/>
      <c r="K165" s="164"/>
      <c r="L165" s="166"/>
      <c r="M165" s="164"/>
      <c r="N165" s="153"/>
      <c r="O165" s="406"/>
      <c r="P165" s="96"/>
      <c r="Q165" s="80"/>
      <c r="R165" s="80"/>
      <c r="S165" s="80"/>
      <c r="T165" s="81"/>
      <c r="U165" s="81"/>
      <c r="V165" s="81"/>
      <c r="W165" s="81"/>
      <c r="X165" s="81"/>
      <c r="Y165" s="81"/>
      <c r="Z165" s="81"/>
      <c r="AA165" s="81"/>
      <c r="AB165" s="81"/>
      <c r="AC165" s="81"/>
      <c r="AD165" s="81"/>
      <c r="AE165" s="81"/>
      <c r="AF165" s="81"/>
      <c r="AG165" s="81"/>
    </row>
    <row r="166" spans="1:33" s="74" customFormat="1" ht="48">
      <c r="A166" s="389" t="s">
        <v>39</v>
      </c>
      <c r="B166" s="100" t="s">
        <v>480</v>
      </c>
      <c r="C166" s="180" t="s">
        <v>110</v>
      </c>
      <c r="D166" s="167" t="s">
        <v>97</v>
      </c>
      <c r="E166" s="296" t="s">
        <v>109</v>
      </c>
      <c r="F166" s="180" t="s">
        <v>122</v>
      </c>
      <c r="G166" s="167" t="s">
        <v>98</v>
      </c>
      <c r="H166" s="169"/>
      <c r="I166" s="167"/>
      <c r="J166" s="168"/>
      <c r="K166" s="167"/>
      <c r="L166" s="169"/>
      <c r="M166" s="167" t="s">
        <v>99</v>
      </c>
      <c r="N166" s="157"/>
      <c r="O166" s="560" t="s">
        <v>437</v>
      </c>
      <c r="P166" s="101">
        <f>M171</f>
        <v>214.36</v>
      </c>
      <c r="Q166" s="217"/>
    </row>
    <row r="167" spans="1:33">
      <c r="A167" s="390"/>
      <c r="B167" s="84"/>
      <c r="C167" s="181">
        <v>48.2</v>
      </c>
      <c r="D167" s="363">
        <v>4.1500000000000004</v>
      </c>
      <c r="E167" s="364">
        <v>200.03000000000003</v>
      </c>
      <c r="F167" s="362"/>
      <c r="G167" s="158"/>
      <c r="H167" s="159"/>
      <c r="I167" s="158"/>
      <c r="J167" s="158"/>
      <c r="K167" s="158"/>
      <c r="L167" s="159"/>
      <c r="M167" s="158">
        <f>E167</f>
        <v>200.03000000000003</v>
      </c>
      <c r="N167" s="155" t="s">
        <v>445</v>
      </c>
      <c r="O167" s="558"/>
      <c r="P167" s="97"/>
    </row>
    <row r="168" spans="1:33">
      <c r="A168" s="390"/>
      <c r="B168" s="84" t="s">
        <v>281</v>
      </c>
      <c r="C168" s="181">
        <v>48.2</v>
      </c>
      <c r="D168" s="158">
        <v>0.45</v>
      </c>
      <c r="E168" s="364">
        <v>21.69</v>
      </c>
      <c r="F168" s="362"/>
      <c r="G168" s="158"/>
      <c r="H168" s="159"/>
      <c r="I168" s="158"/>
      <c r="J168" s="158"/>
      <c r="K168" s="158"/>
      <c r="L168" s="159"/>
      <c r="M168" s="158">
        <f>E168</f>
        <v>21.69</v>
      </c>
      <c r="N168" s="155" t="s">
        <v>445</v>
      </c>
      <c r="O168" s="558"/>
      <c r="P168" s="97"/>
    </row>
    <row r="169" spans="1:33">
      <c r="A169" s="390"/>
      <c r="B169" s="84" t="s">
        <v>360</v>
      </c>
      <c r="C169" s="181">
        <v>2.5</v>
      </c>
      <c r="D169" s="158">
        <v>1.2</v>
      </c>
      <c r="E169" s="364">
        <v>3</v>
      </c>
      <c r="F169" s="362">
        <v>1</v>
      </c>
      <c r="G169" s="158">
        <v>6</v>
      </c>
      <c r="H169" s="159"/>
      <c r="I169" s="158"/>
      <c r="J169" s="158"/>
      <c r="K169" s="158"/>
      <c r="L169" s="159"/>
      <c r="M169" s="158">
        <f>-F169*G169</f>
        <v>-6</v>
      </c>
      <c r="N169" s="155" t="s">
        <v>445</v>
      </c>
      <c r="O169" s="558"/>
      <c r="P169" s="97"/>
    </row>
    <row r="170" spans="1:33">
      <c r="A170" s="390"/>
      <c r="B170" s="84" t="s">
        <v>361</v>
      </c>
      <c r="C170" s="181">
        <v>1.6</v>
      </c>
      <c r="D170" s="158">
        <v>2.1</v>
      </c>
      <c r="E170" s="364">
        <v>3.3600000000000003</v>
      </c>
      <c r="F170" s="362">
        <v>1.3600000000000003</v>
      </c>
      <c r="G170" s="158">
        <v>1</v>
      </c>
      <c r="H170" s="159"/>
      <c r="I170" s="158"/>
      <c r="J170" s="383"/>
      <c r="K170" s="158"/>
      <c r="L170" s="159"/>
      <c r="M170" s="158">
        <f>-F170*G170</f>
        <v>-1.3600000000000003</v>
      </c>
      <c r="N170" s="155" t="s">
        <v>445</v>
      </c>
      <c r="O170" s="558"/>
      <c r="P170" s="97"/>
    </row>
    <row r="171" spans="1:33">
      <c r="A171" s="392"/>
      <c r="B171" s="83"/>
      <c r="C171" s="183"/>
      <c r="D171" s="160"/>
      <c r="E171" s="162"/>
      <c r="F171" s="183"/>
      <c r="G171" s="160"/>
      <c r="H171" s="162"/>
      <c r="I171" s="160"/>
      <c r="J171" s="161"/>
      <c r="K171" s="160"/>
      <c r="L171" s="162"/>
      <c r="M171" s="163">
        <f>SUM(M167:M170)</f>
        <v>214.36</v>
      </c>
      <c r="N171" s="156" t="s">
        <v>445</v>
      </c>
      <c r="O171" s="561"/>
    </row>
    <row r="172" spans="1:33" s="74" customFormat="1" ht="24">
      <c r="A172" s="407" t="s">
        <v>40</v>
      </c>
      <c r="B172" s="85" t="s">
        <v>481</v>
      </c>
      <c r="C172" s="184" t="s">
        <v>102</v>
      </c>
      <c r="D172" s="186" t="s">
        <v>123</v>
      </c>
      <c r="E172" s="185" t="s">
        <v>124</v>
      </c>
      <c r="F172" s="184" t="s">
        <v>125</v>
      </c>
      <c r="G172" s="186" t="s">
        <v>98</v>
      </c>
      <c r="H172" s="185"/>
      <c r="I172" s="186"/>
      <c r="J172" s="197"/>
      <c r="K172" s="186"/>
      <c r="L172" s="185"/>
      <c r="M172" s="186" t="s">
        <v>99</v>
      </c>
      <c r="N172" s="198"/>
      <c r="O172" s="403"/>
      <c r="P172" s="101">
        <f>M176</f>
        <v>46.79999999999999</v>
      </c>
      <c r="Q172" s="217"/>
    </row>
    <row r="173" spans="1:33">
      <c r="A173" s="390"/>
      <c r="B173" s="82" t="s">
        <v>360</v>
      </c>
      <c r="C173" s="181">
        <v>2.5</v>
      </c>
      <c r="D173" s="158">
        <v>0.4</v>
      </c>
      <c r="E173" s="159">
        <v>3.3</v>
      </c>
      <c r="F173" s="181">
        <v>3.3</v>
      </c>
      <c r="G173" s="158">
        <v>6</v>
      </c>
      <c r="H173" s="159"/>
      <c r="I173" s="158"/>
      <c r="J173" s="383"/>
      <c r="K173" s="158"/>
      <c r="L173" s="159"/>
      <c r="M173" s="158">
        <f>(E173+F173)*G173</f>
        <v>39.599999999999994</v>
      </c>
      <c r="N173" s="155" t="s">
        <v>447</v>
      </c>
      <c r="O173" s="398"/>
      <c r="P173" s="96"/>
      <c r="Q173" s="80"/>
      <c r="R173" s="80"/>
      <c r="S173" s="80"/>
      <c r="T173" s="81"/>
      <c r="U173" s="81"/>
      <c r="V173" s="81"/>
      <c r="W173" s="81"/>
      <c r="X173" s="81"/>
      <c r="Y173" s="81"/>
      <c r="Z173" s="81"/>
      <c r="AA173" s="81"/>
      <c r="AB173" s="81"/>
      <c r="AC173" s="81"/>
      <c r="AD173" s="81"/>
      <c r="AE173" s="81"/>
      <c r="AF173" s="81"/>
      <c r="AG173" s="81"/>
    </row>
    <row r="174" spans="1:33">
      <c r="A174" s="390"/>
      <c r="B174" s="82" t="s">
        <v>361</v>
      </c>
      <c r="C174" s="181">
        <v>1.6</v>
      </c>
      <c r="D174" s="158">
        <v>0.4</v>
      </c>
      <c r="E174" s="159">
        <v>2.4000000000000004</v>
      </c>
      <c r="F174" s="181">
        <v>0</v>
      </c>
      <c r="G174" s="158">
        <v>1</v>
      </c>
      <c r="H174" s="159"/>
      <c r="I174" s="158"/>
      <c r="J174" s="383"/>
      <c r="K174" s="158"/>
      <c r="L174" s="159"/>
      <c r="M174" s="158">
        <f>(E174+F174)*G174</f>
        <v>2.4000000000000004</v>
      </c>
      <c r="N174" s="155" t="s">
        <v>447</v>
      </c>
      <c r="O174" s="398"/>
      <c r="P174" s="96"/>
      <c r="Q174" s="80"/>
      <c r="R174" s="80"/>
      <c r="S174" s="80"/>
      <c r="T174" s="81"/>
      <c r="U174" s="81"/>
      <c r="V174" s="81"/>
      <c r="W174" s="81"/>
      <c r="X174" s="81"/>
      <c r="Y174" s="81"/>
      <c r="Z174" s="81"/>
      <c r="AA174" s="81"/>
      <c r="AB174" s="81"/>
      <c r="AC174" s="81"/>
      <c r="AD174" s="81"/>
      <c r="AE174" s="81"/>
      <c r="AF174" s="81"/>
      <c r="AG174" s="81"/>
    </row>
    <row r="175" spans="1:33">
      <c r="A175" s="390"/>
      <c r="B175" s="82" t="s">
        <v>362</v>
      </c>
      <c r="C175" s="181">
        <v>4</v>
      </c>
      <c r="D175" s="158">
        <v>0.4</v>
      </c>
      <c r="E175" s="159">
        <v>4.8</v>
      </c>
      <c r="F175" s="181">
        <v>0</v>
      </c>
      <c r="G175" s="158">
        <v>1</v>
      </c>
      <c r="H175" s="159"/>
      <c r="I175" s="158"/>
      <c r="J175" s="383"/>
      <c r="K175" s="158"/>
      <c r="L175" s="159"/>
      <c r="M175" s="158">
        <f>(E175+F175)*G175</f>
        <v>4.8</v>
      </c>
      <c r="N175" s="155" t="s">
        <v>447</v>
      </c>
      <c r="O175" s="398"/>
      <c r="P175" s="96"/>
      <c r="Q175" s="80"/>
      <c r="R175" s="80"/>
      <c r="S175" s="80"/>
      <c r="T175" s="81"/>
      <c r="U175" s="81"/>
      <c r="V175" s="81"/>
      <c r="W175" s="81"/>
      <c r="X175" s="81"/>
      <c r="Y175" s="81"/>
      <c r="Z175" s="81"/>
      <c r="AA175" s="81"/>
      <c r="AB175" s="81"/>
      <c r="AC175" s="81"/>
      <c r="AD175" s="81"/>
      <c r="AE175" s="81"/>
      <c r="AF175" s="81"/>
      <c r="AG175" s="81"/>
    </row>
    <row r="176" spans="1:33">
      <c r="A176" s="391"/>
      <c r="B176" s="102"/>
      <c r="C176" s="182"/>
      <c r="D176" s="170"/>
      <c r="E176" s="172"/>
      <c r="F176" s="182"/>
      <c r="G176" s="170"/>
      <c r="H176" s="172"/>
      <c r="I176" s="170"/>
      <c r="J176" s="171"/>
      <c r="K176" s="170"/>
      <c r="L176" s="172"/>
      <c r="M176" s="163">
        <f>SUM(M173:M175)</f>
        <v>46.79999999999999</v>
      </c>
      <c r="N176" s="156" t="s">
        <v>447</v>
      </c>
      <c r="O176" s="398"/>
      <c r="P176" s="96"/>
      <c r="Q176" s="80"/>
      <c r="R176" s="80"/>
      <c r="S176" s="80"/>
      <c r="T176" s="81"/>
      <c r="U176" s="81"/>
      <c r="V176" s="81"/>
      <c r="W176" s="81"/>
      <c r="X176" s="81"/>
      <c r="Y176" s="81"/>
      <c r="Z176" s="81"/>
      <c r="AA176" s="81"/>
      <c r="AB176" s="81"/>
      <c r="AC176" s="81"/>
      <c r="AD176" s="81"/>
      <c r="AE176" s="81"/>
      <c r="AF176" s="81"/>
      <c r="AG176" s="81"/>
    </row>
    <row r="177" spans="1:33" s="74" customFormat="1" ht="48">
      <c r="A177" s="407" t="s">
        <v>283</v>
      </c>
      <c r="B177" s="85" t="s">
        <v>482</v>
      </c>
      <c r="C177" s="180" t="s">
        <v>102</v>
      </c>
      <c r="D177" s="186" t="s">
        <v>110</v>
      </c>
      <c r="E177" s="185"/>
      <c r="F177" s="184"/>
      <c r="G177" s="186"/>
      <c r="H177" s="185"/>
      <c r="I177" s="186"/>
      <c r="J177" s="197"/>
      <c r="K177" s="186"/>
      <c r="L177" s="185"/>
      <c r="M177" s="186" t="s">
        <v>99</v>
      </c>
      <c r="N177" s="198"/>
      <c r="O177" s="403"/>
      <c r="P177" s="101">
        <f>M179</f>
        <v>140.14000000000001</v>
      </c>
      <c r="Q177" s="217"/>
    </row>
    <row r="178" spans="1:33">
      <c r="A178" s="390"/>
      <c r="B178" s="84"/>
      <c r="C178" s="362">
        <v>9.8000000000000007</v>
      </c>
      <c r="D178" s="158">
        <v>14.3</v>
      </c>
      <c r="E178" s="159"/>
      <c r="F178" s="181"/>
      <c r="G178" s="158"/>
      <c r="H178" s="159"/>
      <c r="I178" s="158"/>
      <c r="J178" s="158"/>
      <c r="K178" s="158"/>
      <c r="L178" s="159"/>
      <c r="M178" s="158">
        <f>C178*D178</f>
        <v>140.14000000000001</v>
      </c>
      <c r="N178" s="155" t="s">
        <v>445</v>
      </c>
      <c r="O178" s="398"/>
      <c r="P178" s="96"/>
      <c r="Q178" s="80"/>
      <c r="R178" s="80"/>
      <c r="S178" s="80"/>
      <c r="T178" s="81"/>
      <c r="U178" s="81"/>
      <c r="V178" s="81"/>
      <c r="W178" s="81"/>
      <c r="X178" s="81"/>
      <c r="Y178" s="81"/>
      <c r="Z178" s="81"/>
      <c r="AA178" s="81"/>
      <c r="AB178" s="81"/>
      <c r="AC178" s="81"/>
      <c r="AD178" s="81"/>
      <c r="AE178" s="81"/>
      <c r="AF178" s="81"/>
      <c r="AG178" s="81"/>
    </row>
    <row r="179" spans="1:33">
      <c r="A179" s="391"/>
      <c r="B179" s="102"/>
      <c r="C179" s="182"/>
      <c r="D179" s="170"/>
      <c r="E179" s="172"/>
      <c r="F179" s="182"/>
      <c r="G179" s="170"/>
      <c r="H179" s="172"/>
      <c r="I179" s="170"/>
      <c r="J179" s="171"/>
      <c r="K179" s="170"/>
      <c r="L179" s="172"/>
      <c r="M179" s="163">
        <f>SUM(M178:M178)</f>
        <v>140.14000000000001</v>
      </c>
      <c r="N179" s="156" t="s">
        <v>445</v>
      </c>
      <c r="O179" s="398"/>
      <c r="P179" s="96"/>
      <c r="Q179" s="80"/>
      <c r="R179" s="80"/>
      <c r="S179" s="80"/>
      <c r="T179" s="81"/>
      <c r="U179" s="81"/>
      <c r="V179" s="81"/>
      <c r="W179" s="81"/>
      <c r="X179" s="81"/>
      <c r="Y179" s="81"/>
      <c r="Z179" s="81"/>
      <c r="AA179" s="81"/>
      <c r="AB179" s="81"/>
      <c r="AC179" s="81"/>
      <c r="AD179" s="81"/>
      <c r="AE179" s="81"/>
      <c r="AF179" s="81"/>
      <c r="AG179" s="81"/>
    </row>
    <row r="180" spans="1:33" s="74" customFormat="1" ht="24">
      <c r="A180" s="408" t="s">
        <v>327</v>
      </c>
      <c r="B180" s="330" t="s">
        <v>483</v>
      </c>
      <c r="C180" s="180" t="s">
        <v>102</v>
      </c>
      <c r="D180" s="186" t="s">
        <v>110</v>
      </c>
      <c r="E180" s="185"/>
      <c r="F180" s="331"/>
      <c r="G180" s="332"/>
      <c r="H180" s="333"/>
      <c r="I180" s="332"/>
      <c r="J180" s="334"/>
      <c r="K180" s="332"/>
      <c r="L180" s="333"/>
      <c r="M180" s="332" t="s">
        <v>99</v>
      </c>
      <c r="N180" s="335"/>
      <c r="O180" s="409"/>
      <c r="P180" s="101">
        <f>M182</f>
        <v>140.14000000000001</v>
      </c>
      <c r="Q180" s="217"/>
    </row>
    <row r="181" spans="1:33">
      <c r="A181" s="390"/>
      <c r="B181" s="84"/>
      <c r="C181" s="362">
        <v>9.8000000000000007</v>
      </c>
      <c r="D181" s="158">
        <v>14.3</v>
      </c>
      <c r="E181" s="159"/>
      <c r="F181" s="181"/>
      <c r="G181" s="158"/>
      <c r="H181" s="159"/>
      <c r="I181" s="158"/>
      <c r="J181" s="158"/>
      <c r="K181" s="158"/>
      <c r="L181" s="159"/>
      <c r="M181" s="158">
        <f>C181*D181</f>
        <v>140.14000000000001</v>
      </c>
      <c r="N181" s="155" t="s">
        <v>445</v>
      </c>
      <c r="O181" s="398"/>
      <c r="P181" s="96"/>
      <c r="Q181" s="80"/>
      <c r="R181" s="80"/>
      <c r="S181" s="80"/>
      <c r="T181" s="81"/>
      <c r="U181" s="81"/>
      <c r="V181" s="81"/>
      <c r="W181" s="81"/>
      <c r="X181" s="81"/>
      <c r="Y181" s="81"/>
      <c r="Z181" s="81"/>
      <c r="AA181" s="81"/>
      <c r="AB181" s="81"/>
      <c r="AC181" s="81"/>
      <c r="AD181" s="81"/>
      <c r="AE181" s="81"/>
      <c r="AF181" s="81"/>
      <c r="AG181" s="81"/>
    </row>
    <row r="182" spans="1:33">
      <c r="A182" s="391"/>
      <c r="B182" s="102"/>
      <c r="C182" s="182"/>
      <c r="D182" s="170"/>
      <c r="E182" s="172"/>
      <c r="F182" s="182"/>
      <c r="G182" s="170"/>
      <c r="H182" s="172"/>
      <c r="I182" s="170"/>
      <c r="J182" s="171"/>
      <c r="K182" s="170"/>
      <c r="L182" s="172"/>
      <c r="M182" s="173">
        <f>SUM(M181:M181)</f>
        <v>140.14000000000001</v>
      </c>
      <c r="N182" s="174" t="s">
        <v>445</v>
      </c>
      <c r="O182" s="398"/>
      <c r="P182" s="96"/>
      <c r="Q182" s="80"/>
      <c r="R182" s="80"/>
      <c r="S182" s="80"/>
      <c r="T182" s="81"/>
      <c r="U182" s="81"/>
      <c r="V182" s="81"/>
      <c r="W182" s="81"/>
      <c r="X182" s="81"/>
      <c r="Y182" s="81"/>
      <c r="Z182" s="81"/>
      <c r="AA182" s="81"/>
      <c r="AB182" s="81"/>
      <c r="AC182" s="81"/>
      <c r="AD182" s="81"/>
      <c r="AE182" s="81"/>
      <c r="AF182" s="81"/>
      <c r="AG182" s="81"/>
    </row>
    <row r="183" spans="1:33" s="74" customFormat="1" ht="36">
      <c r="A183" s="408" t="s">
        <v>328</v>
      </c>
      <c r="B183" s="330" t="s">
        <v>484</v>
      </c>
      <c r="C183" s="180"/>
      <c r="D183" s="186"/>
      <c r="E183" s="185"/>
      <c r="F183" s="331"/>
      <c r="G183" s="332"/>
      <c r="H183" s="333"/>
      <c r="I183" s="332"/>
      <c r="J183" s="334"/>
      <c r="K183" s="332"/>
      <c r="L183" s="333"/>
      <c r="M183" s="332" t="s">
        <v>99</v>
      </c>
      <c r="N183" s="335"/>
      <c r="O183" s="409"/>
      <c r="P183" s="101">
        <f>M185</f>
        <v>24.67</v>
      </c>
      <c r="Q183" s="217"/>
    </row>
    <row r="184" spans="1:33">
      <c r="A184" s="390"/>
      <c r="B184" s="84"/>
      <c r="C184" s="362"/>
      <c r="D184" s="158"/>
      <c r="E184" s="159"/>
      <c r="F184" s="181"/>
      <c r="G184" s="158"/>
      <c r="H184" s="159"/>
      <c r="I184" s="158"/>
      <c r="J184" s="158"/>
      <c r="K184" s="158"/>
      <c r="L184" s="159"/>
      <c r="M184" s="158">
        <v>24.67</v>
      </c>
      <c r="N184" s="155" t="s">
        <v>469</v>
      </c>
      <c r="O184" s="398"/>
      <c r="P184" s="96"/>
      <c r="Q184" s="80"/>
      <c r="R184" s="80"/>
      <c r="S184" s="80"/>
      <c r="T184" s="81"/>
      <c r="U184" s="81"/>
      <c r="V184" s="81"/>
      <c r="W184" s="81"/>
      <c r="X184" s="81"/>
      <c r="Y184" s="81"/>
      <c r="Z184" s="81"/>
      <c r="AA184" s="81"/>
      <c r="AB184" s="81"/>
      <c r="AC184" s="81"/>
      <c r="AD184" s="81"/>
      <c r="AE184" s="81"/>
      <c r="AF184" s="81"/>
      <c r="AG184" s="81"/>
    </row>
    <row r="185" spans="1:33">
      <c r="A185" s="423"/>
      <c r="B185" s="287"/>
      <c r="C185" s="288"/>
      <c r="D185" s="289"/>
      <c r="E185" s="290"/>
      <c r="F185" s="288"/>
      <c r="G185" s="289"/>
      <c r="H185" s="290"/>
      <c r="I185" s="289"/>
      <c r="J185" s="291"/>
      <c r="K185" s="289"/>
      <c r="L185" s="290"/>
      <c r="M185" s="292">
        <f>SUM(M184:M184)</f>
        <v>24.67</v>
      </c>
      <c r="N185" s="329" t="s">
        <v>469</v>
      </c>
      <c r="O185" s="399"/>
      <c r="P185" s="96"/>
      <c r="Q185" s="80"/>
      <c r="R185" s="80"/>
      <c r="S185" s="80"/>
      <c r="T185" s="81"/>
      <c r="U185" s="81"/>
      <c r="V185" s="81"/>
      <c r="W185" s="81"/>
      <c r="X185" s="81"/>
      <c r="Y185" s="81"/>
      <c r="Z185" s="81"/>
      <c r="AA185" s="81"/>
      <c r="AB185" s="81"/>
      <c r="AC185" s="81"/>
      <c r="AD185" s="81"/>
      <c r="AE185" s="81"/>
      <c r="AF185" s="81"/>
      <c r="AG185" s="81"/>
    </row>
    <row r="186" spans="1:33" s="74" customFormat="1" ht="24">
      <c r="A186" s="473" t="s">
        <v>427</v>
      </c>
      <c r="B186" s="444" t="s">
        <v>485</v>
      </c>
      <c r="C186" s="181"/>
      <c r="D186" s="158"/>
      <c r="E186" s="159"/>
      <c r="F186" s="218"/>
      <c r="G186" s="219"/>
      <c r="H186" s="220"/>
      <c r="I186" s="219"/>
      <c r="J186" s="404"/>
      <c r="K186" s="219"/>
      <c r="L186" s="220"/>
      <c r="M186" s="219" t="s">
        <v>99</v>
      </c>
      <c r="N186" s="445"/>
      <c r="O186" s="413"/>
      <c r="P186" s="101">
        <f>M188</f>
        <v>24.67</v>
      </c>
      <c r="Q186" s="217"/>
    </row>
    <row r="187" spans="1:33">
      <c r="A187" s="390"/>
      <c r="B187" s="84"/>
      <c r="C187" s="362"/>
      <c r="D187" s="158"/>
      <c r="E187" s="159"/>
      <c r="F187" s="181"/>
      <c r="G187" s="158"/>
      <c r="H187" s="159"/>
      <c r="I187" s="158"/>
      <c r="J187" s="158"/>
      <c r="K187" s="158"/>
      <c r="L187" s="159"/>
      <c r="M187" s="158">
        <v>24.67</v>
      </c>
      <c r="N187" s="155" t="s">
        <v>167</v>
      </c>
      <c r="O187" s="398"/>
      <c r="P187" s="96"/>
      <c r="Q187" s="80"/>
      <c r="R187" s="80"/>
      <c r="S187" s="80"/>
      <c r="T187" s="81"/>
      <c r="U187" s="81"/>
      <c r="V187" s="81"/>
      <c r="W187" s="81"/>
      <c r="X187" s="81"/>
      <c r="Y187" s="81"/>
      <c r="Z187" s="81"/>
      <c r="AA187" s="81"/>
      <c r="AB187" s="81"/>
      <c r="AC187" s="81"/>
      <c r="AD187" s="81"/>
      <c r="AE187" s="81"/>
      <c r="AF187" s="81"/>
      <c r="AG187" s="81"/>
    </row>
    <row r="188" spans="1:33">
      <c r="A188" s="391"/>
      <c r="B188" s="102"/>
      <c r="C188" s="182"/>
      <c r="D188" s="170"/>
      <c r="E188" s="172"/>
      <c r="F188" s="182"/>
      <c r="G188" s="170"/>
      <c r="H188" s="172"/>
      <c r="I188" s="170"/>
      <c r="J188" s="171"/>
      <c r="K188" s="170"/>
      <c r="L188" s="172"/>
      <c r="M188" s="173">
        <f>SUM(M187:M187)</f>
        <v>24.67</v>
      </c>
      <c r="N188" s="174" t="s">
        <v>167</v>
      </c>
      <c r="O188" s="398"/>
      <c r="P188" s="96"/>
      <c r="Q188" s="80"/>
      <c r="R188" s="80"/>
      <c r="S188" s="80"/>
      <c r="T188" s="81"/>
      <c r="U188" s="81"/>
      <c r="V188" s="81"/>
      <c r="W188" s="81"/>
      <c r="X188" s="81"/>
      <c r="Y188" s="81"/>
      <c r="Z188" s="81"/>
      <c r="AA188" s="81"/>
      <c r="AB188" s="81"/>
      <c r="AC188" s="81"/>
      <c r="AD188" s="81"/>
      <c r="AE188" s="81"/>
      <c r="AF188" s="81"/>
      <c r="AG188" s="81"/>
    </row>
    <row r="189" spans="1:33" s="74" customFormat="1">
      <c r="A189" s="408" t="s">
        <v>428</v>
      </c>
      <c r="B189" s="330" t="s">
        <v>486</v>
      </c>
      <c r="C189" s="180" t="s">
        <v>102</v>
      </c>
      <c r="D189" s="186" t="s">
        <v>110</v>
      </c>
      <c r="E189" s="185" t="s">
        <v>97</v>
      </c>
      <c r="F189" s="331"/>
      <c r="G189" s="332"/>
      <c r="H189" s="333"/>
      <c r="I189" s="332"/>
      <c r="J189" s="334"/>
      <c r="K189" s="332"/>
      <c r="L189" s="333"/>
      <c r="M189" s="332" t="s">
        <v>99</v>
      </c>
      <c r="N189" s="335"/>
      <c r="O189" s="409"/>
      <c r="P189" s="101">
        <f>M191</f>
        <v>0.12200000000000001</v>
      </c>
      <c r="Q189" s="217"/>
    </row>
    <row r="190" spans="1:33">
      <c r="A190" s="390"/>
      <c r="B190" s="84"/>
      <c r="C190" s="362">
        <v>0.2</v>
      </c>
      <c r="D190" s="158">
        <v>0.2</v>
      </c>
      <c r="E190" s="159">
        <v>3.05</v>
      </c>
      <c r="F190" s="181"/>
      <c r="G190" s="158"/>
      <c r="H190" s="159"/>
      <c r="I190" s="158"/>
      <c r="J190" s="158"/>
      <c r="K190" s="158"/>
      <c r="L190" s="159"/>
      <c r="M190" s="158">
        <f>C190*D190*E190</f>
        <v>0.12200000000000001</v>
      </c>
      <c r="N190" s="155" t="s">
        <v>461</v>
      </c>
      <c r="O190" s="398"/>
      <c r="P190" s="96"/>
      <c r="Q190" s="80"/>
      <c r="R190" s="80"/>
      <c r="S190" s="80"/>
      <c r="T190" s="81"/>
      <c r="U190" s="81"/>
      <c r="V190" s="81"/>
      <c r="W190" s="81"/>
      <c r="X190" s="81"/>
      <c r="Y190" s="81"/>
      <c r="Z190" s="81"/>
      <c r="AA190" s="81"/>
      <c r="AB190" s="81"/>
      <c r="AC190" s="81"/>
      <c r="AD190" s="81"/>
      <c r="AE190" s="81"/>
      <c r="AF190" s="81"/>
      <c r="AG190" s="81"/>
    </row>
    <row r="191" spans="1:33">
      <c r="A191" s="391"/>
      <c r="B191" s="102"/>
      <c r="C191" s="182"/>
      <c r="D191" s="170"/>
      <c r="E191" s="172"/>
      <c r="F191" s="182"/>
      <c r="G191" s="170"/>
      <c r="H191" s="172"/>
      <c r="I191" s="170"/>
      <c r="J191" s="171"/>
      <c r="K191" s="170"/>
      <c r="L191" s="172"/>
      <c r="M191" s="173">
        <f>SUM(M190:M190)</f>
        <v>0.12200000000000001</v>
      </c>
      <c r="N191" s="174" t="s">
        <v>461</v>
      </c>
      <c r="O191" s="398"/>
      <c r="P191" s="96"/>
      <c r="Q191" s="80"/>
      <c r="R191" s="80"/>
      <c r="S191" s="80"/>
      <c r="T191" s="81"/>
      <c r="U191" s="81"/>
      <c r="V191" s="81"/>
      <c r="W191" s="81"/>
      <c r="X191" s="81"/>
      <c r="Y191" s="81"/>
      <c r="Z191" s="81"/>
      <c r="AA191" s="81"/>
      <c r="AB191" s="81"/>
      <c r="AC191" s="81"/>
      <c r="AD191" s="81"/>
      <c r="AE191" s="81"/>
      <c r="AF191" s="81"/>
      <c r="AG191" s="81"/>
    </row>
    <row r="192" spans="1:33" s="74" customFormat="1">
      <c r="A192" s="433" t="s">
        <v>429</v>
      </c>
      <c r="B192" s="295" t="s">
        <v>487</v>
      </c>
      <c r="C192" s="180" t="s">
        <v>110</v>
      </c>
      <c r="D192" s="167"/>
      <c r="E192" s="169"/>
      <c r="F192" s="296"/>
      <c r="G192" s="297"/>
      <c r="H192" s="298"/>
      <c r="I192" s="297"/>
      <c r="J192" s="299"/>
      <c r="K192" s="297"/>
      <c r="L192" s="298"/>
      <c r="M192" s="297" t="s">
        <v>99</v>
      </c>
      <c r="N192" s="300"/>
      <c r="O192" s="411"/>
      <c r="P192" s="101">
        <f>M194</f>
        <v>40.700000000000003</v>
      </c>
      <c r="Q192" s="217"/>
    </row>
    <row r="193" spans="1:33">
      <c r="A193" s="390"/>
      <c r="B193" s="84"/>
      <c r="C193" s="362">
        <v>40.700000000000003</v>
      </c>
      <c r="D193" s="158"/>
      <c r="E193" s="159"/>
      <c r="F193" s="181"/>
      <c r="G193" s="158"/>
      <c r="H193" s="159"/>
      <c r="I193" s="158"/>
      <c r="J193" s="158"/>
      <c r="K193" s="158"/>
      <c r="L193" s="159"/>
      <c r="M193" s="158">
        <f>C193</f>
        <v>40.700000000000003</v>
      </c>
      <c r="N193" s="155" t="s">
        <v>447</v>
      </c>
      <c r="O193" s="398"/>
      <c r="P193" s="96"/>
      <c r="Q193" s="80"/>
      <c r="R193" s="80"/>
      <c r="S193" s="80"/>
      <c r="T193" s="81"/>
      <c r="U193" s="81"/>
      <c r="V193" s="81"/>
      <c r="W193" s="81"/>
      <c r="X193" s="81"/>
      <c r="Y193" s="81"/>
      <c r="Z193" s="81"/>
      <c r="AA193" s="81"/>
      <c r="AB193" s="81"/>
      <c r="AC193" s="81"/>
      <c r="AD193" s="81"/>
      <c r="AE193" s="81"/>
      <c r="AF193" s="81"/>
      <c r="AG193" s="81"/>
    </row>
    <row r="194" spans="1:33">
      <c r="A194" s="423"/>
      <c r="B194" s="287"/>
      <c r="C194" s="288"/>
      <c r="D194" s="289"/>
      <c r="E194" s="290"/>
      <c r="F194" s="288"/>
      <c r="G194" s="289"/>
      <c r="H194" s="290"/>
      <c r="I194" s="289"/>
      <c r="J194" s="291"/>
      <c r="K194" s="289"/>
      <c r="L194" s="290"/>
      <c r="M194" s="292">
        <f>SUM(M193:M193)</f>
        <v>40.700000000000003</v>
      </c>
      <c r="N194" s="329" t="s">
        <v>447</v>
      </c>
      <c r="O194" s="399"/>
      <c r="P194" s="96"/>
      <c r="Q194" s="80"/>
      <c r="R194" s="80"/>
      <c r="S194" s="80"/>
      <c r="T194" s="81"/>
      <c r="U194" s="81"/>
      <c r="V194" s="81"/>
      <c r="W194" s="81"/>
      <c r="X194" s="81"/>
      <c r="Y194" s="81"/>
      <c r="Z194" s="81"/>
      <c r="AA194" s="81"/>
      <c r="AB194" s="81"/>
      <c r="AC194" s="81"/>
      <c r="AD194" s="81"/>
      <c r="AE194" s="81"/>
      <c r="AF194" s="81"/>
      <c r="AG194" s="81"/>
    </row>
    <row r="195" spans="1:33">
      <c r="A195" s="386" t="s">
        <v>10</v>
      </c>
      <c r="B195" s="103" t="s">
        <v>50</v>
      </c>
      <c r="C195" s="321"/>
      <c r="D195" s="175"/>
      <c r="E195" s="387"/>
      <c r="F195" s="179"/>
      <c r="G195" s="175"/>
      <c r="H195" s="387"/>
      <c r="I195" s="175"/>
      <c r="J195" s="387"/>
      <c r="K195" s="175"/>
      <c r="L195" s="176"/>
      <c r="M195" s="175"/>
      <c r="N195" s="177"/>
      <c r="O195" s="388"/>
    </row>
    <row r="196" spans="1:33">
      <c r="A196" s="394" t="s">
        <v>41</v>
      </c>
      <c r="B196" s="99" t="s">
        <v>52</v>
      </c>
      <c r="C196" s="323"/>
      <c r="D196" s="164"/>
      <c r="E196" s="165"/>
      <c r="F196" s="187"/>
      <c r="G196" s="164"/>
      <c r="H196" s="165"/>
      <c r="I196" s="164"/>
      <c r="J196" s="165"/>
      <c r="K196" s="164"/>
      <c r="L196" s="166"/>
      <c r="M196" s="164"/>
      <c r="N196" s="153"/>
      <c r="O196" s="395"/>
    </row>
    <row r="197" spans="1:33" s="74" customFormat="1" ht="24">
      <c r="A197" s="410" t="s">
        <v>42</v>
      </c>
      <c r="B197" s="295" t="s">
        <v>488</v>
      </c>
      <c r="C197" s="296"/>
      <c r="D197" s="297"/>
      <c r="E197" s="298"/>
      <c r="F197" s="296"/>
      <c r="G197" s="297"/>
      <c r="H197" s="298"/>
      <c r="I197" s="297"/>
      <c r="J197" s="299"/>
      <c r="K197" s="297"/>
      <c r="L197" s="298"/>
      <c r="M197" s="297" t="s">
        <v>99</v>
      </c>
      <c r="N197" s="300"/>
      <c r="O197" s="411"/>
      <c r="P197" s="101">
        <f>M199</f>
        <v>1</v>
      </c>
      <c r="Q197" s="217"/>
    </row>
    <row r="198" spans="1:33">
      <c r="A198" s="412"/>
      <c r="B198" s="301"/>
      <c r="C198" s="218"/>
      <c r="D198" s="219"/>
      <c r="E198" s="220"/>
      <c r="F198" s="218"/>
      <c r="G198" s="219"/>
      <c r="H198" s="220"/>
      <c r="I198" s="219"/>
      <c r="J198" s="219"/>
      <c r="K198" s="219"/>
      <c r="L198" s="220"/>
      <c r="M198" s="219">
        <v>1</v>
      </c>
      <c r="N198" s="302" t="s">
        <v>489</v>
      </c>
      <c r="O198" s="413"/>
    </row>
    <row r="199" spans="1:33">
      <c r="A199" s="414"/>
      <c r="B199" s="303"/>
      <c r="C199" s="304"/>
      <c r="D199" s="305"/>
      <c r="E199" s="306"/>
      <c r="F199" s="304"/>
      <c r="G199" s="305"/>
      <c r="H199" s="306"/>
      <c r="I199" s="305"/>
      <c r="J199" s="307"/>
      <c r="K199" s="305"/>
      <c r="L199" s="306"/>
      <c r="M199" s="308">
        <f>SUM(M198:M198)</f>
        <v>1</v>
      </c>
      <c r="N199" s="309" t="s">
        <v>489</v>
      </c>
      <c r="O199" s="413"/>
    </row>
    <row r="200" spans="1:33" s="74" customFormat="1" ht="48">
      <c r="A200" s="410" t="s">
        <v>43</v>
      </c>
      <c r="B200" s="295" t="s">
        <v>490</v>
      </c>
      <c r="C200" s="296"/>
      <c r="D200" s="297"/>
      <c r="E200" s="298"/>
      <c r="F200" s="296"/>
      <c r="G200" s="297"/>
      <c r="H200" s="298"/>
      <c r="I200" s="297"/>
      <c r="J200" s="299"/>
      <c r="K200" s="297"/>
      <c r="L200" s="298"/>
      <c r="M200" s="297" t="s">
        <v>99</v>
      </c>
      <c r="N200" s="300"/>
      <c r="O200" s="411"/>
      <c r="P200" s="101">
        <f>M202</f>
        <v>1</v>
      </c>
      <c r="Q200" s="217"/>
    </row>
    <row r="201" spans="1:33">
      <c r="A201" s="412"/>
      <c r="B201" s="301"/>
      <c r="C201" s="218"/>
      <c r="D201" s="219"/>
      <c r="E201" s="220"/>
      <c r="F201" s="218"/>
      <c r="G201" s="219"/>
      <c r="H201" s="220"/>
      <c r="I201" s="219"/>
      <c r="J201" s="219"/>
      <c r="K201" s="219"/>
      <c r="L201" s="220"/>
      <c r="M201" s="219">
        <v>1</v>
      </c>
      <c r="N201" s="302" t="s">
        <v>451</v>
      </c>
      <c r="O201" s="413"/>
    </row>
    <row r="202" spans="1:33">
      <c r="A202" s="414"/>
      <c r="B202" s="303"/>
      <c r="C202" s="304"/>
      <c r="D202" s="305"/>
      <c r="E202" s="306"/>
      <c r="F202" s="304"/>
      <c r="G202" s="305"/>
      <c r="H202" s="306"/>
      <c r="I202" s="305"/>
      <c r="J202" s="307"/>
      <c r="K202" s="305"/>
      <c r="L202" s="306"/>
      <c r="M202" s="308">
        <f>SUM(M201:M201)</f>
        <v>1</v>
      </c>
      <c r="N202" s="309" t="s">
        <v>451</v>
      </c>
      <c r="O202" s="413"/>
    </row>
    <row r="203" spans="1:33">
      <c r="A203" s="415" t="s">
        <v>44</v>
      </c>
      <c r="B203" s="315" t="s">
        <v>55</v>
      </c>
      <c r="C203" s="322"/>
      <c r="D203" s="317"/>
      <c r="E203" s="318"/>
      <c r="F203" s="316"/>
      <c r="G203" s="317"/>
      <c r="H203" s="318"/>
      <c r="I203" s="317"/>
      <c r="J203" s="318"/>
      <c r="K203" s="317"/>
      <c r="L203" s="319"/>
      <c r="M203" s="317"/>
      <c r="N203" s="320"/>
      <c r="O203" s="416"/>
    </row>
    <row r="204" spans="1:33" s="74" customFormat="1" ht="24">
      <c r="A204" s="410" t="s">
        <v>45</v>
      </c>
      <c r="B204" s="295" t="s">
        <v>491</v>
      </c>
      <c r="C204" s="296"/>
      <c r="D204" s="297"/>
      <c r="E204" s="298"/>
      <c r="F204" s="296"/>
      <c r="G204" s="297"/>
      <c r="H204" s="298"/>
      <c r="I204" s="297"/>
      <c r="J204" s="299"/>
      <c r="K204" s="297"/>
      <c r="L204" s="298"/>
      <c r="M204" s="297" t="s">
        <v>99</v>
      </c>
      <c r="N204" s="300"/>
      <c r="O204" s="411"/>
      <c r="P204" s="101">
        <f>M206</f>
        <v>4</v>
      </c>
      <c r="Q204" s="217"/>
    </row>
    <row r="205" spans="1:33">
      <c r="A205" s="412"/>
      <c r="B205" s="301"/>
      <c r="C205" s="218"/>
      <c r="D205" s="219"/>
      <c r="E205" s="220"/>
      <c r="F205" s="218"/>
      <c r="G205" s="219"/>
      <c r="H205" s="220"/>
      <c r="I205" s="219"/>
      <c r="J205" s="219"/>
      <c r="K205" s="219"/>
      <c r="L205" s="220"/>
      <c r="M205" s="219">
        <v>4</v>
      </c>
      <c r="N205" s="302" t="s">
        <v>451</v>
      </c>
      <c r="O205" s="413"/>
    </row>
    <row r="206" spans="1:33">
      <c r="A206" s="417"/>
      <c r="B206" s="310"/>
      <c r="C206" s="311"/>
      <c r="D206" s="312"/>
      <c r="E206" s="313"/>
      <c r="F206" s="311"/>
      <c r="G206" s="312"/>
      <c r="H206" s="313"/>
      <c r="I206" s="312"/>
      <c r="J206" s="314"/>
      <c r="K206" s="312"/>
      <c r="L206" s="313"/>
      <c r="M206" s="308">
        <f>SUM(M205:M205)</f>
        <v>4</v>
      </c>
      <c r="N206" s="309" t="s">
        <v>451</v>
      </c>
      <c r="O206" s="418"/>
    </row>
    <row r="207" spans="1:33" s="74" customFormat="1" ht="24">
      <c r="A207" s="410" t="s">
        <v>46</v>
      </c>
      <c r="B207" s="295" t="s">
        <v>492</v>
      </c>
      <c r="C207" s="296"/>
      <c r="D207" s="297"/>
      <c r="E207" s="298"/>
      <c r="F207" s="296"/>
      <c r="G207" s="297"/>
      <c r="H207" s="298"/>
      <c r="I207" s="297"/>
      <c r="J207" s="299"/>
      <c r="K207" s="297"/>
      <c r="L207" s="298"/>
      <c r="M207" s="297" t="s">
        <v>99</v>
      </c>
      <c r="N207" s="300"/>
      <c r="O207" s="411"/>
      <c r="P207" s="101">
        <f>M209</f>
        <v>4</v>
      </c>
      <c r="Q207" s="217"/>
    </row>
    <row r="208" spans="1:33">
      <c r="A208" s="412"/>
      <c r="B208" s="301"/>
      <c r="C208" s="218"/>
      <c r="D208" s="219"/>
      <c r="E208" s="220"/>
      <c r="F208" s="218"/>
      <c r="G208" s="219"/>
      <c r="H208" s="220"/>
      <c r="I208" s="219"/>
      <c r="J208" s="219"/>
      <c r="K208" s="219"/>
      <c r="L208" s="220"/>
      <c r="M208" s="219">
        <v>4</v>
      </c>
      <c r="N208" s="302" t="s">
        <v>451</v>
      </c>
      <c r="O208" s="413"/>
    </row>
    <row r="209" spans="1:17">
      <c r="A209" s="417"/>
      <c r="B209" s="310"/>
      <c r="C209" s="311"/>
      <c r="D209" s="312"/>
      <c r="E209" s="313"/>
      <c r="F209" s="311"/>
      <c r="G209" s="312"/>
      <c r="H209" s="313"/>
      <c r="I209" s="312"/>
      <c r="J209" s="314"/>
      <c r="K209" s="312"/>
      <c r="L209" s="313"/>
      <c r="M209" s="308">
        <f>SUM(M208:M208)</f>
        <v>4</v>
      </c>
      <c r="N209" s="309" t="s">
        <v>451</v>
      </c>
      <c r="O209" s="418"/>
    </row>
    <row r="210" spans="1:17" s="74" customFormat="1" ht="24">
      <c r="A210" s="410" t="s">
        <v>284</v>
      </c>
      <c r="B210" s="295" t="s">
        <v>493</v>
      </c>
      <c r="C210" s="296"/>
      <c r="D210" s="297"/>
      <c r="E210" s="298"/>
      <c r="F210" s="296"/>
      <c r="G210" s="297"/>
      <c r="H210" s="298"/>
      <c r="I210" s="297"/>
      <c r="J210" s="299"/>
      <c r="K210" s="297"/>
      <c r="L210" s="298"/>
      <c r="M210" s="297" t="s">
        <v>99</v>
      </c>
      <c r="N210" s="300"/>
      <c r="O210" s="411"/>
      <c r="P210" s="101">
        <f>M212</f>
        <v>2</v>
      </c>
      <c r="Q210" s="217"/>
    </row>
    <row r="211" spans="1:17">
      <c r="A211" s="412"/>
      <c r="B211" s="301"/>
      <c r="C211" s="218"/>
      <c r="D211" s="219"/>
      <c r="E211" s="220"/>
      <c r="F211" s="218"/>
      <c r="G211" s="219"/>
      <c r="H211" s="220"/>
      <c r="I211" s="219"/>
      <c r="J211" s="404"/>
      <c r="K211" s="219"/>
      <c r="L211" s="220"/>
      <c r="M211" s="219">
        <v>2</v>
      </c>
      <c r="N211" s="302" t="s">
        <v>451</v>
      </c>
      <c r="O211" s="413"/>
    </row>
    <row r="212" spans="1:17">
      <c r="A212" s="436"/>
      <c r="B212" s="437"/>
      <c r="C212" s="438"/>
      <c r="D212" s="439"/>
      <c r="E212" s="440"/>
      <c r="F212" s="438"/>
      <c r="G212" s="439"/>
      <c r="H212" s="440"/>
      <c r="I212" s="439"/>
      <c r="J212" s="441"/>
      <c r="K212" s="439"/>
      <c r="L212" s="440"/>
      <c r="M212" s="442">
        <f>SUM(M211:M211)</f>
        <v>2</v>
      </c>
      <c r="N212" s="443" t="s">
        <v>451</v>
      </c>
      <c r="O212" s="418"/>
    </row>
    <row r="213" spans="1:17" s="74" customFormat="1" ht="24">
      <c r="A213" s="410" t="s">
        <v>285</v>
      </c>
      <c r="B213" s="295" t="s">
        <v>494</v>
      </c>
      <c r="C213" s="296"/>
      <c r="D213" s="297"/>
      <c r="E213" s="298"/>
      <c r="F213" s="296"/>
      <c r="G213" s="297"/>
      <c r="H213" s="298"/>
      <c r="I213" s="297"/>
      <c r="J213" s="299"/>
      <c r="K213" s="297"/>
      <c r="L213" s="298"/>
      <c r="M213" s="297" t="s">
        <v>99</v>
      </c>
      <c r="N213" s="300"/>
      <c r="O213" s="411"/>
      <c r="P213" s="101">
        <f>M215</f>
        <v>1</v>
      </c>
      <c r="Q213" s="217"/>
    </row>
    <row r="214" spans="1:17">
      <c r="A214" s="412"/>
      <c r="B214" s="301"/>
      <c r="C214" s="218"/>
      <c r="D214" s="219"/>
      <c r="E214" s="220"/>
      <c r="F214" s="218"/>
      <c r="G214" s="219"/>
      <c r="H214" s="220"/>
      <c r="I214" s="219"/>
      <c r="J214" s="219"/>
      <c r="K214" s="219"/>
      <c r="L214" s="220"/>
      <c r="M214" s="219">
        <v>1</v>
      </c>
      <c r="N214" s="302" t="s">
        <v>451</v>
      </c>
      <c r="O214" s="413"/>
    </row>
    <row r="215" spans="1:17">
      <c r="A215" s="417"/>
      <c r="B215" s="310"/>
      <c r="C215" s="311"/>
      <c r="D215" s="312"/>
      <c r="E215" s="313"/>
      <c r="F215" s="311"/>
      <c r="G215" s="312"/>
      <c r="H215" s="313"/>
      <c r="I215" s="312"/>
      <c r="J215" s="314"/>
      <c r="K215" s="312"/>
      <c r="L215" s="313"/>
      <c r="M215" s="308">
        <f>SUM(M214:M214)</f>
        <v>1</v>
      </c>
      <c r="N215" s="309" t="s">
        <v>451</v>
      </c>
      <c r="O215" s="418"/>
    </row>
    <row r="216" spans="1:17" s="74" customFormat="1" ht="24">
      <c r="A216" s="410" t="s">
        <v>286</v>
      </c>
      <c r="B216" s="295" t="s">
        <v>495</v>
      </c>
      <c r="C216" s="296"/>
      <c r="D216" s="297"/>
      <c r="E216" s="298"/>
      <c r="F216" s="296"/>
      <c r="G216" s="297"/>
      <c r="H216" s="298"/>
      <c r="I216" s="297"/>
      <c r="J216" s="299"/>
      <c r="K216" s="297"/>
      <c r="L216" s="298"/>
      <c r="M216" s="297" t="s">
        <v>99</v>
      </c>
      <c r="N216" s="300"/>
      <c r="O216" s="411"/>
      <c r="P216" s="101">
        <f>M218</f>
        <v>1</v>
      </c>
      <c r="Q216" s="217"/>
    </row>
    <row r="217" spans="1:17">
      <c r="A217" s="412"/>
      <c r="B217" s="301"/>
      <c r="C217" s="218"/>
      <c r="D217" s="219"/>
      <c r="E217" s="220"/>
      <c r="F217" s="218"/>
      <c r="G217" s="219"/>
      <c r="H217" s="220"/>
      <c r="I217" s="219"/>
      <c r="J217" s="219"/>
      <c r="K217" s="219"/>
      <c r="L217" s="220"/>
      <c r="M217" s="219">
        <v>1</v>
      </c>
      <c r="N217" s="302" t="s">
        <v>451</v>
      </c>
      <c r="O217" s="413"/>
    </row>
    <row r="218" spans="1:17">
      <c r="A218" s="414"/>
      <c r="B218" s="303"/>
      <c r="C218" s="304"/>
      <c r="D218" s="305"/>
      <c r="E218" s="306"/>
      <c r="F218" s="304"/>
      <c r="G218" s="305"/>
      <c r="H218" s="306"/>
      <c r="I218" s="305"/>
      <c r="J218" s="307"/>
      <c r="K218" s="305"/>
      <c r="L218" s="306"/>
      <c r="M218" s="434">
        <f>SUM(M217:M217)</f>
        <v>1</v>
      </c>
      <c r="N218" s="435" t="s">
        <v>451</v>
      </c>
      <c r="O218" s="413"/>
    </row>
    <row r="219" spans="1:17" s="74" customFormat="1" ht="24">
      <c r="A219" s="410" t="s">
        <v>287</v>
      </c>
      <c r="B219" s="295" t="s">
        <v>496</v>
      </c>
      <c r="C219" s="296"/>
      <c r="D219" s="297"/>
      <c r="E219" s="298"/>
      <c r="F219" s="296"/>
      <c r="G219" s="297"/>
      <c r="H219" s="298"/>
      <c r="I219" s="297"/>
      <c r="J219" s="299"/>
      <c r="K219" s="297"/>
      <c r="L219" s="298"/>
      <c r="M219" s="297" t="s">
        <v>99</v>
      </c>
      <c r="N219" s="300"/>
      <c r="O219" s="411"/>
      <c r="P219" s="101">
        <f>M222</f>
        <v>6</v>
      </c>
      <c r="Q219" s="217"/>
    </row>
    <row r="220" spans="1:17">
      <c r="A220" s="412"/>
      <c r="B220" s="301" t="s">
        <v>378</v>
      </c>
      <c r="C220" s="218"/>
      <c r="D220" s="219"/>
      <c r="E220" s="220"/>
      <c r="F220" s="218"/>
      <c r="G220" s="219"/>
      <c r="H220" s="220"/>
      <c r="I220" s="219"/>
      <c r="J220" s="404"/>
      <c r="K220" s="219"/>
      <c r="L220" s="220"/>
      <c r="M220" s="219">
        <v>5</v>
      </c>
      <c r="N220" s="302" t="s">
        <v>451</v>
      </c>
      <c r="O220" s="413"/>
    </row>
    <row r="221" spans="1:17">
      <c r="A221" s="412"/>
      <c r="B221" s="301" t="s">
        <v>379</v>
      </c>
      <c r="C221" s="218"/>
      <c r="D221" s="219"/>
      <c r="E221" s="220"/>
      <c r="F221" s="218"/>
      <c r="G221" s="219"/>
      <c r="H221" s="220"/>
      <c r="I221" s="219"/>
      <c r="J221" s="404"/>
      <c r="K221" s="219"/>
      <c r="L221" s="220"/>
      <c r="M221" s="219">
        <v>1</v>
      </c>
      <c r="N221" s="302" t="s">
        <v>451</v>
      </c>
      <c r="O221" s="413"/>
    </row>
    <row r="222" spans="1:17">
      <c r="A222" s="436"/>
      <c r="B222" s="437"/>
      <c r="C222" s="438"/>
      <c r="D222" s="439"/>
      <c r="E222" s="440"/>
      <c r="F222" s="438"/>
      <c r="G222" s="439"/>
      <c r="H222" s="440"/>
      <c r="I222" s="439"/>
      <c r="J222" s="441"/>
      <c r="K222" s="439"/>
      <c r="L222" s="440"/>
      <c r="M222" s="442">
        <f>SUM(M220:M221)</f>
        <v>6</v>
      </c>
      <c r="N222" s="443" t="s">
        <v>451</v>
      </c>
      <c r="O222" s="418"/>
    </row>
    <row r="223" spans="1:17" s="74" customFormat="1" ht="24">
      <c r="A223" s="410" t="s">
        <v>288</v>
      </c>
      <c r="B223" s="295" t="s">
        <v>497</v>
      </c>
      <c r="C223" s="296"/>
      <c r="D223" s="297"/>
      <c r="E223" s="298"/>
      <c r="F223" s="296"/>
      <c r="G223" s="297"/>
      <c r="H223" s="298"/>
      <c r="I223" s="297"/>
      <c r="J223" s="299"/>
      <c r="K223" s="297"/>
      <c r="L223" s="298"/>
      <c r="M223" s="297" t="s">
        <v>99</v>
      </c>
      <c r="N223" s="300"/>
      <c r="O223" s="411"/>
      <c r="P223" s="101">
        <f>M225</f>
        <v>3</v>
      </c>
      <c r="Q223" s="217"/>
    </row>
    <row r="224" spans="1:17">
      <c r="A224" s="412"/>
      <c r="B224" s="301"/>
      <c r="C224" s="218"/>
      <c r="D224" s="219"/>
      <c r="E224" s="220"/>
      <c r="F224" s="218"/>
      <c r="G224" s="219"/>
      <c r="H224" s="220"/>
      <c r="I224" s="219"/>
      <c r="J224" s="404"/>
      <c r="K224" s="219"/>
      <c r="L224" s="220"/>
      <c r="M224" s="219">
        <v>3</v>
      </c>
      <c r="N224" s="302" t="s">
        <v>498</v>
      </c>
      <c r="O224" s="413"/>
    </row>
    <row r="225" spans="1:17">
      <c r="A225" s="417"/>
      <c r="B225" s="310"/>
      <c r="C225" s="311"/>
      <c r="D225" s="312"/>
      <c r="E225" s="313"/>
      <c r="F225" s="311"/>
      <c r="G225" s="312"/>
      <c r="H225" s="313"/>
      <c r="I225" s="312"/>
      <c r="J225" s="314"/>
      <c r="K225" s="312"/>
      <c r="L225" s="313"/>
      <c r="M225" s="308">
        <f>SUM(M224:M224)</f>
        <v>3</v>
      </c>
      <c r="N225" s="309" t="s">
        <v>498</v>
      </c>
      <c r="O225" s="419"/>
    </row>
    <row r="226" spans="1:17">
      <c r="A226" s="394" t="s">
        <v>289</v>
      </c>
      <c r="B226" s="99" t="s">
        <v>57</v>
      </c>
      <c r="C226" s="323"/>
      <c r="D226" s="164"/>
      <c r="E226" s="165"/>
      <c r="F226" s="187"/>
      <c r="G226" s="164"/>
      <c r="H226" s="165"/>
      <c r="I226" s="164"/>
      <c r="J226" s="165"/>
      <c r="K226" s="164"/>
      <c r="L226" s="166"/>
      <c r="M226" s="164"/>
      <c r="N226" s="153"/>
      <c r="O226" s="395"/>
    </row>
    <row r="227" spans="1:17" s="74" customFormat="1" ht="24">
      <c r="A227" s="410" t="s">
        <v>290</v>
      </c>
      <c r="B227" s="295" t="s">
        <v>499</v>
      </c>
      <c r="C227" s="296"/>
      <c r="D227" s="297"/>
      <c r="E227" s="298"/>
      <c r="F227" s="296"/>
      <c r="G227" s="297"/>
      <c r="H227" s="298"/>
      <c r="I227" s="297"/>
      <c r="J227" s="299"/>
      <c r="K227" s="297"/>
      <c r="L227" s="298"/>
      <c r="M227" s="297" t="s">
        <v>99</v>
      </c>
      <c r="N227" s="300"/>
      <c r="O227" s="411"/>
      <c r="P227" s="101">
        <f>M229</f>
        <v>3</v>
      </c>
      <c r="Q227" s="217"/>
    </row>
    <row r="228" spans="1:17">
      <c r="A228" s="412"/>
      <c r="B228" s="301"/>
      <c r="C228" s="218"/>
      <c r="D228" s="219"/>
      <c r="E228" s="220"/>
      <c r="F228" s="218"/>
      <c r="G228" s="219"/>
      <c r="H228" s="220"/>
      <c r="I228" s="219"/>
      <c r="J228" s="219"/>
      <c r="K228" s="219"/>
      <c r="L228" s="220"/>
      <c r="M228" s="219">
        <v>3</v>
      </c>
      <c r="N228" s="302" t="s">
        <v>498</v>
      </c>
      <c r="O228" s="413"/>
    </row>
    <row r="229" spans="1:17">
      <c r="A229" s="417"/>
      <c r="B229" s="310"/>
      <c r="C229" s="311"/>
      <c r="D229" s="312"/>
      <c r="E229" s="313"/>
      <c r="F229" s="311"/>
      <c r="G229" s="312"/>
      <c r="H229" s="313"/>
      <c r="I229" s="312"/>
      <c r="J229" s="314"/>
      <c r="K229" s="312"/>
      <c r="L229" s="313"/>
      <c r="M229" s="308">
        <f>SUM(M228:M228)</f>
        <v>3</v>
      </c>
      <c r="N229" s="309" t="s">
        <v>498</v>
      </c>
      <c r="O229" s="418"/>
    </row>
    <row r="230" spans="1:17" s="74" customFormat="1" ht="24">
      <c r="A230" s="410" t="s">
        <v>291</v>
      </c>
      <c r="B230" s="295" t="s">
        <v>500</v>
      </c>
      <c r="C230" s="296"/>
      <c r="D230" s="297"/>
      <c r="E230" s="298"/>
      <c r="F230" s="296"/>
      <c r="G230" s="297"/>
      <c r="H230" s="298"/>
      <c r="I230" s="297"/>
      <c r="J230" s="299"/>
      <c r="K230" s="297"/>
      <c r="L230" s="298"/>
      <c r="M230" s="297" t="s">
        <v>99</v>
      </c>
      <c r="N230" s="300"/>
      <c r="O230" s="411"/>
      <c r="P230" s="101">
        <f>M232</f>
        <v>38</v>
      </c>
      <c r="Q230" s="217"/>
    </row>
    <row r="231" spans="1:17">
      <c r="A231" s="412"/>
      <c r="B231" s="301"/>
      <c r="C231" s="218"/>
      <c r="D231" s="219"/>
      <c r="E231" s="220"/>
      <c r="F231" s="218"/>
      <c r="G231" s="219"/>
      <c r="H231" s="220"/>
      <c r="I231" s="219"/>
      <c r="J231" s="219"/>
      <c r="K231" s="219"/>
      <c r="L231" s="220"/>
      <c r="M231" s="219">
        <v>38</v>
      </c>
      <c r="N231" s="302" t="s">
        <v>498</v>
      </c>
      <c r="O231" s="413"/>
    </row>
    <row r="232" spans="1:17">
      <c r="A232" s="417"/>
      <c r="B232" s="310"/>
      <c r="C232" s="311"/>
      <c r="D232" s="312"/>
      <c r="E232" s="313"/>
      <c r="F232" s="311"/>
      <c r="G232" s="312"/>
      <c r="H232" s="313"/>
      <c r="I232" s="312"/>
      <c r="J232" s="314"/>
      <c r="K232" s="312"/>
      <c r="L232" s="313"/>
      <c r="M232" s="308">
        <f>SUM(M231:M231)</f>
        <v>38</v>
      </c>
      <c r="N232" s="309" t="s">
        <v>498</v>
      </c>
      <c r="O232" s="418"/>
    </row>
    <row r="233" spans="1:17" s="74" customFormat="1">
      <c r="A233" s="410" t="s">
        <v>292</v>
      </c>
      <c r="B233" s="295" t="s">
        <v>501</v>
      </c>
      <c r="C233" s="296"/>
      <c r="D233" s="297"/>
      <c r="E233" s="298"/>
      <c r="F233" s="296"/>
      <c r="G233" s="297"/>
      <c r="H233" s="298"/>
      <c r="I233" s="297"/>
      <c r="J233" s="299"/>
      <c r="K233" s="297"/>
      <c r="L233" s="298"/>
      <c r="M233" s="297" t="s">
        <v>99</v>
      </c>
      <c r="N233" s="300"/>
      <c r="O233" s="411"/>
      <c r="P233" s="101">
        <f>M235</f>
        <v>38</v>
      </c>
      <c r="Q233" s="217"/>
    </row>
    <row r="234" spans="1:17">
      <c r="A234" s="412"/>
      <c r="B234" s="301"/>
      <c r="C234" s="218"/>
      <c r="D234" s="219"/>
      <c r="E234" s="220"/>
      <c r="F234" s="218"/>
      <c r="G234" s="219"/>
      <c r="H234" s="220"/>
      <c r="I234" s="219"/>
      <c r="J234" s="219"/>
      <c r="K234" s="219"/>
      <c r="L234" s="220"/>
      <c r="M234" s="219">
        <v>38</v>
      </c>
      <c r="N234" s="302" t="s">
        <v>498</v>
      </c>
      <c r="O234" s="413"/>
    </row>
    <row r="235" spans="1:17">
      <c r="A235" s="417"/>
      <c r="B235" s="310"/>
      <c r="C235" s="311"/>
      <c r="D235" s="312"/>
      <c r="E235" s="313"/>
      <c r="F235" s="311"/>
      <c r="G235" s="312"/>
      <c r="H235" s="313"/>
      <c r="I235" s="312"/>
      <c r="J235" s="314"/>
      <c r="K235" s="312"/>
      <c r="L235" s="313"/>
      <c r="M235" s="308">
        <f>SUM(M234:M234)</f>
        <v>38</v>
      </c>
      <c r="N235" s="309" t="s">
        <v>498</v>
      </c>
      <c r="O235" s="418"/>
    </row>
    <row r="236" spans="1:17" s="74" customFormat="1" ht="24">
      <c r="A236" s="410" t="s">
        <v>293</v>
      </c>
      <c r="B236" s="295" t="s">
        <v>502</v>
      </c>
      <c r="C236" s="296"/>
      <c r="D236" s="297"/>
      <c r="E236" s="298"/>
      <c r="F236" s="296"/>
      <c r="G236" s="297"/>
      <c r="H236" s="298"/>
      <c r="I236" s="297"/>
      <c r="J236" s="299"/>
      <c r="K236" s="297"/>
      <c r="L236" s="298"/>
      <c r="M236" s="297" t="s">
        <v>99</v>
      </c>
      <c r="N236" s="300"/>
      <c r="O236" s="411"/>
      <c r="P236" s="101">
        <f>M238</f>
        <v>199.7</v>
      </c>
      <c r="Q236" s="217"/>
    </row>
    <row r="237" spans="1:17">
      <c r="A237" s="412"/>
      <c r="B237" s="301"/>
      <c r="C237" s="218"/>
      <c r="D237" s="219"/>
      <c r="E237" s="220"/>
      <c r="F237" s="218"/>
      <c r="G237" s="219"/>
      <c r="H237" s="220"/>
      <c r="I237" s="219"/>
      <c r="J237" s="219"/>
      <c r="K237" s="219"/>
      <c r="L237" s="220"/>
      <c r="M237" s="219">
        <v>199.7</v>
      </c>
      <c r="N237" s="302" t="s">
        <v>447</v>
      </c>
      <c r="O237" s="413"/>
    </row>
    <row r="238" spans="1:17">
      <c r="A238" s="417"/>
      <c r="B238" s="310"/>
      <c r="C238" s="311"/>
      <c r="D238" s="312"/>
      <c r="E238" s="313"/>
      <c r="F238" s="311"/>
      <c r="G238" s="312"/>
      <c r="H238" s="313"/>
      <c r="I238" s="312"/>
      <c r="J238" s="314"/>
      <c r="K238" s="312"/>
      <c r="L238" s="313"/>
      <c r="M238" s="308">
        <f>SUM(M237:M237)</f>
        <v>199.7</v>
      </c>
      <c r="N238" s="309" t="s">
        <v>447</v>
      </c>
      <c r="O238" s="418"/>
    </row>
    <row r="239" spans="1:17" s="74" customFormat="1" ht="24">
      <c r="A239" s="410" t="s">
        <v>294</v>
      </c>
      <c r="B239" s="295" t="s">
        <v>503</v>
      </c>
      <c r="C239" s="296"/>
      <c r="D239" s="297"/>
      <c r="E239" s="298"/>
      <c r="F239" s="296"/>
      <c r="G239" s="297"/>
      <c r="H239" s="298"/>
      <c r="I239" s="297"/>
      <c r="J239" s="299"/>
      <c r="K239" s="297"/>
      <c r="L239" s="298"/>
      <c r="M239" s="297" t="s">
        <v>99</v>
      </c>
      <c r="N239" s="300"/>
      <c r="O239" s="411"/>
      <c r="P239" s="101">
        <f>M241</f>
        <v>9</v>
      </c>
      <c r="Q239" s="217"/>
    </row>
    <row r="240" spans="1:17">
      <c r="A240" s="412"/>
      <c r="B240" s="301"/>
      <c r="C240" s="218"/>
      <c r="D240" s="219"/>
      <c r="E240" s="220"/>
      <c r="F240" s="218"/>
      <c r="G240" s="219"/>
      <c r="H240" s="220"/>
      <c r="I240" s="219"/>
      <c r="J240" s="219"/>
      <c r="K240" s="219"/>
      <c r="L240" s="220"/>
      <c r="M240" s="219">
        <v>9</v>
      </c>
      <c r="N240" s="302" t="s">
        <v>447</v>
      </c>
      <c r="O240" s="413"/>
    </row>
    <row r="241" spans="1:17">
      <c r="A241" s="436"/>
      <c r="B241" s="437"/>
      <c r="C241" s="438"/>
      <c r="D241" s="439"/>
      <c r="E241" s="440"/>
      <c r="F241" s="438"/>
      <c r="G241" s="439"/>
      <c r="H241" s="440"/>
      <c r="I241" s="439"/>
      <c r="J241" s="441"/>
      <c r="K241" s="439"/>
      <c r="L241" s="440"/>
      <c r="M241" s="442">
        <f>SUM(M240:M240)</f>
        <v>9</v>
      </c>
      <c r="N241" s="443" t="s">
        <v>447</v>
      </c>
      <c r="O241" s="418"/>
    </row>
    <row r="242" spans="1:17" s="74" customFormat="1" ht="24">
      <c r="A242" s="410" t="s">
        <v>295</v>
      </c>
      <c r="B242" s="295" t="s">
        <v>504</v>
      </c>
      <c r="C242" s="296"/>
      <c r="D242" s="297"/>
      <c r="E242" s="298"/>
      <c r="F242" s="296"/>
      <c r="G242" s="297"/>
      <c r="H242" s="298"/>
      <c r="I242" s="297"/>
      <c r="J242" s="299"/>
      <c r="K242" s="297"/>
      <c r="L242" s="298"/>
      <c r="M242" s="297" t="s">
        <v>99</v>
      </c>
      <c r="N242" s="300"/>
      <c r="O242" s="411"/>
      <c r="P242" s="101">
        <f>M244</f>
        <v>30.6</v>
      </c>
      <c r="Q242" s="217"/>
    </row>
    <row r="243" spans="1:17">
      <c r="A243" s="412"/>
      <c r="B243" s="301"/>
      <c r="C243" s="218"/>
      <c r="D243" s="219"/>
      <c r="E243" s="220"/>
      <c r="F243" s="218"/>
      <c r="G243" s="219"/>
      <c r="H243" s="220"/>
      <c r="I243" s="219"/>
      <c r="J243" s="219"/>
      <c r="K243" s="219"/>
      <c r="L243" s="220"/>
      <c r="M243" s="219">
        <v>30.6</v>
      </c>
      <c r="N243" s="302" t="s">
        <v>447</v>
      </c>
      <c r="O243" s="413"/>
    </row>
    <row r="244" spans="1:17">
      <c r="A244" s="417"/>
      <c r="B244" s="310"/>
      <c r="C244" s="311"/>
      <c r="D244" s="312"/>
      <c r="E244" s="313"/>
      <c r="F244" s="311"/>
      <c r="G244" s="312"/>
      <c r="H244" s="313"/>
      <c r="I244" s="312"/>
      <c r="J244" s="314"/>
      <c r="K244" s="312"/>
      <c r="L244" s="313"/>
      <c r="M244" s="308">
        <f>SUM(M243:M243)</f>
        <v>30.6</v>
      </c>
      <c r="N244" s="309" t="s">
        <v>447</v>
      </c>
      <c r="O244" s="418"/>
    </row>
    <row r="245" spans="1:17" s="74" customFormat="1" ht="24">
      <c r="A245" s="410" t="s">
        <v>296</v>
      </c>
      <c r="B245" s="295" t="s">
        <v>505</v>
      </c>
      <c r="C245" s="296"/>
      <c r="D245" s="297"/>
      <c r="E245" s="298"/>
      <c r="F245" s="296"/>
      <c r="G245" s="297"/>
      <c r="H245" s="298"/>
      <c r="I245" s="297"/>
      <c r="J245" s="299"/>
      <c r="K245" s="297"/>
      <c r="L245" s="298"/>
      <c r="M245" s="297" t="s">
        <v>99</v>
      </c>
      <c r="N245" s="300"/>
      <c r="O245" s="411"/>
      <c r="P245" s="101">
        <f>M247</f>
        <v>0.7</v>
      </c>
      <c r="Q245" s="217"/>
    </row>
    <row r="246" spans="1:17">
      <c r="A246" s="412"/>
      <c r="B246" s="301"/>
      <c r="C246" s="218"/>
      <c r="D246" s="219"/>
      <c r="E246" s="220"/>
      <c r="F246" s="218"/>
      <c r="G246" s="219"/>
      <c r="H246" s="220"/>
      <c r="I246" s="219"/>
      <c r="J246" s="219"/>
      <c r="K246" s="219"/>
      <c r="L246" s="220"/>
      <c r="M246" s="219">
        <v>0.7</v>
      </c>
      <c r="N246" s="302" t="s">
        <v>447</v>
      </c>
      <c r="O246" s="413"/>
    </row>
    <row r="247" spans="1:17">
      <c r="A247" s="414"/>
      <c r="B247" s="303"/>
      <c r="C247" s="304"/>
      <c r="D247" s="305"/>
      <c r="E247" s="306"/>
      <c r="F247" s="304"/>
      <c r="G247" s="305"/>
      <c r="H247" s="306"/>
      <c r="I247" s="305"/>
      <c r="J247" s="307"/>
      <c r="K247" s="305"/>
      <c r="L247" s="306"/>
      <c r="M247" s="434">
        <f>SUM(M246:M246)</f>
        <v>0.7</v>
      </c>
      <c r="N247" s="435" t="s">
        <v>447</v>
      </c>
      <c r="O247" s="413"/>
    </row>
    <row r="248" spans="1:17" s="74" customFormat="1" ht="24">
      <c r="A248" s="410" t="s">
        <v>297</v>
      </c>
      <c r="B248" s="295" t="s">
        <v>506</v>
      </c>
      <c r="C248" s="296"/>
      <c r="D248" s="297"/>
      <c r="E248" s="298"/>
      <c r="F248" s="296"/>
      <c r="G248" s="297"/>
      <c r="H248" s="298"/>
      <c r="I248" s="297"/>
      <c r="J248" s="299"/>
      <c r="K248" s="297"/>
      <c r="L248" s="298"/>
      <c r="M248" s="297" t="s">
        <v>99</v>
      </c>
      <c r="N248" s="300"/>
      <c r="O248" s="411"/>
      <c r="P248" s="101">
        <f>M250</f>
        <v>1</v>
      </c>
      <c r="Q248" s="217"/>
    </row>
    <row r="249" spans="1:17">
      <c r="A249" s="412"/>
      <c r="B249" s="301"/>
      <c r="C249" s="218"/>
      <c r="D249" s="219"/>
      <c r="E249" s="220"/>
      <c r="F249" s="218"/>
      <c r="G249" s="219"/>
      <c r="H249" s="220"/>
      <c r="I249" s="219"/>
      <c r="J249" s="219"/>
      <c r="K249" s="219"/>
      <c r="L249" s="220"/>
      <c r="M249" s="219">
        <v>1</v>
      </c>
      <c r="N249" s="302" t="s">
        <v>447</v>
      </c>
      <c r="O249" s="413"/>
    </row>
    <row r="250" spans="1:17">
      <c r="A250" s="436"/>
      <c r="B250" s="437"/>
      <c r="C250" s="438"/>
      <c r="D250" s="439"/>
      <c r="E250" s="440"/>
      <c r="F250" s="438"/>
      <c r="G250" s="439"/>
      <c r="H250" s="440"/>
      <c r="I250" s="439"/>
      <c r="J250" s="441"/>
      <c r="K250" s="439"/>
      <c r="L250" s="440"/>
      <c r="M250" s="442">
        <f>SUM(M249:M249)</f>
        <v>1</v>
      </c>
      <c r="N250" s="443" t="s">
        <v>447</v>
      </c>
      <c r="O250" s="418"/>
    </row>
    <row r="251" spans="1:17" s="74" customFormat="1" ht="24">
      <c r="A251" s="410" t="s">
        <v>298</v>
      </c>
      <c r="B251" s="295" t="s">
        <v>507</v>
      </c>
      <c r="C251" s="296"/>
      <c r="D251" s="297"/>
      <c r="E251" s="298"/>
      <c r="F251" s="296"/>
      <c r="G251" s="297"/>
      <c r="H251" s="298"/>
      <c r="I251" s="297"/>
      <c r="J251" s="299"/>
      <c r="K251" s="297"/>
      <c r="L251" s="298"/>
      <c r="M251" s="297" t="s">
        <v>99</v>
      </c>
      <c r="N251" s="300"/>
      <c r="O251" s="411"/>
      <c r="P251" s="101">
        <f>M253</f>
        <v>46.7</v>
      </c>
      <c r="Q251" s="217"/>
    </row>
    <row r="252" spans="1:17">
      <c r="A252" s="412"/>
      <c r="B252" s="301"/>
      <c r="C252" s="218"/>
      <c r="D252" s="219"/>
      <c r="E252" s="220"/>
      <c r="F252" s="218"/>
      <c r="G252" s="219"/>
      <c r="H252" s="220"/>
      <c r="I252" s="219"/>
      <c r="J252" s="219"/>
      <c r="K252" s="219"/>
      <c r="L252" s="220"/>
      <c r="M252" s="219">
        <v>46.7</v>
      </c>
      <c r="N252" s="302" t="s">
        <v>447</v>
      </c>
      <c r="O252" s="413"/>
    </row>
    <row r="253" spans="1:17">
      <c r="A253" s="417"/>
      <c r="B253" s="310"/>
      <c r="C253" s="311"/>
      <c r="D253" s="312"/>
      <c r="E253" s="313"/>
      <c r="F253" s="311"/>
      <c r="G253" s="312"/>
      <c r="H253" s="313"/>
      <c r="I253" s="312"/>
      <c r="J253" s="314"/>
      <c r="K253" s="312"/>
      <c r="L253" s="313"/>
      <c r="M253" s="308">
        <f>SUM(M252:M252)</f>
        <v>46.7</v>
      </c>
      <c r="N253" s="309" t="s">
        <v>447</v>
      </c>
      <c r="O253" s="418"/>
    </row>
    <row r="254" spans="1:17" s="74" customFormat="1" ht="24">
      <c r="A254" s="410" t="s">
        <v>299</v>
      </c>
      <c r="B254" s="295" t="s">
        <v>507</v>
      </c>
      <c r="C254" s="296"/>
      <c r="D254" s="297"/>
      <c r="E254" s="298"/>
      <c r="F254" s="296"/>
      <c r="G254" s="297"/>
      <c r="H254" s="298"/>
      <c r="I254" s="297"/>
      <c r="J254" s="299"/>
      <c r="K254" s="297"/>
      <c r="L254" s="298"/>
      <c r="M254" s="297" t="s">
        <v>99</v>
      </c>
      <c r="N254" s="300"/>
      <c r="O254" s="411"/>
      <c r="P254" s="101">
        <f>M256</f>
        <v>1</v>
      </c>
      <c r="Q254" s="217"/>
    </row>
    <row r="255" spans="1:17">
      <c r="A255" s="412"/>
      <c r="B255" s="301"/>
      <c r="C255" s="218"/>
      <c r="D255" s="219"/>
      <c r="E255" s="220"/>
      <c r="F255" s="218"/>
      <c r="G255" s="219"/>
      <c r="H255" s="220"/>
      <c r="I255" s="219"/>
      <c r="J255" s="219"/>
      <c r="K255" s="219"/>
      <c r="L255" s="220"/>
      <c r="M255" s="219">
        <v>1</v>
      </c>
      <c r="N255" s="302" t="s">
        <v>447</v>
      </c>
      <c r="O255" s="413"/>
    </row>
    <row r="256" spans="1:17">
      <c r="A256" s="417"/>
      <c r="B256" s="310"/>
      <c r="C256" s="311"/>
      <c r="D256" s="312"/>
      <c r="E256" s="313"/>
      <c r="F256" s="311"/>
      <c r="G256" s="312"/>
      <c r="H256" s="313"/>
      <c r="I256" s="312"/>
      <c r="J256" s="314"/>
      <c r="K256" s="312"/>
      <c r="L256" s="313"/>
      <c r="M256" s="308">
        <f>SUM(M255:M255)</f>
        <v>1</v>
      </c>
      <c r="N256" s="309" t="s">
        <v>447</v>
      </c>
      <c r="O256" s="418"/>
    </row>
    <row r="257" spans="1:17" s="74" customFormat="1">
      <c r="A257" s="410" t="s">
        <v>300</v>
      </c>
      <c r="B257" s="295" t="s">
        <v>508</v>
      </c>
      <c r="C257" s="296"/>
      <c r="D257" s="297"/>
      <c r="E257" s="298"/>
      <c r="F257" s="296"/>
      <c r="G257" s="297"/>
      <c r="H257" s="298"/>
      <c r="I257" s="297"/>
      <c r="J257" s="299"/>
      <c r="K257" s="297"/>
      <c r="L257" s="298"/>
      <c r="M257" s="297" t="s">
        <v>99</v>
      </c>
      <c r="N257" s="300"/>
      <c r="O257" s="411"/>
      <c r="P257" s="101">
        <f>M259</f>
        <v>23</v>
      </c>
      <c r="Q257" s="217"/>
    </row>
    <row r="258" spans="1:17">
      <c r="A258" s="412"/>
      <c r="B258" s="301"/>
      <c r="C258" s="218"/>
      <c r="D258" s="219"/>
      <c r="E258" s="220"/>
      <c r="F258" s="218"/>
      <c r="G258" s="219"/>
      <c r="H258" s="220"/>
      <c r="I258" s="219"/>
      <c r="J258" s="219"/>
      <c r="K258" s="219"/>
      <c r="L258" s="220"/>
      <c r="M258" s="219">
        <v>23</v>
      </c>
      <c r="N258" s="302" t="s">
        <v>451</v>
      </c>
      <c r="O258" s="413"/>
    </row>
    <row r="259" spans="1:17">
      <c r="A259" s="417"/>
      <c r="B259" s="310"/>
      <c r="C259" s="311"/>
      <c r="D259" s="312"/>
      <c r="E259" s="313"/>
      <c r="F259" s="311"/>
      <c r="G259" s="312"/>
      <c r="H259" s="313"/>
      <c r="I259" s="312"/>
      <c r="J259" s="314"/>
      <c r="K259" s="312"/>
      <c r="L259" s="313"/>
      <c r="M259" s="308">
        <f>SUM(M258:M258)</f>
        <v>23</v>
      </c>
      <c r="N259" s="309" t="s">
        <v>451</v>
      </c>
      <c r="O259" s="418"/>
    </row>
    <row r="260" spans="1:17" s="74" customFormat="1" ht="24">
      <c r="A260" s="410" t="s">
        <v>301</v>
      </c>
      <c r="B260" s="295" t="s">
        <v>509</v>
      </c>
      <c r="C260" s="296"/>
      <c r="D260" s="297"/>
      <c r="E260" s="298"/>
      <c r="F260" s="296"/>
      <c r="G260" s="297"/>
      <c r="H260" s="298"/>
      <c r="I260" s="297"/>
      <c r="J260" s="299"/>
      <c r="K260" s="297"/>
      <c r="L260" s="298"/>
      <c r="M260" s="297" t="s">
        <v>99</v>
      </c>
      <c r="N260" s="300"/>
      <c r="O260" s="411"/>
      <c r="P260" s="101">
        <f>M262</f>
        <v>23</v>
      </c>
      <c r="Q260" s="217"/>
    </row>
    <row r="261" spans="1:17">
      <c r="A261" s="412"/>
      <c r="B261" s="301"/>
      <c r="C261" s="218"/>
      <c r="D261" s="219"/>
      <c r="E261" s="220"/>
      <c r="F261" s="218"/>
      <c r="G261" s="219"/>
      <c r="H261" s="220"/>
      <c r="I261" s="219"/>
      <c r="J261" s="219"/>
      <c r="K261" s="219"/>
      <c r="L261" s="220"/>
      <c r="M261" s="219">
        <v>23</v>
      </c>
      <c r="N261" s="302" t="s">
        <v>489</v>
      </c>
      <c r="O261" s="413"/>
    </row>
    <row r="262" spans="1:17">
      <c r="A262" s="417"/>
      <c r="B262" s="310"/>
      <c r="C262" s="311"/>
      <c r="D262" s="312"/>
      <c r="E262" s="313"/>
      <c r="F262" s="311"/>
      <c r="G262" s="312"/>
      <c r="H262" s="313"/>
      <c r="I262" s="312"/>
      <c r="J262" s="314"/>
      <c r="K262" s="312"/>
      <c r="L262" s="313"/>
      <c r="M262" s="308">
        <f>SUM(M261:M261)</f>
        <v>23</v>
      </c>
      <c r="N262" s="309" t="s">
        <v>489</v>
      </c>
      <c r="O262" s="418"/>
    </row>
    <row r="263" spans="1:17" s="74" customFormat="1" ht="24">
      <c r="A263" s="410" t="s">
        <v>302</v>
      </c>
      <c r="B263" s="295" t="s">
        <v>510</v>
      </c>
      <c r="C263" s="296"/>
      <c r="D263" s="297"/>
      <c r="E263" s="298"/>
      <c r="F263" s="296"/>
      <c r="G263" s="297"/>
      <c r="H263" s="298"/>
      <c r="I263" s="297"/>
      <c r="J263" s="299"/>
      <c r="K263" s="297"/>
      <c r="L263" s="298"/>
      <c r="M263" s="297" t="s">
        <v>99</v>
      </c>
      <c r="N263" s="300"/>
      <c r="O263" s="411"/>
      <c r="P263" s="101">
        <f>M265</f>
        <v>11</v>
      </c>
      <c r="Q263" s="217"/>
    </row>
    <row r="264" spans="1:17">
      <c r="A264" s="412"/>
      <c r="B264" s="301" t="s">
        <v>376</v>
      </c>
      <c r="C264" s="218"/>
      <c r="D264" s="219"/>
      <c r="E264" s="220"/>
      <c r="F264" s="218"/>
      <c r="G264" s="219"/>
      <c r="H264" s="220"/>
      <c r="I264" s="219"/>
      <c r="J264" s="219"/>
      <c r="K264" s="219"/>
      <c r="L264" s="220"/>
      <c r="M264" s="219">
        <v>11</v>
      </c>
      <c r="N264" s="302" t="s">
        <v>498</v>
      </c>
      <c r="O264" s="413"/>
    </row>
    <row r="265" spans="1:17">
      <c r="A265" s="417"/>
      <c r="B265" s="310"/>
      <c r="C265" s="311"/>
      <c r="D265" s="312"/>
      <c r="E265" s="313"/>
      <c r="F265" s="311"/>
      <c r="G265" s="312"/>
      <c r="H265" s="313"/>
      <c r="I265" s="312"/>
      <c r="J265" s="314"/>
      <c r="K265" s="312"/>
      <c r="L265" s="313"/>
      <c r="M265" s="308">
        <f>SUM(M264:M264)</f>
        <v>11</v>
      </c>
      <c r="N265" s="309" t="s">
        <v>498</v>
      </c>
      <c r="O265" s="418"/>
    </row>
    <row r="266" spans="1:17" s="74" customFormat="1" ht="48">
      <c r="A266" s="410" t="s">
        <v>303</v>
      </c>
      <c r="B266" s="295" t="s">
        <v>511</v>
      </c>
      <c r="C266" s="296"/>
      <c r="D266" s="297"/>
      <c r="E266" s="298"/>
      <c r="F266" s="296"/>
      <c r="G266" s="297"/>
      <c r="H266" s="298"/>
      <c r="I266" s="297"/>
      <c r="J266" s="299"/>
      <c r="K266" s="297"/>
      <c r="L266" s="298"/>
      <c r="M266" s="297" t="s">
        <v>99</v>
      </c>
      <c r="N266" s="300"/>
      <c r="O266" s="411"/>
      <c r="P266" s="101">
        <f>M268</f>
        <v>2</v>
      </c>
      <c r="Q266" s="217"/>
    </row>
    <row r="267" spans="1:17">
      <c r="A267" s="412"/>
      <c r="B267" s="301"/>
      <c r="C267" s="218"/>
      <c r="D267" s="219"/>
      <c r="E267" s="220"/>
      <c r="F267" s="218"/>
      <c r="G267" s="219"/>
      <c r="H267" s="220"/>
      <c r="I267" s="219"/>
      <c r="J267" s="219"/>
      <c r="K267" s="219"/>
      <c r="L267" s="220"/>
      <c r="M267" s="219">
        <v>2</v>
      </c>
      <c r="N267" s="302" t="s">
        <v>451</v>
      </c>
      <c r="O267" s="413"/>
    </row>
    <row r="268" spans="1:17">
      <c r="A268" s="436"/>
      <c r="B268" s="437"/>
      <c r="C268" s="438"/>
      <c r="D268" s="439"/>
      <c r="E268" s="440"/>
      <c r="F268" s="438"/>
      <c r="G268" s="439"/>
      <c r="H268" s="440"/>
      <c r="I268" s="439"/>
      <c r="J268" s="441"/>
      <c r="K268" s="439"/>
      <c r="L268" s="440"/>
      <c r="M268" s="442">
        <f>SUM(M267:M267)</f>
        <v>2</v>
      </c>
      <c r="N268" s="443" t="s">
        <v>451</v>
      </c>
      <c r="O268" s="418"/>
    </row>
    <row r="269" spans="1:17" s="74" customFormat="1">
      <c r="A269" s="410" t="s">
        <v>304</v>
      </c>
      <c r="B269" s="295" t="s">
        <v>512</v>
      </c>
      <c r="C269" s="296"/>
      <c r="D269" s="297"/>
      <c r="E269" s="298"/>
      <c r="F269" s="296"/>
      <c r="G269" s="297"/>
      <c r="H269" s="298"/>
      <c r="I269" s="297"/>
      <c r="J269" s="299"/>
      <c r="K269" s="297"/>
      <c r="L269" s="298"/>
      <c r="M269" s="297" t="s">
        <v>99</v>
      </c>
      <c r="N269" s="300"/>
      <c r="O269" s="411"/>
      <c r="P269" s="101">
        <f>M271</f>
        <v>4</v>
      </c>
      <c r="Q269" s="217"/>
    </row>
    <row r="270" spans="1:17">
      <c r="A270" s="412"/>
      <c r="B270" s="301"/>
      <c r="C270" s="218"/>
      <c r="D270" s="219"/>
      <c r="E270" s="220"/>
      <c r="F270" s="218"/>
      <c r="G270" s="219"/>
      <c r="H270" s="220"/>
      <c r="I270" s="219"/>
      <c r="J270" s="219"/>
      <c r="K270" s="219"/>
      <c r="L270" s="220"/>
      <c r="M270" s="219">
        <v>4</v>
      </c>
      <c r="N270" s="302" t="s">
        <v>498</v>
      </c>
      <c r="O270" s="413"/>
    </row>
    <row r="271" spans="1:17">
      <c r="A271" s="417"/>
      <c r="B271" s="310"/>
      <c r="C271" s="311"/>
      <c r="D271" s="312"/>
      <c r="E271" s="313"/>
      <c r="F271" s="311"/>
      <c r="G271" s="312"/>
      <c r="H271" s="313"/>
      <c r="I271" s="312"/>
      <c r="J271" s="314"/>
      <c r="K271" s="312"/>
      <c r="L271" s="313"/>
      <c r="M271" s="308">
        <f>SUM(M270:M270)</f>
        <v>4</v>
      </c>
      <c r="N271" s="309" t="s">
        <v>498</v>
      </c>
      <c r="O271" s="418"/>
    </row>
    <row r="272" spans="1:17" s="74" customFormat="1">
      <c r="A272" s="410" t="s">
        <v>305</v>
      </c>
      <c r="B272" s="295" t="s">
        <v>513</v>
      </c>
      <c r="C272" s="296"/>
      <c r="D272" s="297"/>
      <c r="E272" s="298"/>
      <c r="F272" s="296"/>
      <c r="G272" s="297"/>
      <c r="H272" s="298"/>
      <c r="I272" s="297"/>
      <c r="J272" s="299"/>
      <c r="K272" s="297"/>
      <c r="L272" s="298"/>
      <c r="M272" s="297" t="s">
        <v>99</v>
      </c>
      <c r="N272" s="300"/>
      <c r="O272" s="411"/>
      <c r="P272" s="101">
        <f>M274</f>
        <v>1</v>
      </c>
      <c r="Q272" s="217"/>
    </row>
    <row r="273" spans="1:17">
      <c r="A273" s="412"/>
      <c r="B273" s="301"/>
      <c r="C273" s="218"/>
      <c r="D273" s="219"/>
      <c r="E273" s="220"/>
      <c r="F273" s="218"/>
      <c r="G273" s="219"/>
      <c r="H273" s="220"/>
      <c r="I273" s="219"/>
      <c r="J273" s="219"/>
      <c r="K273" s="219"/>
      <c r="L273" s="220"/>
      <c r="M273" s="219">
        <v>1</v>
      </c>
      <c r="N273" s="302" t="s">
        <v>451</v>
      </c>
      <c r="O273" s="413"/>
    </row>
    <row r="274" spans="1:17">
      <c r="A274" s="417"/>
      <c r="B274" s="310"/>
      <c r="C274" s="311"/>
      <c r="D274" s="312"/>
      <c r="E274" s="313"/>
      <c r="F274" s="311"/>
      <c r="G274" s="312"/>
      <c r="H274" s="313"/>
      <c r="I274" s="312"/>
      <c r="J274" s="314"/>
      <c r="K274" s="312"/>
      <c r="L274" s="313"/>
      <c r="M274" s="308">
        <f>SUM(M273:M273)</f>
        <v>1</v>
      </c>
      <c r="N274" s="309" t="s">
        <v>451</v>
      </c>
      <c r="O274" s="418"/>
    </row>
    <row r="275" spans="1:17" s="74" customFormat="1">
      <c r="A275" s="410" t="s">
        <v>306</v>
      </c>
      <c r="B275" s="295" t="s">
        <v>514</v>
      </c>
      <c r="C275" s="296"/>
      <c r="D275" s="297"/>
      <c r="E275" s="298"/>
      <c r="F275" s="296"/>
      <c r="G275" s="297"/>
      <c r="H275" s="298"/>
      <c r="I275" s="297"/>
      <c r="J275" s="299"/>
      <c r="K275" s="297"/>
      <c r="L275" s="298"/>
      <c r="M275" s="297" t="s">
        <v>99</v>
      </c>
      <c r="N275" s="300"/>
      <c r="O275" s="411"/>
      <c r="P275" s="101">
        <f>M277</f>
        <v>1</v>
      </c>
      <c r="Q275" s="217"/>
    </row>
    <row r="276" spans="1:17">
      <c r="A276" s="412"/>
      <c r="B276" s="301"/>
      <c r="C276" s="218"/>
      <c r="D276" s="219"/>
      <c r="E276" s="220"/>
      <c r="F276" s="218"/>
      <c r="G276" s="219"/>
      <c r="H276" s="220"/>
      <c r="I276" s="219"/>
      <c r="J276" s="219"/>
      <c r="K276" s="219"/>
      <c r="L276" s="220"/>
      <c r="M276" s="219">
        <v>1</v>
      </c>
      <c r="N276" s="302" t="s">
        <v>451</v>
      </c>
      <c r="O276" s="413"/>
    </row>
    <row r="277" spans="1:17">
      <c r="A277" s="414"/>
      <c r="B277" s="303"/>
      <c r="C277" s="304"/>
      <c r="D277" s="305"/>
      <c r="E277" s="306"/>
      <c r="F277" s="304"/>
      <c r="G277" s="305"/>
      <c r="H277" s="306"/>
      <c r="I277" s="305"/>
      <c r="J277" s="307"/>
      <c r="K277" s="305"/>
      <c r="L277" s="306"/>
      <c r="M277" s="434">
        <f>SUM(M276:M276)</f>
        <v>1</v>
      </c>
      <c r="N277" s="435" t="s">
        <v>451</v>
      </c>
      <c r="O277" s="413"/>
    </row>
    <row r="278" spans="1:17" s="74" customFormat="1">
      <c r="A278" s="410" t="s">
        <v>329</v>
      </c>
      <c r="B278" s="295" t="s">
        <v>515</v>
      </c>
      <c r="C278" s="296"/>
      <c r="D278" s="297"/>
      <c r="E278" s="298"/>
      <c r="F278" s="296"/>
      <c r="G278" s="297"/>
      <c r="H278" s="298"/>
      <c r="I278" s="297"/>
      <c r="J278" s="299"/>
      <c r="K278" s="297"/>
      <c r="L278" s="298"/>
      <c r="M278" s="297" t="s">
        <v>99</v>
      </c>
      <c r="N278" s="300"/>
      <c r="O278" s="411"/>
      <c r="P278" s="101">
        <f>M280</f>
        <v>1</v>
      </c>
      <c r="Q278" s="217"/>
    </row>
    <row r="279" spans="1:17">
      <c r="A279" s="412"/>
      <c r="B279" s="301"/>
      <c r="C279" s="218"/>
      <c r="D279" s="219"/>
      <c r="E279" s="220"/>
      <c r="F279" s="218"/>
      <c r="G279" s="219"/>
      <c r="H279" s="220"/>
      <c r="I279" s="219"/>
      <c r="J279" s="219"/>
      <c r="K279" s="219"/>
      <c r="L279" s="220"/>
      <c r="M279" s="219">
        <v>1</v>
      </c>
      <c r="N279" s="302" t="s">
        <v>498</v>
      </c>
      <c r="O279" s="413"/>
    </row>
    <row r="280" spans="1:17">
      <c r="A280" s="436"/>
      <c r="B280" s="437"/>
      <c r="C280" s="438"/>
      <c r="D280" s="439"/>
      <c r="E280" s="440"/>
      <c r="F280" s="438"/>
      <c r="G280" s="439"/>
      <c r="H280" s="440"/>
      <c r="I280" s="439"/>
      <c r="J280" s="441"/>
      <c r="K280" s="439"/>
      <c r="L280" s="440"/>
      <c r="M280" s="442">
        <f>SUM(M279:M279)</f>
        <v>1</v>
      </c>
      <c r="N280" s="443" t="s">
        <v>498</v>
      </c>
      <c r="O280" s="418"/>
    </row>
    <row r="281" spans="1:17" s="74" customFormat="1">
      <c r="A281" s="410" t="s">
        <v>330</v>
      </c>
      <c r="B281" s="295" t="s">
        <v>516</v>
      </c>
      <c r="C281" s="296"/>
      <c r="D281" s="297"/>
      <c r="E281" s="298"/>
      <c r="F281" s="296"/>
      <c r="G281" s="297"/>
      <c r="H281" s="298"/>
      <c r="I281" s="297"/>
      <c r="J281" s="299"/>
      <c r="K281" s="297"/>
      <c r="L281" s="298"/>
      <c r="M281" s="297" t="s">
        <v>99</v>
      </c>
      <c r="N281" s="300"/>
      <c r="O281" s="411"/>
      <c r="P281" s="101">
        <f>M283</f>
        <v>1</v>
      </c>
      <c r="Q281" s="217"/>
    </row>
    <row r="282" spans="1:17">
      <c r="A282" s="412"/>
      <c r="B282" s="301"/>
      <c r="C282" s="218"/>
      <c r="D282" s="219"/>
      <c r="E282" s="220"/>
      <c r="F282" s="218"/>
      <c r="G282" s="219"/>
      <c r="H282" s="220"/>
      <c r="I282" s="219"/>
      <c r="J282" s="219"/>
      <c r="K282" s="219"/>
      <c r="L282" s="220"/>
      <c r="M282" s="219">
        <v>1</v>
      </c>
      <c r="N282" s="302" t="s">
        <v>451</v>
      </c>
      <c r="O282" s="413"/>
    </row>
    <row r="283" spans="1:17">
      <c r="A283" s="417"/>
      <c r="B283" s="310"/>
      <c r="C283" s="311"/>
      <c r="D283" s="312"/>
      <c r="E283" s="313"/>
      <c r="F283" s="311"/>
      <c r="G283" s="312"/>
      <c r="H283" s="313"/>
      <c r="I283" s="312"/>
      <c r="J283" s="314"/>
      <c r="K283" s="312"/>
      <c r="L283" s="313"/>
      <c r="M283" s="308">
        <f>SUM(M282:M282)</f>
        <v>1</v>
      </c>
      <c r="N283" s="309" t="s">
        <v>451</v>
      </c>
      <c r="O283" s="418"/>
    </row>
    <row r="284" spans="1:17" s="74" customFormat="1" ht="24">
      <c r="A284" s="410" t="s">
        <v>381</v>
      </c>
      <c r="B284" s="295" t="s">
        <v>517</v>
      </c>
      <c r="C284" s="296"/>
      <c r="D284" s="297"/>
      <c r="E284" s="298"/>
      <c r="F284" s="296"/>
      <c r="G284" s="297"/>
      <c r="H284" s="298"/>
      <c r="I284" s="297"/>
      <c r="J284" s="299"/>
      <c r="K284" s="297"/>
      <c r="L284" s="298"/>
      <c r="M284" s="297" t="s">
        <v>99</v>
      </c>
      <c r="N284" s="300"/>
      <c r="O284" s="411"/>
      <c r="P284" s="101">
        <f>M286</f>
        <v>1</v>
      </c>
      <c r="Q284" s="217"/>
    </row>
    <row r="285" spans="1:17">
      <c r="A285" s="412"/>
      <c r="B285" s="301"/>
      <c r="C285" s="218"/>
      <c r="D285" s="219"/>
      <c r="E285" s="220"/>
      <c r="F285" s="218"/>
      <c r="G285" s="219"/>
      <c r="H285" s="220"/>
      <c r="I285" s="219"/>
      <c r="J285" s="219"/>
      <c r="K285" s="219"/>
      <c r="L285" s="220"/>
      <c r="M285" s="219">
        <v>1</v>
      </c>
      <c r="N285" s="302" t="s">
        <v>498</v>
      </c>
      <c r="O285" s="413"/>
    </row>
    <row r="286" spans="1:17">
      <c r="A286" s="417"/>
      <c r="B286" s="310"/>
      <c r="C286" s="311"/>
      <c r="D286" s="312"/>
      <c r="E286" s="313"/>
      <c r="F286" s="311"/>
      <c r="G286" s="312"/>
      <c r="H286" s="313"/>
      <c r="I286" s="312"/>
      <c r="J286" s="314"/>
      <c r="K286" s="312"/>
      <c r="L286" s="313"/>
      <c r="M286" s="308">
        <f>SUM(M285:M285)</f>
        <v>1</v>
      </c>
      <c r="N286" s="309" t="s">
        <v>498</v>
      </c>
      <c r="O286" s="418"/>
    </row>
    <row r="287" spans="1:17" s="74" customFormat="1">
      <c r="A287" s="410" t="s">
        <v>382</v>
      </c>
      <c r="B287" s="295" t="s">
        <v>518</v>
      </c>
      <c r="C287" s="296"/>
      <c r="D287" s="297"/>
      <c r="E287" s="298"/>
      <c r="F287" s="296"/>
      <c r="G287" s="297"/>
      <c r="H287" s="298"/>
      <c r="I287" s="297"/>
      <c r="J287" s="299"/>
      <c r="K287" s="297"/>
      <c r="L287" s="298"/>
      <c r="M287" s="297" t="s">
        <v>99</v>
      </c>
      <c r="N287" s="300"/>
      <c r="O287" s="411"/>
      <c r="P287" s="101">
        <f>M289</f>
        <v>1</v>
      </c>
      <c r="Q287" s="217"/>
    </row>
    <row r="288" spans="1:17">
      <c r="A288" s="412"/>
      <c r="B288" s="301"/>
      <c r="C288" s="218"/>
      <c r="D288" s="219"/>
      <c r="E288" s="220"/>
      <c r="F288" s="218"/>
      <c r="G288" s="219"/>
      <c r="H288" s="220"/>
      <c r="I288" s="219"/>
      <c r="J288" s="219"/>
      <c r="K288" s="219"/>
      <c r="L288" s="220"/>
      <c r="M288" s="219">
        <v>1</v>
      </c>
      <c r="N288" s="302" t="s">
        <v>451</v>
      </c>
      <c r="O288" s="413"/>
    </row>
    <row r="289" spans="1:17">
      <c r="A289" s="417"/>
      <c r="B289" s="310"/>
      <c r="C289" s="311"/>
      <c r="D289" s="312"/>
      <c r="E289" s="313"/>
      <c r="F289" s="311"/>
      <c r="G289" s="312"/>
      <c r="H289" s="313"/>
      <c r="I289" s="312"/>
      <c r="J289" s="314"/>
      <c r="K289" s="312"/>
      <c r="L289" s="313"/>
      <c r="M289" s="308">
        <f>SUM(M288:M288)</f>
        <v>1</v>
      </c>
      <c r="N289" s="309" t="s">
        <v>451</v>
      </c>
      <c r="O289" s="418"/>
    </row>
    <row r="290" spans="1:17">
      <c r="A290" s="394" t="s">
        <v>383</v>
      </c>
      <c r="B290" s="99" t="s">
        <v>59</v>
      </c>
      <c r="C290" s="323"/>
      <c r="D290" s="164"/>
      <c r="E290" s="165"/>
      <c r="F290" s="187"/>
      <c r="G290" s="164"/>
      <c r="H290" s="165"/>
      <c r="I290" s="164"/>
      <c r="J290" s="165"/>
      <c r="K290" s="164"/>
      <c r="L290" s="166"/>
      <c r="M290" s="164"/>
      <c r="N290" s="153"/>
      <c r="O290" s="395"/>
    </row>
    <row r="291" spans="1:17" s="74" customFormat="1" ht="36">
      <c r="A291" s="410" t="s">
        <v>384</v>
      </c>
      <c r="B291" s="295" t="s">
        <v>519</v>
      </c>
      <c r="C291" s="296"/>
      <c r="D291" s="297"/>
      <c r="E291" s="298"/>
      <c r="F291" s="296"/>
      <c r="G291" s="297"/>
      <c r="H291" s="298"/>
      <c r="I291" s="297"/>
      <c r="J291" s="299"/>
      <c r="K291" s="297"/>
      <c r="L291" s="298"/>
      <c r="M291" s="297" t="s">
        <v>99</v>
      </c>
      <c r="N291" s="300"/>
      <c r="O291" s="411"/>
      <c r="P291" s="101">
        <f>M295</f>
        <v>314</v>
      </c>
      <c r="Q291" s="217"/>
    </row>
    <row r="292" spans="1:17">
      <c r="A292" s="412"/>
      <c r="B292" s="301" t="s">
        <v>363</v>
      </c>
      <c r="C292" s="218"/>
      <c r="D292" s="219"/>
      <c r="E292" s="220"/>
      <c r="F292" s="218"/>
      <c r="G292" s="219"/>
      <c r="H292" s="220"/>
      <c r="I292" s="219"/>
      <c r="J292" s="219"/>
      <c r="K292" s="219"/>
      <c r="L292" s="220"/>
      <c r="M292" s="219">
        <v>144.19999999999999</v>
      </c>
      <c r="N292" s="302" t="s">
        <v>435</v>
      </c>
      <c r="O292" s="413"/>
    </row>
    <row r="293" spans="1:17">
      <c r="A293" s="412"/>
      <c r="B293" s="301" t="s">
        <v>364</v>
      </c>
      <c r="C293" s="218"/>
      <c r="D293" s="219"/>
      <c r="E293" s="220"/>
      <c r="F293" s="218"/>
      <c r="G293" s="219"/>
      <c r="H293" s="220"/>
      <c r="I293" s="219"/>
      <c r="J293" s="219"/>
      <c r="K293" s="219"/>
      <c r="L293" s="220"/>
      <c r="M293" s="219">
        <v>130.69999999999999</v>
      </c>
      <c r="N293" s="302" t="s">
        <v>435</v>
      </c>
      <c r="O293" s="413"/>
    </row>
    <row r="294" spans="1:17">
      <c r="A294" s="412"/>
      <c r="B294" s="301" t="s">
        <v>365</v>
      </c>
      <c r="C294" s="218"/>
      <c r="D294" s="219"/>
      <c r="E294" s="220"/>
      <c r="F294" s="218"/>
      <c r="G294" s="219"/>
      <c r="H294" s="220"/>
      <c r="I294" s="219"/>
      <c r="J294" s="219"/>
      <c r="K294" s="219"/>
      <c r="L294" s="220"/>
      <c r="M294" s="219">
        <v>39.1</v>
      </c>
      <c r="N294" s="302" t="s">
        <v>435</v>
      </c>
      <c r="O294" s="413"/>
    </row>
    <row r="295" spans="1:17">
      <c r="A295" s="436"/>
      <c r="B295" s="437"/>
      <c r="C295" s="438"/>
      <c r="D295" s="439"/>
      <c r="E295" s="440"/>
      <c r="F295" s="438"/>
      <c r="G295" s="439"/>
      <c r="H295" s="440"/>
      <c r="I295" s="439"/>
      <c r="J295" s="441"/>
      <c r="K295" s="439"/>
      <c r="L295" s="440"/>
      <c r="M295" s="442">
        <f>SUM(M292:M294)</f>
        <v>314</v>
      </c>
      <c r="N295" s="443" t="s">
        <v>435</v>
      </c>
      <c r="O295" s="418"/>
    </row>
    <row r="296" spans="1:17" s="74" customFormat="1" ht="24">
      <c r="A296" s="410" t="s">
        <v>385</v>
      </c>
      <c r="B296" s="295" t="s">
        <v>520</v>
      </c>
      <c r="C296" s="296"/>
      <c r="D296" s="297"/>
      <c r="E296" s="298"/>
      <c r="F296" s="296"/>
      <c r="G296" s="297"/>
      <c r="H296" s="298"/>
      <c r="I296" s="297"/>
      <c r="J296" s="299"/>
      <c r="K296" s="297"/>
      <c r="L296" s="298"/>
      <c r="M296" s="297" t="s">
        <v>99</v>
      </c>
      <c r="N296" s="300"/>
      <c r="O296" s="411"/>
      <c r="P296" s="101">
        <f>M300</f>
        <v>215.2</v>
      </c>
      <c r="Q296" s="217"/>
    </row>
    <row r="297" spans="1:17">
      <c r="A297" s="412"/>
      <c r="B297" s="301" t="s">
        <v>366</v>
      </c>
      <c r="C297" s="218"/>
      <c r="D297" s="219"/>
      <c r="E297" s="220"/>
      <c r="F297" s="218"/>
      <c r="G297" s="219"/>
      <c r="H297" s="220"/>
      <c r="I297" s="219"/>
      <c r="J297" s="219"/>
      <c r="K297" s="219"/>
      <c r="L297" s="220"/>
      <c r="M297" s="219">
        <v>76.3</v>
      </c>
      <c r="N297" s="302" t="s">
        <v>447</v>
      </c>
      <c r="O297" s="413"/>
    </row>
    <row r="298" spans="1:17">
      <c r="A298" s="412"/>
      <c r="B298" s="301" t="s">
        <v>367</v>
      </c>
      <c r="C298" s="218"/>
      <c r="D298" s="219"/>
      <c r="E298" s="220"/>
      <c r="F298" s="218"/>
      <c r="G298" s="219"/>
      <c r="H298" s="220"/>
      <c r="I298" s="219"/>
      <c r="J298" s="219"/>
      <c r="K298" s="219"/>
      <c r="L298" s="220"/>
      <c r="M298" s="219">
        <v>76.3</v>
      </c>
      <c r="N298" s="302" t="s">
        <v>447</v>
      </c>
      <c r="O298" s="413"/>
    </row>
    <row r="299" spans="1:17">
      <c r="A299" s="412"/>
      <c r="B299" s="301" t="s">
        <v>368</v>
      </c>
      <c r="C299" s="218"/>
      <c r="D299" s="219"/>
      <c r="E299" s="220"/>
      <c r="F299" s="218"/>
      <c r="G299" s="219"/>
      <c r="H299" s="220"/>
      <c r="I299" s="219"/>
      <c r="J299" s="219"/>
      <c r="K299" s="219"/>
      <c r="L299" s="220"/>
      <c r="M299" s="219">
        <v>62.6</v>
      </c>
      <c r="N299" s="302" t="s">
        <v>447</v>
      </c>
      <c r="O299" s="413"/>
    </row>
    <row r="300" spans="1:17">
      <c r="A300" s="417"/>
      <c r="B300" s="310"/>
      <c r="C300" s="311"/>
      <c r="D300" s="312"/>
      <c r="E300" s="313"/>
      <c r="F300" s="311"/>
      <c r="G300" s="312"/>
      <c r="H300" s="313"/>
      <c r="I300" s="312"/>
      <c r="J300" s="314"/>
      <c r="K300" s="312"/>
      <c r="L300" s="313"/>
      <c r="M300" s="308">
        <f>SUM(M297:M299)</f>
        <v>215.2</v>
      </c>
      <c r="N300" s="309" t="s">
        <v>447</v>
      </c>
      <c r="O300" s="418"/>
    </row>
    <row r="301" spans="1:17" s="74" customFormat="1" ht="24">
      <c r="A301" s="410" t="s">
        <v>386</v>
      </c>
      <c r="B301" s="295" t="s">
        <v>521</v>
      </c>
      <c r="C301" s="296"/>
      <c r="D301" s="297"/>
      <c r="E301" s="298"/>
      <c r="F301" s="296"/>
      <c r="G301" s="297"/>
      <c r="H301" s="298"/>
      <c r="I301" s="297"/>
      <c r="J301" s="299"/>
      <c r="K301" s="297"/>
      <c r="L301" s="298"/>
      <c r="M301" s="297" t="s">
        <v>99</v>
      </c>
      <c r="N301" s="300"/>
      <c r="O301" s="411"/>
      <c r="P301" s="101">
        <f>M305</f>
        <v>218.9</v>
      </c>
      <c r="Q301" s="217"/>
    </row>
    <row r="302" spans="1:17">
      <c r="A302" s="412"/>
      <c r="B302" s="301" t="s">
        <v>372</v>
      </c>
      <c r="C302" s="218"/>
      <c r="D302" s="219"/>
      <c r="E302" s="220"/>
      <c r="F302" s="218"/>
      <c r="G302" s="219"/>
      <c r="H302" s="220"/>
      <c r="I302" s="219"/>
      <c r="J302" s="219"/>
      <c r="K302" s="219"/>
      <c r="L302" s="220"/>
      <c r="M302" s="219">
        <v>94.8</v>
      </c>
      <c r="N302" s="302" t="s">
        <v>447</v>
      </c>
      <c r="O302" s="413"/>
    </row>
    <row r="303" spans="1:17">
      <c r="A303" s="412"/>
      <c r="B303" s="301" t="s">
        <v>373</v>
      </c>
      <c r="C303" s="218"/>
      <c r="D303" s="219"/>
      <c r="E303" s="220"/>
      <c r="F303" s="218"/>
      <c r="G303" s="219"/>
      <c r="H303" s="220"/>
      <c r="I303" s="219"/>
      <c r="J303" s="404"/>
      <c r="K303" s="219"/>
      <c r="L303" s="220"/>
      <c r="M303" s="219">
        <v>94.8</v>
      </c>
      <c r="N303" s="302" t="s">
        <v>447</v>
      </c>
      <c r="O303" s="413"/>
    </row>
    <row r="304" spans="1:17">
      <c r="A304" s="412"/>
      <c r="B304" s="301" t="s">
        <v>374</v>
      </c>
      <c r="C304" s="218"/>
      <c r="D304" s="219"/>
      <c r="E304" s="220"/>
      <c r="F304" s="218"/>
      <c r="G304" s="219"/>
      <c r="H304" s="220"/>
      <c r="I304" s="219"/>
      <c r="J304" s="404"/>
      <c r="K304" s="219"/>
      <c r="L304" s="220"/>
      <c r="M304" s="219">
        <v>29.3</v>
      </c>
      <c r="N304" s="302" t="s">
        <v>447</v>
      </c>
      <c r="O304" s="413"/>
    </row>
    <row r="305" spans="1:17">
      <c r="A305" s="414"/>
      <c r="B305" s="303"/>
      <c r="C305" s="304"/>
      <c r="D305" s="305"/>
      <c r="E305" s="306"/>
      <c r="F305" s="304"/>
      <c r="G305" s="305"/>
      <c r="H305" s="306"/>
      <c r="I305" s="305"/>
      <c r="J305" s="307"/>
      <c r="K305" s="305"/>
      <c r="L305" s="306"/>
      <c r="M305" s="434">
        <f>SUM(M302:M304)</f>
        <v>218.9</v>
      </c>
      <c r="N305" s="435" t="s">
        <v>447</v>
      </c>
      <c r="O305" s="413"/>
    </row>
    <row r="306" spans="1:17" s="74" customFormat="1" ht="36">
      <c r="A306" s="421" t="s">
        <v>387</v>
      </c>
      <c r="B306" s="295" t="s">
        <v>522</v>
      </c>
      <c r="C306" s="296"/>
      <c r="D306" s="297"/>
      <c r="E306" s="298"/>
      <c r="F306" s="296"/>
      <c r="G306" s="297"/>
      <c r="H306" s="298"/>
      <c r="I306" s="297"/>
      <c r="J306" s="299"/>
      <c r="K306" s="297"/>
      <c r="L306" s="298"/>
      <c r="M306" s="297" t="s">
        <v>99</v>
      </c>
      <c r="N306" s="300"/>
      <c r="O306" s="411"/>
      <c r="P306" s="101">
        <f>M310</f>
        <v>138</v>
      </c>
      <c r="Q306" s="217"/>
    </row>
    <row r="307" spans="1:17">
      <c r="A307" s="412"/>
      <c r="B307" s="301" t="s">
        <v>375</v>
      </c>
      <c r="C307" s="218"/>
      <c r="D307" s="219"/>
      <c r="E307" s="220"/>
      <c r="F307" s="218"/>
      <c r="G307" s="219"/>
      <c r="H307" s="220"/>
      <c r="I307" s="219"/>
      <c r="J307" s="219"/>
      <c r="K307" s="219"/>
      <c r="L307" s="220"/>
      <c r="M307" s="219">
        <v>46</v>
      </c>
      <c r="N307" s="302" t="s">
        <v>435</v>
      </c>
      <c r="O307" s="413"/>
    </row>
    <row r="308" spans="1:17">
      <c r="A308" s="412"/>
      <c r="B308" s="301" t="s">
        <v>372</v>
      </c>
      <c r="C308" s="218"/>
      <c r="D308" s="219"/>
      <c r="E308" s="220"/>
      <c r="F308" s="218"/>
      <c r="G308" s="219"/>
      <c r="H308" s="220"/>
      <c r="I308" s="219"/>
      <c r="J308" s="404"/>
      <c r="K308" s="219"/>
      <c r="L308" s="220"/>
      <c r="M308" s="219">
        <v>46</v>
      </c>
      <c r="N308" s="302" t="s">
        <v>435</v>
      </c>
      <c r="O308" s="413"/>
    </row>
    <row r="309" spans="1:17">
      <c r="A309" s="412"/>
      <c r="B309" s="301" t="s">
        <v>374</v>
      </c>
      <c r="C309" s="218"/>
      <c r="D309" s="219"/>
      <c r="E309" s="220"/>
      <c r="F309" s="218"/>
      <c r="G309" s="219"/>
      <c r="H309" s="220"/>
      <c r="I309" s="219"/>
      <c r="J309" s="404"/>
      <c r="K309" s="219"/>
      <c r="L309" s="220"/>
      <c r="M309" s="219">
        <v>46</v>
      </c>
      <c r="N309" s="302" t="s">
        <v>435</v>
      </c>
      <c r="O309" s="413"/>
    </row>
    <row r="310" spans="1:17">
      <c r="A310" s="436"/>
      <c r="B310" s="437"/>
      <c r="C310" s="438"/>
      <c r="D310" s="439"/>
      <c r="E310" s="440"/>
      <c r="F310" s="438"/>
      <c r="G310" s="439"/>
      <c r="H310" s="440"/>
      <c r="I310" s="439"/>
      <c r="J310" s="441"/>
      <c r="K310" s="439"/>
      <c r="L310" s="440"/>
      <c r="M310" s="442">
        <f>SUM(M307:M309)</f>
        <v>138</v>
      </c>
      <c r="N310" s="443" t="s">
        <v>435</v>
      </c>
      <c r="O310" s="418"/>
    </row>
    <row r="311" spans="1:17" s="74" customFormat="1" ht="24">
      <c r="A311" s="420" t="s">
        <v>388</v>
      </c>
      <c r="B311" s="444" t="s">
        <v>523</v>
      </c>
      <c r="C311" s="218"/>
      <c r="D311" s="219"/>
      <c r="E311" s="220"/>
      <c r="F311" s="218"/>
      <c r="G311" s="219"/>
      <c r="H311" s="220"/>
      <c r="I311" s="219"/>
      <c r="J311" s="404"/>
      <c r="K311" s="219"/>
      <c r="L311" s="220"/>
      <c r="M311" s="219" t="s">
        <v>99</v>
      </c>
      <c r="N311" s="445"/>
      <c r="O311" s="413"/>
      <c r="P311" s="101">
        <f>M315</f>
        <v>142.19999999999999</v>
      </c>
      <c r="Q311" s="217"/>
    </row>
    <row r="312" spans="1:17">
      <c r="A312" s="420"/>
      <c r="B312" s="301" t="s">
        <v>369</v>
      </c>
      <c r="C312" s="218"/>
      <c r="D312" s="219"/>
      <c r="E312" s="220"/>
      <c r="F312" s="218"/>
      <c r="G312" s="219"/>
      <c r="H312" s="220"/>
      <c r="I312" s="219"/>
      <c r="J312" s="404"/>
      <c r="K312" s="219"/>
      <c r="L312" s="220"/>
      <c r="M312" s="219">
        <v>47.4</v>
      </c>
      <c r="N312" s="302" t="s">
        <v>447</v>
      </c>
      <c r="O312" s="413"/>
      <c r="P312" s="97"/>
      <c r="Q312" s="98"/>
    </row>
    <row r="313" spans="1:17">
      <c r="A313" s="420"/>
      <c r="B313" s="301" t="s">
        <v>370</v>
      </c>
      <c r="C313" s="218"/>
      <c r="D313" s="219"/>
      <c r="E313" s="220"/>
      <c r="F313" s="218"/>
      <c r="G313" s="219"/>
      <c r="H313" s="220"/>
      <c r="I313" s="219"/>
      <c r="J313" s="404"/>
      <c r="K313" s="219"/>
      <c r="L313" s="220"/>
      <c r="M313" s="219">
        <v>47.4</v>
      </c>
      <c r="N313" s="302" t="s">
        <v>447</v>
      </c>
      <c r="O313" s="413"/>
      <c r="P313" s="97"/>
      <c r="Q313" s="98"/>
    </row>
    <row r="314" spans="1:17">
      <c r="A314" s="412"/>
      <c r="B314" s="301" t="s">
        <v>371</v>
      </c>
      <c r="C314" s="218"/>
      <c r="D314" s="219"/>
      <c r="E314" s="220"/>
      <c r="F314" s="218"/>
      <c r="G314" s="219"/>
      <c r="H314" s="220"/>
      <c r="I314" s="219"/>
      <c r="J314" s="219"/>
      <c r="K314" s="219"/>
      <c r="L314" s="220"/>
      <c r="M314" s="219">
        <v>47.4</v>
      </c>
      <c r="N314" s="302" t="s">
        <v>447</v>
      </c>
      <c r="O314" s="413"/>
    </row>
    <row r="315" spans="1:17">
      <c r="A315" s="417"/>
      <c r="B315" s="310"/>
      <c r="C315" s="311"/>
      <c r="D315" s="312"/>
      <c r="E315" s="313"/>
      <c r="F315" s="311"/>
      <c r="G315" s="312"/>
      <c r="H315" s="313"/>
      <c r="I315" s="312"/>
      <c r="J315" s="314"/>
      <c r="K315" s="312"/>
      <c r="L315" s="313"/>
      <c r="M315" s="308">
        <f>SUM(M312:M314)</f>
        <v>142.19999999999999</v>
      </c>
      <c r="N315" s="309" t="s">
        <v>447</v>
      </c>
      <c r="O315" s="418"/>
    </row>
    <row r="316" spans="1:17">
      <c r="A316" s="394" t="s">
        <v>389</v>
      </c>
      <c r="B316" s="99" t="s">
        <v>60</v>
      </c>
      <c r="C316" s="323"/>
      <c r="D316" s="164"/>
      <c r="E316" s="165"/>
      <c r="F316" s="187"/>
      <c r="G316" s="164"/>
      <c r="H316" s="165"/>
      <c r="I316" s="164"/>
      <c r="J316" s="165"/>
      <c r="K316" s="164"/>
      <c r="L316" s="166"/>
      <c r="M316" s="164"/>
      <c r="N316" s="153"/>
      <c r="O316" s="395"/>
    </row>
    <row r="317" spans="1:17" s="74" customFormat="1">
      <c r="A317" s="410" t="s">
        <v>390</v>
      </c>
      <c r="B317" s="295" t="s">
        <v>524</v>
      </c>
      <c r="C317" s="296"/>
      <c r="D317" s="297"/>
      <c r="E317" s="298"/>
      <c r="F317" s="296"/>
      <c r="G317" s="297"/>
      <c r="H317" s="298"/>
      <c r="I317" s="297"/>
      <c r="J317" s="299"/>
      <c r="K317" s="297"/>
      <c r="L317" s="298"/>
      <c r="M317" s="297" t="s">
        <v>99</v>
      </c>
      <c r="N317" s="300"/>
      <c r="O317" s="411"/>
      <c r="P317" s="101">
        <f>M320</f>
        <v>17</v>
      </c>
      <c r="Q317" s="217"/>
    </row>
    <row r="318" spans="1:17">
      <c r="A318" s="412"/>
      <c r="B318" s="301"/>
      <c r="C318" s="218"/>
      <c r="D318" s="219"/>
      <c r="E318" s="220"/>
      <c r="F318" s="218"/>
      <c r="G318" s="219"/>
      <c r="H318" s="220"/>
      <c r="I318" s="219"/>
      <c r="J318" s="219"/>
      <c r="K318" s="219"/>
      <c r="L318" s="220"/>
      <c r="M318" s="219">
        <v>1</v>
      </c>
      <c r="N318" s="302" t="s">
        <v>451</v>
      </c>
      <c r="O318" s="413"/>
    </row>
    <row r="319" spans="1:17">
      <c r="A319" s="412"/>
      <c r="B319" s="301" t="s">
        <v>377</v>
      </c>
      <c r="C319" s="218"/>
      <c r="D319" s="219"/>
      <c r="E319" s="220"/>
      <c r="F319" s="218"/>
      <c r="G319" s="219"/>
      <c r="H319" s="220"/>
      <c r="I319" s="219"/>
      <c r="J319" s="404"/>
      <c r="K319" s="219"/>
      <c r="L319" s="220"/>
      <c r="M319" s="219">
        <v>16</v>
      </c>
      <c r="N319" s="302" t="s">
        <v>451</v>
      </c>
      <c r="O319" s="413"/>
    </row>
    <row r="320" spans="1:17">
      <c r="A320" s="417"/>
      <c r="B320" s="310"/>
      <c r="C320" s="311"/>
      <c r="D320" s="312"/>
      <c r="E320" s="313"/>
      <c r="F320" s="311"/>
      <c r="G320" s="312"/>
      <c r="H320" s="313"/>
      <c r="I320" s="312"/>
      <c r="J320" s="314"/>
      <c r="K320" s="312"/>
      <c r="L320" s="313"/>
      <c r="M320" s="308">
        <f>SUM(M318:M319)</f>
        <v>17</v>
      </c>
      <c r="N320" s="309" t="s">
        <v>451</v>
      </c>
      <c r="O320" s="418"/>
    </row>
    <row r="321" spans="1:17" s="74" customFormat="1">
      <c r="A321" s="410" t="s">
        <v>391</v>
      </c>
      <c r="B321" s="295" t="s">
        <v>525</v>
      </c>
      <c r="C321" s="296"/>
      <c r="D321" s="297"/>
      <c r="E321" s="298"/>
      <c r="F321" s="296"/>
      <c r="G321" s="297"/>
      <c r="H321" s="298"/>
      <c r="I321" s="297"/>
      <c r="J321" s="299"/>
      <c r="K321" s="297"/>
      <c r="L321" s="298"/>
      <c r="M321" s="297" t="s">
        <v>99</v>
      </c>
      <c r="N321" s="300"/>
      <c r="O321" s="411"/>
      <c r="P321" s="101">
        <f>M323</f>
        <v>2</v>
      </c>
      <c r="Q321" s="217"/>
    </row>
    <row r="322" spans="1:17">
      <c r="A322" s="412"/>
      <c r="B322" s="301"/>
      <c r="C322" s="218"/>
      <c r="D322" s="219"/>
      <c r="E322" s="220"/>
      <c r="F322" s="218"/>
      <c r="G322" s="219"/>
      <c r="H322" s="220"/>
      <c r="I322" s="219"/>
      <c r="J322" s="219"/>
      <c r="K322" s="219"/>
      <c r="L322" s="220"/>
      <c r="M322" s="219">
        <v>2</v>
      </c>
      <c r="N322" s="302" t="s">
        <v>451</v>
      </c>
      <c r="O322" s="413"/>
    </row>
    <row r="323" spans="1:17">
      <c r="A323" s="436"/>
      <c r="B323" s="437"/>
      <c r="C323" s="438"/>
      <c r="D323" s="439"/>
      <c r="E323" s="440"/>
      <c r="F323" s="438"/>
      <c r="G323" s="439"/>
      <c r="H323" s="440"/>
      <c r="I323" s="439"/>
      <c r="J323" s="441"/>
      <c r="K323" s="439"/>
      <c r="L323" s="440"/>
      <c r="M323" s="442">
        <f>SUM(M322:M322)</f>
        <v>2</v>
      </c>
      <c r="N323" s="443" t="s">
        <v>451</v>
      </c>
      <c r="O323" s="418"/>
    </row>
    <row r="324" spans="1:17" s="74" customFormat="1" ht="24">
      <c r="A324" s="410" t="s">
        <v>392</v>
      </c>
      <c r="B324" s="295" t="s">
        <v>526</v>
      </c>
      <c r="C324" s="296"/>
      <c r="D324" s="297"/>
      <c r="E324" s="298"/>
      <c r="F324" s="296"/>
      <c r="G324" s="297"/>
      <c r="H324" s="298"/>
      <c r="I324" s="297"/>
      <c r="J324" s="299"/>
      <c r="K324" s="297"/>
      <c r="L324" s="298"/>
      <c r="M324" s="297" t="s">
        <v>99</v>
      </c>
      <c r="N324" s="300"/>
      <c r="O324" s="411"/>
      <c r="P324" s="101">
        <f>M326</f>
        <v>14</v>
      </c>
      <c r="Q324" s="217"/>
    </row>
    <row r="325" spans="1:17">
      <c r="A325" s="412"/>
      <c r="B325" s="301"/>
      <c r="C325" s="218"/>
      <c r="D325" s="219"/>
      <c r="E325" s="220"/>
      <c r="F325" s="218"/>
      <c r="G325" s="219"/>
      <c r="H325" s="220"/>
      <c r="I325" s="219"/>
      <c r="J325" s="219"/>
      <c r="K325" s="219"/>
      <c r="L325" s="220"/>
      <c r="M325" s="219">
        <v>14</v>
      </c>
      <c r="N325" s="302" t="s">
        <v>451</v>
      </c>
      <c r="O325" s="413"/>
    </row>
    <row r="326" spans="1:17">
      <c r="A326" s="417"/>
      <c r="B326" s="310"/>
      <c r="C326" s="311"/>
      <c r="D326" s="312"/>
      <c r="E326" s="313"/>
      <c r="F326" s="311"/>
      <c r="G326" s="312"/>
      <c r="H326" s="313"/>
      <c r="I326" s="312"/>
      <c r="J326" s="314"/>
      <c r="K326" s="312"/>
      <c r="L326" s="313"/>
      <c r="M326" s="308">
        <f>SUM(M325:M325)</f>
        <v>14</v>
      </c>
      <c r="N326" s="309" t="s">
        <v>451</v>
      </c>
      <c r="O326" s="418"/>
    </row>
    <row r="327" spans="1:17" s="74" customFormat="1" ht="24">
      <c r="A327" s="410" t="s">
        <v>393</v>
      </c>
      <c r="B327" s="295" t="s">
        <v>527</v>
      </c>
      <c r="C327" s="296"/>
      <c r="D327" s="297"/>
      <c r="E327" s="298"/>
      <c r="F327" s="296"/>
      <c r="G327" s="297"/>
      <c r="H327" s="298"/>
      <c r="I327" s="297"/>
      <c r="J327" s="299"/>
      <c r="K327" s="297"/>
      <c r="L327" s="298"/>
      <c r="M327" s="297" t="s">
        <v>99</v>
      </c>
      <c r="N327" s="300"/>
      <c r="O327" s="411"/>
      <c r="P327" s="101">
        <f>M329</f>
        <v>2</v>
      </c>
      <c r="Q327" s="217"/>
    </row>
    <row r="328" spans="1:17">
      <c r="A328" s="412"/>
      <c r="B328" s="301"/>
      <c r="C328" s="218"/>
      <c r="D328" s="219"/>
      <c r="E328" s="220"/>
      <c r="F328" s="218"/>
      <c r="G328" s="219"/>
      <c r="H328" s="220"/>
      <c r="I328" s="219"/>
      <c r="J328" s="219"/>
      <c r="K328" s="219"/>
      <c r="L328" s="220"/>
      <c r="M328" s="219">
        <v>2</v>
      </c>
      <c r="N328" s="302" t="s">
        <v>451</v>
      </c>
      <c r="O328" s="413"/>
    </row>
    <row r="329" spans="1:17">
      <c r="A329" s="417"/>
      <c r="B329" s="310"/>
      <c r="C329" s="311"/>
      <c r="D329" s="312"/>
      <c r="E329" s="313"/>
      <c r="F329" s="311"/>
      <c r="G329" s="312"/>
      <c r="H329" s="313"/>
      <c r="I329" s="312"/>
      <c r="J329" s="314"/>
      <c r="K329" s="312"/>
      <c r="L329" s="313"/>
      <c r="M329" s="308">
        <f>SUM(M328:M328)</f>
        <v>2</v>
      </c>
      <c r="N329" s="309" t="s">
        <v>451</v>
      </c>
      <c r="O329" s="418"/>
    </row>
    <row r="330" spans="1:17">
      <c r="A330" s="394" t="s">
        <v>394</v>
      </c>
      <c r="B330" s="99" t="s">
        <v>61</v>
      </c>
      <c r="C330" s="323"/>
      <c r="D330" s="164"/>
      <c r="E330" s="165"/>
      <c r="F330" s="187"/>
      <c r="G330" s="164"/>
      <c r="H330" s="165"/>
      <c r="I330" s="164"/>
      <c r="J330" s="165"/>
      <c r="K330" s="164"/>
      <c r="L330" s="166"/>
      <c r="M330" s="164"/>
      <c r="N330" s="153"/>
      <c r="O330" s="395"/>
    </row>
    <row r="331" spans="1:17" s="74" customFormat="1" ht="24">
      <c r="A331" s="421" t="s">
        <v>395</v>
      </c>
      <c r="B331" s="295" t="s">
        <v>528</v>
      </c>
      <c r="C331" s="296"/>
      <c r="D331" s="297"/>
      <c r="E331" s="298"/>
      <c r="F331" s="296"/>
      <c r="G331" s="297"/>
      <c r="H331" s="298"/>
      <c r="I331" s="297"/>
      <c r="J331" s="299"/>
      <c r="K331" s="297"/>
      <c r="L331" s="298"/>
      <c r="M331" s="297" t="s">
        <v>99</v>
      </c>
      <c r="N331" s="300"/>
      <c r="O331" s="411"/>
      <c r="P331" s="101">
        <f>M333</f>
        <v>15</v>
      </c>
      <c r="Q331" s="217"/>
    </row>
    <row r="332" spans="1:17">
      <c r="A332" s="412"/>
      <c r="B332" s="301"/>
      <c r="C332" s="218"/>
      <c r="D332" s="219"/>
      <c r="E332" s="220"/>
      <c r="F332" s="218"/>
      <c r="G332" s="219"/>
      <c r="H332" s="220"/>
      <c r="I332" s="219"/>
      <c r="J332" s="219"/>
      <c r="K332" s="219"/>
      <c r="L332" s="220"/>
      <c r="M332" s="219">
        <v>15</v>
      </c>
      <c r="N332" s="302" t="s">
        <v>498</v>
      </c>
      <c r="O332" s="413"/>
    </row>
    <row r="333" spans="1:17">
      <c r="A333" s="417"/>
      <c r="B333" s="310"/>
      <c r="C333" s="311"/>
      <c r="D333" s="312"/>
      <c r="E333" s="313"/>
      <c r="F333" s="311"/>
      <c r="G333" s="312"/>
      <c r="H333" s="313"/>
      <c r="I333" s="312"/>
      <c r="J333" s="314"/>
      <c r="K333" s="312"/>
      <c r="L333" s="313"/>
      <c r="M333" s="308">
        <f>SUM(M332:M332)</f>
        <v>15</v>
      </c>
      <c r="N333" s="309" t="s">
        <v>498</v>
      </c>
      <c r="O333" s="418"/>
    </row>
    <row r="334" spans="1:17" s="74" customFormat="1" ht="24">
      <c r="A334" s="421" t="s">
        <v>396</v>
      </c>
      <c r="B334" s="295" t="s">
        <v>529</v>
      </c>
      <c r="C334" s="296"/>
      <c r="D334" s="297"/>
      <c r="E334" s="298"/>
      <c r="F334" s="296"/>
      <c r="G334" s="297"/>
      <c r="H334" s="298"/>
      <c r="I334" s="297"/>
      <c r="J334" s="299"/>
      <c r="K334" s="297"/>
      <c r="L334" s="298"/>
      <c r="M334" s="297" t="s">
        <v>99</v>
      </c>
      <c r="N334" s="300"/>
      <c r="O334" s="411"/>
      <c r="P334" s="101">
        <f>M336</f>
        <v>8</v>
      </c>
      <c r="Q334" s="217"/>
    </row>
    <row r="335" spans="1:17">
      <c r="A335" s="412"/>
      <c r="B335" s="301"/>
      <c r="C335" s="218"/>
      <c r="D335" s="219"/>
      <c r="E335" s="220"/>
      <c r="F335" s="218"/>
      <c r="G335" s="219"/>
      <c r="H335" s="220"/>
      <c r="I335" s="219"/>
      <c r="J335" s="219"/>
      <c r="K335" s="219"/>
      <c r="L335" s="220"/>
      <c r="M335" s="219">
        <v>8</v>
      </c>
      <c r="N335" s="302" t="s">
        <v>489</v>
      </c>
      <c r="O335" s="413"/>
    </row>
    <row r="336" spans="1:17">
      <c r="A336" s="414"/>
      <c r="B336" s="303"/>
      <c r="C336" s="304"/>
      <c r="D336" s="305"/>
      <c r="E336" s="306"/>
      <c r="F336" s="304"/>
      <c r="G336" s="305"/>
      <c r="H336" s="306"/>
      <c r="I336" s="305"/>
      <c r="J336" s="307"/>
      <c r="K336" s="305"/>
      <c r="L336" s="306"/>
      <c r="M336" s="434">
        <f>SUM(M335:M335)</f>
        <v>8</v>
      </c>
      <c r="N336" s="435" t="s">
        <v>489</v>
      </c>
      <c r="O336" s="413"/>
    </row>
    <row r="337" spans="1:17" s="74" customFormat="1" ht="36">
      <c r="A337" s="421" t="s">
        <v>397</v>
      </c>
      <c r="B337" s="295" t="s">
        <v>530</v>
      </c>
      <c r="C337" s="296"/>
      <c r="D337" s="297"/>
      <c r="E337" s="298"/>
      <c r="F337" s="296"/>
      <c r="G337" s="297"/>
      <c r="H337" s="298"/>
      <c r="I337" s="297"/>
      <c r="J337" s="299"/>
      <c r="K337" s="297"/>
      <c r="L337" s="298"/>
      <c r="M337" s="297" t="s">
        <v>99</v>
      </c>
      <c r="N337" s="300"/>
      <c r="O337" s="411"/>
      <c r="P337" s="101">
        <f>M339</f>
        <v>2</v>
      </c>
      <c r="Q337" s="217"/>
    </row>
    <row r="338" spans="1:17">
      <c r="A338" s="412"/>
      <c r="B338" s="301"/>
      <c r="C338" s="218"/>
      <c r="D338" s="219"/>
      <c r="E338" s="220"/>
      <c r="F338" s="218"/>
      <c r="G338" s="219"/>
      <c r="H338" s="220"/>
      <c r="I338" s="219"/>
      <c r="J338" s="219"/>
      <c r="K338" s="219"/>
      <c r="L338" s="220"/>
      <c r="M338" s="219">
        <v>2</v>
      </c>
      <c r="N338" s="302" t="s">
        <v>498</v>
      </c>
      <c r="O338" s="413"/>
    </row>
    <row r="339" spans="1:17">
      <c r="A339" s="436"/>
      <c r="B339" s="437"/>
      <c r="C339" s="438"/>
      <c r="D339" s="439"/>
      <c r="E339" s="440"/>
      <c r="F339" s="438"/>
      <c r="G339" s="439"/>
      <c r="H339" s="440"/>
      <c r="I339" s="439"/>
      <c r="J339" s="441"/>
      <c r="K339" s="439"/>
      <c r="L339" s="440"/>
      <c r="M339" s="442">
        <f>SUM(M338:M338)</f>
        <v>2</v>
      </c>
      <c r="N339" s="443" t="s">
        <v>498</v>
      </c>
      <c r="O339" s="418"/>
    </row>
    <row r="340" spans="1:17">
      <c r="A340" s="386" t="s">
        <v>11</v>
      </c>
      <c r="B340" s="103" t="s">
        <v>310</v>
      </c>
      <c r="C340" s="321"/>
      <c r="D340" s="175"/>
      <c r="E340" s="387"/>
      <c r="F340" s="179"/>
      <c r="G340" s="175"/>
      <c r="H340" s="387"/>
      <c r="I340" s="175"/>
      <c r="J340" s="387"/>
      <c r="K340" s="175"/>
      <c r="L340" s="176"/>
      <c r="M340" s="175"/>
      <c r="N340" s="177"/>
      <c r="O340" s="388"/>
    </row>
    <row r="341" spans="1:17" s="74" customFormat="1">
      <c r="A341" s="421" t="s">
        <v>47</v>
      </c>
      <c r="B341" s="295" t="s">
        <v>531</v>
      </c>
      <c r="C341" s="296"/>
      <c r="D341" s="297"/>
      <c r="E341" s="298"/>
      <c r="F341" s="296"/>
      <c r="G341" s="297"/>
      <c r="H341" s="298"/>
      <c r="I341" s="297"/>
      <c r="J341" s="299"/>
      <c r="K341" s="297"/>
      <c r="L341" s="298"/>
      <c r="M341" s="297" t="s">
        <v>99</v>
      </c>
      <c r="N341" s="300"/>
      <c r="O341" s="411"/>
      <c r="P341" s="101">
        <f>M343</f>
        <v>5</v>
      </c>
      <c r="Q341" s="217"/>
    </row>
    <row r="342" spans="1:17">
      <c r="A342" s="412"/>
      <c r="B342" s="301"/>
      <c r="C342" s="218"/>
      <c r="D342" s="219"/>
      <c r="E342" s="220"/>
      <c r="F342" s="218"/>
      <c r="G342" s="219"/>
      <c r="H342" s="220"/>
      <c r="I342" s="219"/>
      <c r="J342" s="219"/>
      <c r="K342" s="219"/>
      <c r="L342" s="220"/>
      <c r="M342" s="219">
        <v>5</v>
      </c>
      <c r="N342" s="302" t="s">
        <v>451</v>
      </c>
      <c r="O342" s="413"/>
    </row>
    <row r="343" spans="1:17">
      <c r="A343" s="417"/>
      <c r="B343" s="310"/>
      <c r="C343" s="311"/>
      <c r="D343" s="312"/>
      <c r="E343" s="313"/>
      <c r="F343" s="311"/>
      <c r="G343" s="312"/>
      <c r="H343" s="313"/>
      <c r="I343" s="312"/>
      <c r="J343" s="314"/>
      <c r="K343" s="312"/>
      <c r="L343" s="313"/>
      <c r="M343" s="308">
        <f>SUM(M342:M342)</f>
        <v>5</v>
      </c>
      <c r="N343" s="309" t="s">
        <v>451</v>
      </c>
      <c r="O343" s="418"/>
    </row>
    <row r="344" spans="1:17" s="74" customFormat="1" ht="24">
      <c r="A344" s="421" t="s">
        <v>48</v>
      </c>
      <c r="B344" s="295" t="s">
        <v>532</v>
      </c>
      <c r="C344" s="296"/>
      <c r="D344" s="297"/>
      <c r="E344" s="298"/>
      <c r="F344" s="296"/>
      <c r="G344" s="297"/>
      <c r="H344" s="298"/>
      <c r="I344" s="297"/>
      <c r="J344" s="299"/>
      <c r="K344" s="297"/>
      <c r="L344" s="298"/>
      <c r="M344" s="297" t="s">
        <v>99</v>
      </c>
      <c r="N344" s="300"/>
      <c r="O344" s="411"/>
      <c r="P344" s="101">
        <f>M346</f>
        <v>1</v>
      </c>
      <c r="Q344" s="217"/>
    </row>
    <row r="345" spans="1:17">
      <c r="A345" s="412"/>
      <c r="B345" s="301" t="s">
        <v>380</v>
      </c>
      <c r="C345" s="218"/>
      <c r="D345" s="219"/>
      <c r="E345" s="220"/>
      <c r="F345" s="218"/>
      <c r="G345" s="219"/>
      <c r="H345" s="220"/>
      <c r="I345" s="219"/>
      <c r="J345" s="219"/>
      <c r="K345" s="219"/>
      <c r="L345" s="220"/>
      <c r="M345" s="219">
        <v>1</v>
      </c>
      <c r="N345" s="302" t="s">
        <v>489</v>
      </c>
      <c r="O345" s="413"/>
    </row>
    <row r="346" spans="1:17">
      <c r="A346" s="417"/>
      <c r="B346" s="310"/>
      <c r="C346" s="311"/>
      <c r="D346" s="312"/>
      <c r="E346" s="313"/>
      <c r="F346" s="311"/>
      <c r="G346" s="312"/>
      <c r="H346" s="313"/>
      <c r="I346" s="312"/>
      <c r="J346" s="314"/>
      <c r="K346" s="312"/>
      <c r="L346" s="313"/>
      <c r="M346" s="308">
        <f>SUM(M345:M345)</f>
        <v>1</v>
      </c>
      <c r="N346" s="309" t="s">
        <v>489</v>
      </c>
      <c r="O346" s="418"/>
    </row>
    <row r="347" spans="1:17" s="74" customFormat="1" ht="24">
      <c r="A347" s="421" t="s">
        <v>49</v>
      </c>
      <c r="B347" s="295" t="s">
        <v>533</v>
      </c>
      <c r="C347" s="296"/>
      <c r="D347" s="297"/>
      <c r="E347" s="298"/>
      <c r="F347" s="296"/>
      <c r="G347" s="297"/>
      <c r="H347" s="298"/>
      <c r="I347" s="297"/>
      <c r="J347" s="299"/>
      <c r="K347" s="297"/>
      <c r="L347" s="298"/>
      <c r="M347" s="297" t="s">
        <v>99</v>
      </c>
      <c r="N347" s="300"/>
      <c r="O347" s="411"/>
      <c r="P347" s="101">
        <f>M349</f>
        <v>1</v>
      </c>
      <c r="Q347" s="217"/>
    </row>
    <row r="348" spans="1:17">
      <c r="A348" s="412"/>
      <c r="B348" s="301"/>
      <c r="C348" s="218"/>
      <c r="D348" s="219"/>
      <c r="E348" s="220"/>
      <c r="F348" s="218"/>
      <c r="G348" s="219"/>
      <c r="H348" s="220"/>
      <c r="I348" s="219"/>
      <c r="J348" s="219"/>
      <c r="K348" s="219"/>
      <c r="L348" s="220"/>
      <c r="M348" s="219">
        <v>1</v>
      </c>
      <c r="N348" s="302" t="s">
        <v>451</v>
      </c>
      <c r="O348" s="413"/>
    </row>
    <row r="349" spans="1:17">
      <c r="A349" s="417"/>
      <c r="B349" s="310"/>
      <c r="C349" s="311"/>
      <c r="D349" s="312"/>
      <c r="E349" s="313"/>
      <c r="F349" s="311"/>
      <c r="G349" s="312"/>
      <c r="H349" s="313"/>
      <c r="I349" s="312"/>
      <c r="J349" s="314"/>
      <c r="K349" s="312"/>
      <c r="L349" s="313"/>
      <c r="M349" s="308">
        <f>SUM(M348:M348)</f>
        <v>1</v>
      </c>
      <c r="N349" s="309" t="s">
        <v>451</v>
      </c>
      <c r="O349" s="418"/>
    </row>
    <row r="350" spans="1:17" s="74" customFormat="1" ht="24">
      <c r="A350" s="421" t="s">
        <v>307</v>
      </c>
      <c r="B350" s="295" t="s">
        <v>534</v>
      </c>
      <c r="C350" s="296"/>
      <c r="D350" s="297"/>
      <c r="E350" s="298"/>
      <c r="F350" s="296"/>
      <c r="G350" s="297"/>
      <c r="H350" s="298"/>
      <c r="I350" s="297"/>
      <c r="J350" s="299"/>
      <c r="K350" s="297"/>
      <c r="L350" s="298"/>
      <c r="M350" s="297" t="s">
        <v>99</v>
      </c>
      <c r="N350" s="300"/>
      <c r="O350" s="411"/>
      <c r="P350" s="101">
        <f>M352</f>
        <v>1</v>
      </c>
      <c r="Q350" s="217"/>
    </row>
    <row r="351" spans="1:17">
      <c r="A351" s="412"/>
      <c r="B351" s="301"/>
      <c r="C351" s="218"/>
      <c r="D351" s="219"/>
      <c r="E351" s="220"/>
      <c r="F351" s="218"/>
      <c r="G351" s="219"/>
      <c r="H351" s="220"/>
      <c r="I351" s="219"/>
      <c r="J351" s="404"/>
      <c r="K351" s="219"/>
      <c r="L351" s="220"/>
      <c r="M351" s="219">
        <v>1</v>
      </c>
      <c r="N351" s="302" t="s">
        <v>451</v>
      </c>
      <c r="O351" s="413"/>
    </row>
    <row r="352" spans="1:17">
      <c r="A352" s="436"/>
      <c r="B352" s="437"/>
      <c r="C352" s="438"/>
      <c r="D352" s="439"/>
      <c r="E352" s="440"/>
      <c r="F352" s="438"/>
      <c r="G352" s="439"/>
      <c r="H352" s="440"/>
      <c r="I352" s="439"/>
      <c r="J352" s="441"/>
      <c r="K352" s="439"/>
      <c r="L352" s="440"/>
      <c r="M352" s="442">
        <f>SUM(M351:M351)</f>
        <v>1</v>
      </c>
      <c r="N352" s="443" t="s">
        <v>451</v>
      </c>
      <c r="O352" s="418"/>
    </row>
    <row r="353" spans="1:17" s="74" customFormat="1" ht="24">
      <c r="A353" s="421" t="s">
        <v>308</v>
      </c>
      <c r="B353" s="295" t="s">
        <v>535</v>
      </c>
      <c r="C353" s="296"/>
      <c r="D353" s="297"/>
      <c r="E353" s="298"/>
      <c r="F353" s="296"/>
      <c r="G353" s="297"/>
      <c r="H353" s="298"/>
      <c r="I353" s="297"/>
      <c r="J353" s="299"/>
      <c r="K353" s="297"/>
      <c r="L353" s="298"/>
      <c r="M353" s="297" t="s">
        <v>99</v>
      </c>
      <c r="N353" s="300"/>
      <c r="O353" s="411"/>
      <c r="P353" s="101">
        <f>M355</f>
        <v>1</v>
      </c>
      <c r="Q353" s="217"/>
    </row>
    <row r="354" spans="1:17">
      <c r="A354" s="412"/>
      <c r="B354" s="301"/>
      <c r="C354" s="218"/>
      <c r="D354" s="219"/>
      <c r="E354" s="220"/>
      <c r="F354" s="218"/>
      <c r="G354" s="219"/>
      <c r="H354" s="220"/>
      <c r="I354" s="219"/>
      <c r="J354" s="404"/>
      <c r="K354" s="219"/>
      <c r="L354" s="220"/>
      <c r="M354" s="219">
        <v>1</v>
      </c>
      <c r="N354" s="302" t="s">
        <v>451</v>
      </c>
      <c r="O354" s="413"/>
    </row>
    <row r="355" spans="1:17">
      <c r="A355" s="417"/>
      <c r="B355" s="310"/>
      <c r="C355" s="311"/>
      <c r="D355" s="312"/>
      <c r="E355" s="313"/>
      <c r="F355" s="311"/>
      <c r="G355" s="312"/>
      <c r="H355" s="313"/>
      <c r="I355" s="312"/>
      <c r="J355" s="314"/>
      <c r="K355" s="312"/>
      <c r="L355" s="313"/>
      <c r="M355" s="308">
        <f>SUM(M354:M354)</f>
        <v>1</v>
      </c>
      <c r="N355" s="309" t="s">
        <v>451</v>
      </c>
      <c r="O355" s="418"/>
    </row>
    <row r="356" spans="1:17" s="74" customFormat="1" ht="24">
      <c r="A356" s="421" t="s">
        <v>309</v>
      </c>
      <c r="B356" s="295" t="s">
        <v>536</v>
      </c>
      <c r="C356" s="296"/>
      <c r="D356" s="297"/>
      <c r="E356" s="298"/>
      <c r="F356" s="296"/>
      <c r="G356" s="297"/>
      <c r="H356" s="298"/>
      <c r="I356" s="297"/>
      <c r="J356" s="299"/>
      <c r="K356" s="297"/>
      <c r="L356" s="298"/>
      <c r="M356" s="297" t="s">
        <v>99</v>
      </c>
      <c r="N356" s="300"/>
      <c r="O356" s="411"/>
      <c r="P356" s="101">
        <f>M358</f>
        <v>1</v>
      </c>
      <c r="Q356" s="217"/>
    </row>
    <row r="357" spans="1:17">
      <c r="A357" s="412"/>
      <c r="B357" s="301"/>
      <c r="C357" s="218"/>
      <c r="D357" s="219"/>
      <c r="E357" s="220"/>
      <c r="F357" s="218"/>
      <c r="G357" s="219"/>
      <c r="H357" s="220"/>
      <c r="I357" s="219"/>
      <c r="J357" s="404"/>
      <c r="K357" s="219"/>
      <c r="L357" s="220"/>
      <c r="M357" s="219">
        <v>1</v>
      </c>
      <c r="N357" s="302" t="s">
        <v>451</v>
      </c>
      <c r="O357" s="413"/>
    </row>
    <row r="358" spans="1:17">
      <c r="A358" s="417"/>
      <c r="B358" s="310"/>
      <c r="C358" s="311"/>
      <c r="D358" s="312"/>
      <c r="E358" s="313"/>
      <c r="F358" s="311"/>
      <c r="G358" s="312"/>
      <c r="H358" s="313"/>
      <c r="I358" s="312"/>
      <c r="J358" s="314"/>
      <c r="K358" s="312"/>
      <c r="L358" s="313"/>
      <c r="M358" s="308">
        <f>SUM(M357:M357)</f>
        <v>1</v>
      </c>
      <c r="N358" s="309" t="s">
        <v>451</v>
      </c>
      <c r="O358" s="418"/>
    </row>
    <row r="359" spans="1:17" s="74" customFormat="1">
      <c r="A359" s="421" t="s">
        <v>398</v>
      </c>
      <c r="B359" s="295" t="s">
        <v>508</v>
      </c>
      <c r="C359" s="296"/>
      <c r="D359" s="297"/>
      <c r="E359" s="298"/>
      <c r="F359" s="296"/>
      <c r="G359" s="297"/>
      <c r="H359" s="298"/>
      <c r="I359" s="297"/>
      <c r="J359" s="299"/>
      <c r="K359" s="297"/>
      <c r="L359" s="298"/>
      <c r="M359" s="297" t="s">
        <v>99</v>
      </c>
      <c r="N359" s="300"/>
      <c r="O359" s="411"/>
      <c r="P359" s="101">
        <f>M361</f>
        <v>7</v>
      </c>
      <c r="Q359" s="217"/>
    </row>
    <row r="360" spans="1:17">
      <c r="A360" s="412"/>
      <c r="B360" s="301"/>
      <c r="C360" s="218"/>
      <c r="D360" s="219"/>
      <c r="E360" s="220"/>
      <c r="F360" s="218"/>
      <c r="G360" s="219"/>
      <c r="H360" s="220"/>
      <c r="I360" s="219"/>
      <c r="J360" s="404"/>
      <c r="K360" s="219"/>
      <c r="L360" s="220"/>
      <c r="M360" s="219">
        <v>7</v>
      </c>
      <c r="N360" s="302" t="s">
        <v>451</v>
      </c>
      <c r="O360" s="413"/>
    </row>
    <row r="361" spans="1:17">
      <c r="A361" s="417"/>
      <c r="B361" s="310"/>
      <c r="C361" s="311"/>
      <c r="D361" s="312"/>
      <c r="E361" s="313"/>
      <c r="F361" s="311"/>
      <c r="G361" s="312"/>
      <c r="H361" s="313"/>
      <c r="I361" s="312"/>
      <c r="J361" s="314"/>
      <c r="K361" s="312"/>
      <c r="L361" s="313"/>
      <c r="M361" s="308">
        <f>SUM(M360:M360)</f>
        <v>7</v>
      </c>
      <c r="N361" s="309" t="s">
        <v>451</v>
      </c>
      <c r="O361" s="418"/>
    </row>
    <row r="362" spans="1:17" s="74" customFormat="1">
      <c r="A362" s="421" t="s">
        <v>399</v>
      </c>
      <c r="B362" s="295" t="s">
        <v>537</v>
      </c>
      <c r="C362" s="296"/>
      <c r="D362" s="297"/>
      <c r="E362" s="298"/>
      <c r="F362" s="296"/>
      <c r="G362" s="297"/>
      <c r="H362" s="298"/>
      <c r="I362" s="297"/>
      <c r="J362" s="299"/>
      <c r="K362" s="297"/>
      <c r="L362" s="298"/>
      <c r="M362" s="297" t="s">
        <v>99</v>
      </c>
      <c r="N362" s="300"/>
      <c r="O362" s="411"/>
      <c r="P362" s="101">
        <f>M364</f>
        <v>39.4</v>
      </c>
      <c r="Q362" s="217"/>
    </row>
    <row r="363" spans="1:17">
      <c r="A363" s="412"/>
      <c r="B363" s="301"/>
      <c r="C363" s="218"/>
      <c r="D363" s="219"/>
      <c r="E363" s="220"/>
      <c r="F363" s="218"/>
      <c r="G363" s="219"/>
      <c r="H363" s="220"/>
      <c r="I363" s="219"/>
      <c r="J363" s="404"/>
      <c r="K363" s="219"/>
      <c r="L363" s="220"/>
      <c r="M363" s="219">
        <v>39.4</v>
      </c>
      <c r="N363" s="302" t="s">
        <v>447</v>
      </c>
      <c r="O363" s="413"/>
    </row>
    <row r="364" spans="1:17">
      <c r="A364" s="417"/>
      <c r="B364" s="310"/>
      <c r="C364" s="311"/>
      <c r="D364" s="312"/>
      <c r="E364" s="313"/>
      <c r="F364" s="311"/>
      <c r="G364" s="312"/>
      <c r="H364" s="313"/>
      <c r="I364" s="312"/>
      <c r="J364" s="314"/>
      <c r="K364" s="312"/>
      <c r="L364" s="313"/>
      <c r="M364" s="308">
        <f>SUM(M363:M363)</f>
        <v>39.4</v>
      </c>
      <c r="N364" s="309" t="s">
        <v>447</v>
      </c>
      <c r="O364" s="418"/>
    </row>
    <row r="365" spans="1:17" s="74" customFormat="1" ht="24">
      <c r="A365" s="421" t="s">
        <v>400</v>
      </c>
      <c r="B365" s="295" t="s">
        <v>538</v>
      </c>
      <c r="C365" s="296"/>
      <c r="D365" s="297"/>
      <c r="E365" s="298"/>
      <c r="F365" s="296"/>
      <c r="G365" s="297"/>
      <c r="H365" s="298"/>
      <c r="I365" s="297"/>
      <c r="J365" s="299"/>
      <c r="K365" s="297"/>
      <c r="L365" s="298"/>
      <c r="M365" s="297" t="s">
        <v>99</v>
      </c>
      <c r="N365" s="300"/>
      <c r="O365" s="411"/>
      <c r="P365" s="101">
        <f>M367</f>
        <v>2</v>
      </c>
      <c r="Q365" s="217"/>
    </row>
    <row r="366" spans="1:17">
      <c r="A366" s="412"/>
      <c r="B366" s="301"/>
      <c r="C366" s="218"/>
      <c r="D366" s="219"/>
      <c r="E366" s="220"/>
      <c r="F366" s="218"/>
      <c r="G366" s="219"/>
      <c r="H366" s="220"/>
      <c r="I366" s="219"/>
      <c r="J366" s="404"/>
      <c r="K366" s="219"/>
      <c r="L366" s="220"/>
      <c r="M366" s="219">
        <v>2</v>
      </c>
      <c r="N366" s="302" t="s">
        <v>498</v>
      </c>
      <c r="O366" s="413"/>
    </row>
    <row r="367" spans="1:17">
      <c r="A367" s="414"/>
      <c r="B367" s="303"/>
      <c r="C367" s="304"/>
      <c r="D367" s="305"/>
      <c r="E367" s="306"/>
      <c r="F367" s="304"/>
      <c r="G367" s="305"/>
      <c r="H367" s="306"/>
      <c r="I367" s="305"/>
      <c r="J367" s="307"/>
      <c r="K367" s="305"/>
      <c r="L367" s="306"/>
      <c r="M367" s="434">
        <f>SUM(M366:M366)</f>
        <v>2</v>
      </c>
      <c r="N367" s="435" t="s">
        <v>498</v>
      </c>
      <c r="O367" s="413"/>
    </row>
    <row r="368" spans="1:17" s="74" customFormat="1">
      <c r="A368" s="421" t="s">
        <v>401</v>
      </c>
      <c r="B368" s="295" t="s">
        <v>539</v>
      </c>
      <c r="C368" s="296"/>
      <c r="D368" s="297"/>
      <c r="E368" s="298"/>
      <c r="F368" s="296"/>
      <c r="G368" s="297"/>
      <c r="H368" s="298"/>
      <c r="I368" s="297"/>
      <c r="J368" s="299"/>
      <c r="K368" s="297"/>
      <c r="L368" s="298"/>
      <c r="M368" s="297" t="s">
        <v>99</v>
      </c>
      <c r="N368" s="300"/>
      <c r="O368" s="411"/>
      <c r="P368" s="101">
        <f>M370</f>
        <v>5</v>
      </c>
      <c r="Q368" s="217"/>
    </row>
    <row r="369" spans="1:17">
      <c r="A369" s="412"/>
      <c r="B369" s="301"/>
      <c r="C369" s="218"/>
      <c r="D369" s="219"/>
      <c r="E369" s="220"/>
      <c r="F369" s="218"/>
      <c r="G369" s="219"/>
      <c r="H369" s="220"/>
      <c r="I369" s="219"/>
      <c r="J369" s="404"/>
      <c r="K369" s="219"/>
      <c r="L369" s="220"/>
      <c r="M369" s="219">
        <v>5</v>
      </c>
      <c r="N369" s="302" t="s">
        <v>498</v>
      </c>
      <c r="O369" s="413"/>
    </row>
    <row r="370" spans="1:17">
      <c r="A370" s="436"/>
      <c r="B370" s="437"/>
      <c r="C370" s="438"/>
      <c r="D370" s="439"/>
      <c r="E370" s="440"/>
      <c r="F370" s="438"/>
      <c r="G370" s="439"/>
      <c r="H370" s="440"/>
      <c r="I370" s="439"/>
      <c r="J370" s="441"/>
      <c r="K370" s="439"/>
      <c r="L370" s="440"/>
      <c r="M370" s="442">
        <f>SUM(M369:M369)</f>
        <v>5</v>
      </c>
      <c r="N370" s="443" t="s">
        <v>498</v>
      </c>
      <c r="O370" s="418"/>
    </row>
    <row r="371" spans="1:17" s="74" customFormat="1" ht="36">
      <c r="A371" s="421" t="s">
        <v>402</v>
      </c>
      <c r="B371" s="295" t="s">
        <v>540</v>
      </c>
      <c r="C371" s="296"/>
      <c r="D371" s="297"/>
      <c r="E371" s="298"/>
      <c r="F371" s="296"/>
      <c r="G371" s="297"/>
      <c r="H371" s="298"/>
      <c r="I371" s="297"/>
      <c r="J371" s="299"/>
      <c r="K371" s="297"/>
      <c r="L371" s="298"/>
      <c r="M371" s="297" t="s">
        <v>99</v>
      </c>
      <c r="N371" s="300"/>
      <c r="O371" s="411"/>
      <c r="P371" s="101">
        <f>M373</f>
        <v>25.8</v>
      </c>
      <c r="Q371" s="217"/>
    </row>
    <row r="372" spans="1:17">
      <c r="A372" s="412"/>
      <c r="B372" s="301"/>
      <c r="C372" s="218"/>
      <c r="D372" s="219"/>
      <c r="E372" s="220"/>
      <c r="F372" s="218"/>
      <c r="G372" s="219"/>
      <c r="H372" s="220"/>
      <c r="I372" s="219"/>
      <c r="J372" s="404"/>
      <c r="K372" s="219"/>
      <c r="L372" s="220"/>
      <c r="M372" s="219">
        <v>25.8</v>
      </c>
      <c r="N372" s="302" t="s">
        <v>435</v>
      </c>
      <c r="O372" s="413"/>
    </row>
    <row r="373" spans="1:17">
      <c r="A373" s="417"/>
      <c r="B373" s="310"/>
      <c r="C373" s="311"/>
      <c r="D373" s="312"/>
      <c r="E373" s="313"/>
      <c r="F373" s="311"/>
      <c r="G373" s="312"/>
      <c r="H373" s="313"/>
      <c r="I373" s="312"/>
      <c r="J373" s="314"/>
      <c r="K373" s="312"/>
      <c r="L373" s="313"/>
      <c r="M373" s="308">
        <f>SUM(M372:M372)</f>
        <v>25.8</v>
      </c>
      <c r="N373" s="309" t="s">
        <v>435</v>
      </c>
      <c r="O373" s="418"/>
    </row>
    <row r="374" spans="1:17" s="74" customFormat="1" ht="36">
      <c r="A374" s="421" t="s">
        <v>403</v>
      </c>
      <c r="B374" s="295" t="s">
        <v>541</v>
      </c>
      <c r="C374" s="296"/>
      <c r="D374" s="297"/>
      <c r="E374" s="298"/>
      <c r="F374" s="296"/>
      <c r="G374" s="297"/>
      <c r="H374" s="298"/>
      <c r="I374" s="297"/>
      <c r="J374" s="299"/>
      <c r="K374" s="297"/>
      <c r="L374" s="298"/>
      <c r="M374" s="297" t="s">
        <v>99</v>
      </c>
      <c r="N374" s="300"/>
      <c r="O374" s="411"/>
      <c r="P374" s="101">
        <f>M376</f>
        <v>1.1000000000000001</v>
      </c>
      <c r="Q374" s="217"/>
    </row>
    <row r="375" spans="1:17">
      <c r="A375" s="412"/>
      <c r="B375" s="301"/>
      <c r="C375" s="218"/>
      <c r="D375" s="219"/>
      <c r="E375" s="220"/>
      <c r="F375" s="218"/>
      <c r="G375" s="219"/>
      <c r="H375" s="220"/>
      <c r="I375" s="219"/>
      <c r="J375" s="404"/>
      <c r="K375" s="219"/>
      <c r="L375" s="220"/>
      <c r="M375" s="219">
        <v>1.1000000000000001</v>
      </c>
      <c r="N375" s="302" t="s">
        <v>435</v>
      </c>
      <c r="O375" s="413"/>
    </row>
    <row r="376" spans="1:17">
      <c r="A376" s="436"/>
      <c r="B376" s="437"/>
      <c r="C376" s="438"/>
      <c r="D376" s="439"/>
      <c r="E376" s="440"/>
      <c r="F376" s="438"/>
      <c r="G376" s="439"/>
      <c r="H376" s="440"/>
      <c r="I376" s="439"/>
      <c r="J376" s="441"/>
      <c r="K376" s="439"/>
      <c r="L376" s="440"/>
      <c r="M376" s="442">
        <f>SUM(M375:M375)</f>
        <v>1.1000000000000001</v>
      </c>
      <c r="N376" s="443" t="s">
        <v>435</v>
      </c>
      <c r="O376" s="418"/>
    </row>
    <row r="377" spans="1:17">
      <c r="A377" s="474" t="s">
        <v>12</v>
      </c>
      <c r="B377" s="475" t="s">
        <v>71</v>
      </c>
      <c r="C377" s="476"/>
      <c r="D377" s="477"/>
      <c r="E377" s="478"/>
      <c r="F377" s="479"/>
      <c r="G377" s="477"/>
      <c r="H377" s="478"/>
      <c r="I377" s="477"/>
      <c r="J377" s="478"/>
      <c r="K377" s="477"/>
      <c r="L377" s="480"/>
      <c r="M377" s="477"/>
      <c r="N377" s="481"/>
      <c r="O377" s="482"/>
    </row>
    <row r="378" spans="1:17" s="74" customFormat="1" ht="36">
      <c r="A378" s="422" t="s">
        <v>51</v>
      </c>
      <c r="B378" s="100" t="s">
        <v>542</v>
      </c>
      <c r="C378" s="180" t="s">
        <v>102</v>
      </c>
      <c r="D378" s="167" t="s">
        <v>97</v>
      </c>
      <c r="E378" s="169"/>
      <c r="F378" s="180" t="s">
        <v>98</v>
      </c>
      <c r="G378" s="167"/>
      <c r="H378" s="169"/>
      <c r="I378" s="167"/>
      <c r="J378" s="168"/>
      <c r="K378" s="167"/>
      <c r="L378" s="169"/>
      <c r="M378" s="167" t="s">
        <v>99</v>
      </c>
      <c r="N378" s="157"/>
      <c r="O378" s="396"/>
      <c r="P378" s="293">
        <f>M380</f>
        <v>18</v>
      </c>
      <c r="Q378" s="294"/>
    </row>
    <row r="379" spans="1:17">
      <c r="A379" s="390"/>
      <c r="B379" s="82" t="s">
        <v>360</v>
      </c>
      <c r="C379" s="181">
        <v>2.5</v>
      </c>
      <c r="D379" s="158">
        <v>1.2</v>
      </c>
      <c r="E379" s="159"/>
      <c r="F379" s="181">
        <v>6</v>
      </c>
      <c r="G379" s="158"/>
      <c r="H379" s="159"/>
      <c r="I379" s="158"/>
      <c r="J379" s="383"/>
      <c r="K379" s="158"/>
      <c r="L379" s="154"/>
      <c r="M379" s="158">
        <f>C379*D379*F379</f>
        <v>18</v>
      </c>
      <c r="N379" s="155" t="s">
        <v>445</v>
      </c>
      <c r="O379" s="398"/>
    </row>
    <row r="380" spans="1:17">
      <c r="A380" s="391"/>
      <c r="B380" s="102"/>
      <c r="C380" s="182"/>
      <c r="D380" s="170"/>
      <c r="E380" s="172"/>
      <c r="F380" s="182"/>
      <c r="G380" s="170"/>
      <c r="H380" s="172"/>
      <c r="I380" s="170"/>
      <c r="J380" s="171"/>
      <c r="K380" s="170"/>
      <c r="L380" s="172"/>
      <c r="M380" s="163">
        <f>SUM(M379:M379)</f>
        <v>18</v>
      </c>
      <c r="N380" s="156" t="s">
        <v>445</v>
      </c>
      <c r="O380" s="399"/>
    </row>
    <row r="381" spans="1:17" s="74" customFormat="1" ht="24">
      <c r="A381" s="422" t="s">
        <v>54</v>
      </c>
      <c r="B381" s="100" t="s">
        <v>543</v>
      </c>
      <c r="C381" s="180" t="s">
        <v>102</v>
      </c>
      <c r="D381" s="167" t="s">
        <v>97</v>
      </c>
      <c r="E381" s="169"/>
      <c r="F381" s="180" t="s">
        <v>98</v>
      </c>
      <c r="G381" s="167"/>
      <c r="H381" s="169"/>
      <c r="I381" s="167"/>
      <c r="J381" s="168"/>
      <c r="K381" s="167"/>
      <c r="L381" s="169"/>
      <c r="M381" s="167" t="s">
        <v>99</v>
      </c>
      <c r="N381" s="157"/>
      <c r="O381" s="396"/>
      <c r="P381" s="293">
        <f>M383</f>
        <v>3.3600000000000003</v>
      </c>
      <c r="Q381" s="294"/>
    </row>
    <row r="382" spans="1:17">
      <c r="A382" s="390"/>
      <c r="B382" s="82" t="s">
        <v>361</v>
      </c>
      <c r="C382" s="181">
        <v>1.6</v>
      </c>
      <c r="D382" s="158">
        <v>2.1</v>
      </c>
      <c r="E382" s="159"/>
      <c r="F382" s="181">
        <v>1</v>
      </c>
      <c r="G382" s="158"/>
      <c r="H382" s="159"/>
      <c r="I382" s="158"/>
      <c r="J382" s="383"/>
      <c r="K382" s="158"/>
      <c r="L382" s="154"/>
      <c r="M382" s="158">
        <f>C382*D382*F382</f>
        <v>3.3600000000000003</v>
      </c>
      <c r="N382" s="155" t="s">
        <v>445</v>
      </c>
      <c r="O382" s="398"/>
    </row>
    <row r="383" spans="1:17">
      <c r="A383" s="391"/>
      <c r="B383" s="102"/>
      <c r="C383" s="182"/>
      <c r="D383" s="170"/>
      <c r="E383" s="172"/>
      <c r="F383" s="182"/>
      <c r="G383" s="170"/>
      <c r="H383" s="172"/>
      <c r="I383" s="170"/>
      <c r="J383" s="171"/>
      <c r="K383" s="170"/>
      <c r="L383" s="172"/>
      <c r="M383" s="163">
        <f>SUM(M382:M382)</f>
        <v>3.3600000000000003</v>
      </c>
      <c r="N383" s="156" t="s">
        <v>445</v>
      </c>
      <c r="O383" s="399"/>
    </row>
    <row r="384" spans="1:17" s="74" customFormat="1" ht="36">
      <c r="A384" s="422" t="s">
        <v>56</v>
      </c>
      <c r="B384" s="100" t="s">
        <v>544</v>
      </c>
      <c r="C384" s="180" t="s">
        <v>102</v>
      </c>
      <c r="D384" s="167" t="s">
        <v>97</v>
      </c>
      <c r="E384" s="169"/>
      <c r="F384" s="180" t="s">
        <v>98</v>
      </c>
      <c r="G384" s="167"/>
      <c r="H384" s="169"/>
      <c r="I384" s="167"/>
      <c r="J384" s="168"/>
      <c r="K384" s="167"/>
      <c r="L384" s="169"/>
      <c r="M384" s="167" t="s">
        <v>99</v>
      </c>
      <c r="N384" s="157"/>
      <c r="O384" s="396"/>
      <c r="P384" s="293">
        <f>M387</f>
        <v>19.375</v>
      </c>
      <c r="Q384" s="294"/>
    </row>
    <row r="385" spans="1:17">
      <c r="A385" s="390"/>
      <c r="B385" s="82" t="s">
        <v>362</v>
      </c>
      <c r="C385" s="181">
        <v>3.5</v>
      </c>
      <c r="D385" s="158">
        <v>3.25</v>
      </c>
      <c r="E385" s="159"/>
      <c r="F385" s="181">
        <v>1</v>
      </c>
      <c r="G385" s="158"/>
      <c r="H385" s="159"/>
      <c r="I385" s="158"/>
      <c r="J385" s="383"/>
      <c r="K385" s="158"/>
      <c r="L385" s="154"/>
      <c r="M385" s="158">
        <f>C385*D385*F385</f>
        <v>11.375</v>
      </c>
      <c r="N385" s="155" t="s">
        <v>445</v>
      </c>
      <c r="O385" s="398"/>
    </row>
    <row r="386" spans="1:17">
      <c r="A386" s="390"/>
      <c r="B386" s="82" t="s">
        <v>126</v>
      </c>
      <c r="C386" s="181">
        <v>4</v>
      </c>
      <c r="D386" s="158">
        <v>2</v>
      </c>
      <c r="E386" s="159"/>
      <c r="F386" s="181">
        <v>1</v>
      </c>
      <c r="G386" s="158"/>
      <c r="H386" s="159"/>
      <c r="I386" s="158"/>
      <c r="J386" s="383"/>
      <c r="K386" s="158"/>
      <c r="L386" s="154"/>
      <c r="M386" s="158">
        <f>C386*D386*F386</f>
        <v>8</v>
      </c>
      <c r="N386" s="155" t="s">
        <v>445</v>
      </c>
      <c r="O386" s="398"/>
    </row>
    <row r="387" spans="1:17">
      <c r="A387" s="391"/>
      <c r="B387" s="102"/>
      <c r="C387" s="182"/>
      <c r="D387" s="170"/>
      <c r="E387" s="172"/>
      <c r="F387" s="182"/>
      <c r="G387" s="170"/>
      <c r="H387" s="172"/>
      <c r="I387" s="170"/>
      <c r="J387" s="171"/>
      <c r="K387" s="170"/>
      <c r="L387" s="172"/>
      <c r="M387" s="163">
        <f>SUM(M385:M386)</f>
        <v>19.375</v>
      </c>
      <c r="N387" s="156" t="s">
        <v>445</v>
      </c>
      <c r="O387" s="399"/>
    </row>
    <row r="388" spans="1:17" s="74" customFormat="1" ht="24">
      <c r="A388" s="422" t="s">
        <v>58</v>
      </c>
      <c r="B388" s="100" t="s">
        <v>545</v>
      </c>
      <c r="C388" s="180" t="s">
        <v>102</v>
      </c>
      <c r="D388" s="167" t="s">
        <v>97</v>
      </c>
      <c r="E388" s="169"/>
      <c r="F388" s="180" t="s">
        <v>98</v>
      </c>
      <c r="G388" s="167"/>
      <c r="H388" s="169"/>
      <c r="I388" s="167"/>
      <c r="J388" s="168"/>
      <c r="K388" s="167"/>
      <c r="L388" s="169"/>
      <c r="M388" s="167" t="s">
        <v>99</v>
      </c>
      <c r="N388" s="157"/>
      <c r="O388" s="396"/>
      <c r="P388" s="293">
        <f>M391</f>
        <v>21.36</v>
      </c>
      <c r="Q388" s="294"/>
    </row>
    <row r="389" spans="1:17">
      <c r="A389" s="390"/>
      <c r="B389" s="82" t="s">
        <v>360</v>
      </c>
      <c r="C389" s="181">
        <v>2.5</v>
      </c>
      <c r="D389" s="158">
        <v>1.2</v>
      </c>
      <c r="E389" s="159"/>
      <c r="F389" s="181">
        <v>6</v>
      </c>
      <c r="G389" s="158"/>
      <c r="H389" s="159"/>
      <c r="I389" s="158"/>
      <c r="J389" s="383"/>
      <c r="K389" s="158"/>
      <c r="L389" s="154"/>
      <c r="M389" s="158">
        <f>C389*D389*F389</f>
        <v>18</v>
      </c>
      <c r="N389" s="155" t="s">
        <v>445</v>
      </c>
      <c r="O389" s="398"/>
    </row>
    <row r="390" spans="1:17">
      <c r="A390" s="390"/>
      <c r="B390" s="82" t="s">
        <v>361</v>
      </c>
      <c r="C390" s="181">
        <v>1.6</v>
      </c>
      <c r="D390" s="158">
        <v>2.1</v>
      </c>
      <c r="E390" s="159"/>
      <c r="F390" s="181">
        <v>1</v>
      </c>
      <c r="G390" s="158"/>
      <c r="H390" s="159"/>
      <c r="I390" s="158"/>
      <c r="J390" s="383"/>
      <c r="K390" s="158"/>
      <c r="L390" s="154"/>
      <c r="M390" s="158">
        <f>C390*D390*F390</f>
        <v>3.3600000000000003</v>
      </c>
      <c r="N390" s="155" t="s">
        <v>445</v>
      </c>
      <c r="O390" s="398"/>
    </row>
    <row r="391" spans="1:17">
      <c r="A391" s="391"/>
      <c r="B391" s="102"/>
      <c r="C391" s="182"/>
      <c r="D391" s="170"/>
      <c r="E391" s="172"/>
      <c r="F391" s="182"/>
      <c r="G391" s="170"/>
      <c r="H391" s="172"/>
      <c r="I391" s="170"/>
      <c r="J391" s="171"/>
      <c r="K391" s="170"/>
      <c r="L391" s="172"/>
      <c r="M391" s="163">
        <f>SUM(M389:M390)</f>
        <v>21.36</v>
      </c>
      <c r="N391" s="156" t="s">
        <v>445</v>
      </c>
      <c r="O391" s="399"/>
    </row>
    <row r="392" spans="1:17">
      <c r="A392" s="415" t="s">
        <v>13</v>
      </c>
      <c r="B392" s="315" t="s">
        <v>311</v>
      </c>
      <c r="C392" s="322"/>
      <c r="D392" s="317"/>
      <c r="E392" s="318"/>
      <c r="F392" s="316"/>
      <c r="G392" s="317"/>
      <c r="H392" s="318"/>
      <c r="I392" s="317"/>
      <c r="J392" s="318"/>
      <c r="K392" s="317"/>
      <c r="L392" s="319"/>
      <c r="M392" s="317"/>
      <c r="N392" s="320"/>
      <c r="O392" s="416"/>
    </row>
    <row r="393" spans="1:17" s="74" customFormat="1" ht="36">
      <c r="A393" s="422" t="s">
        <v>62</v>
      </c>
      <c r="B393" s="100" t="s">
        <v>546</v>
      </c>
      <c r="C393" s="180"/>
      <c r="D393" s="167"/>
      <c r="E393" s="169"/>
      <c r="F393" s="180"/>
      <c r="G393" s="167"/>
      <c r="H393" s="169"/>
      <c r="I393" s="167"/>
      <c r="J393" s="168"/>
      <c r="K393" s="167"/>
      <c r="L393" s="169"/>
      <c r="M393" s="167" t="s">
        <v>99</v>
      </c>
      <c r="N393" s="157"/>
      <c r="O393" s="396"/>
      <c r="P393" s="293">
        <f>M395</f>
        <v>133</v>
      </c>
      <c r="Q393" s="294"/>
    </row>
    <row r="394" spans="1:17">
      <c r="A394" s="390"/>
      <c r="B394" s="82" t="s">
        <v>411</v>
      </c>
      <c r="C394" s="181"/>
      <c r="D394" s="158"/>
      <c r="E394" s="159"/>
      <c r="F394" s="181"/>
      <c r="G394" s="158"/>
      <c r="H394" s="159"/>
      <c r="I394" s="158"/>
      <c r="J394" s="383"/>
      <c r="K394" s="158"/>
      <c r="L394" s="154"/>
      <c r="M394" s="158">
        <v>133</v>
      </c>
      <c r="N394" s="155" t="s">
        <v>469</v>
      </c>
      <c r="O394" s="398"/>
    </row>
    <row r="395" spans="1:17">
      <c r="A395" s="423"/>
      <c r="B395" s="287"/>
      <c r="C395" s="288"/>
      <c r="D395" s="289"/>
      <c r="E395" s="290"/>
      <c r="F395" s="288"/>
      <c r="G395" s="289"/>
      <c r="H395" s="290"/>
      <c r="I395" s="289"/>
      <c r="J395" s="291"/>
      <c r="K395" s="289"/>
      <c r="L395" s="290"/>
      <c r="M395" s="292">
        <f>SUM(M394:M394)</f>
        <v>133</v>
      </c>
      <c r="N395" s="329" t="s">
        <v>469</v>
      </c>
      <c r="O395" s="399"/>
    </row>
    <row r="396" spans="1:17" s="74" customFormat="1" ht="36">
      <c r="A396" s="422" t="s">
        <v>63</v>
      </c>
      <c r="B396" s="100" t="s">
        <v>547</v>
      </c>
      <c r="C396" s="180" t="s">
        <v>109</v>
      </c>
      <c r="D396" s="167" t="s">
        <v>114</v>
      </c>
      <c r="E396" s="169"/>
      <c r="F396" s="180"/>
      <c r="G396" s="167"/>
      <c r="H396" s="169"/>
      <c r="I396" s="167"/>
      <c r="J396" s="168"/>
      <c r="K396" s="167"/>
      <c r="L396" s="169"/>
      <c r="M396" s="167" t="s">
        <v>99</v>
      </c>
      <c r="N396" s="157"/>
      <c r="O396" s="396"/>
      <c r="P396" s="293">
        <f>M398</f>
        <v>5.3445700000000009</v>
      </c>
      <c r="Q396" s="294"/>
    </row>
    <row r="397" spans="1:17">
      <c r="A397" s="390"/>
      <c r="B397" s="82" t="s">
        <v>412</v>
      </c>
      <c r="C397" s="181">
        <v>53.445700000000002</v>
      </c>
      <c r="D397" s="158">
        <v>0.1</v>
      </c>
      <c r="E397" s="159"/>
      <c r="F397" s="181"/>
      <c r="G397" s="158"/>
      <c r="H397" s="159"/>
      <c r="I397" s="158"/>
      <c r="J397" s="383"/>
      <c r="K397" s="158"/>
      <c r="L397" s="154"/>
      <c r="M397" s="158">
        <f>C397*D397</f>
        <v>5.3445700000000009</v>
      </c>
      <c r="N397" s="155" t="s">
        <v>461</v>
      </c>
      <c r="O397" s="398"/>
    </row>
    <row r="398" spans="1:17">
      <c r="A398" s="391"/>
      <c r="B398" s="102"/>
      <c r="C398" s="182"/>
      <c r="D398" s="170"/>
      <c r="E398" s="172"/>
      <c r="F398" s="182"/>
      <c r="G398" s="170"/>
      <c r="H398" s="172"/>
      <c r="I398" s="170"/>
      <c r="J398" s="171"/>
      <c r="K398" s="170"/>
      <c r="L398" s="172"/>
      <c r="M398" s="163">
        <f>SUM(M397:M397)</f>
        <v>5.3445700000000009</v>
      </c>
      <c r="N398" s="156" t="s">
        <v>461</v>
      </c>
      <c r="O398" s="399"/>
    </row>
    <row r="399" spans="1:17" s="74" customFormat="1">
      <c r="A399" s="422" t="s">
        <v>64</v>
      </c>
      <c r="B399" s="100" t="s">
        <v>548</v>
      </c>
      <c r="C399" s="180"/>
      <c r="D399" s="167"/>
      <c r="E399" s="169"/>
      <c r="F399" s="180"/>
      <c r="G399" s="167"/>
      <c r="H399" s="169"/>
      <c r="I399" s="167"/>
      <c r="J399" s="168"/>
      <c r="K399" s="167"/>
      <c r="L399" s="169"/>
      <c r="M399" s="167" t="s">
        <v>99</v>
      </c>
      <c r="N399" s="157"/>
      <c r="O399" s="396"/>
      <c r="P399" s="293">
        <f>M401</f>
        <v>53.445700000000009</v>
      </c>
      <c r="Q399" s="294"/>
    </row>
    <row r="400" spans="1:17">
      <c r="A400" s="390"/>
      <c r="B400" s="82" t="s">
        <v>413</v>
      </c>
      <c r="C400" s="181"/>
      <c r="D400" s="158"/>
      <c r="E400" s="159"/>
      <c r="F400" s="181"/>
      <c r="G400" s="158"/>
      <c r="H400" s="159"/>
      <c r="I400" s="158"/>
      <c r="J400" s="383"/>
      <c r="K400" s="158"/>
      <c r="L400" s="154"/>
      <c r="M400" s="158">
        <f>M398/0.1</f>
        <v>53.445700000000009</v>
      </c>
      <c r="N400" s="155" t="s">
        <v>167</v>
      </c>
      <c r="O400" s="398"/>
    </row>
    <row r="401" spans="1:17">
      <c r="A401" s="423"/>
      <c r="B401" s="287"/>
      <c r="C401" s="288"/>
      <c r="D401" s="289"/>
      <c r="E401" s="290"/>
      <c r="F401" s="288"/>
      <c r="G401" s="289"/>
      <c r="H401" s="290"/>
      <c r="I401" s="289"/>
      <c r="J401" s="291"/>
      <c r="K401" s="289"/>
      <c r="L401" s="290"/>
      <c r="M401" s="292">
        <f>SUM(M400:M400)</f>
        <v>53.445700000000009</v>
      </c>
      <c r="N401" s="329" t="s">
        <v>167</v>
      </c>
      <c r="O401" s="399"/>
    </row>
    <row r="402" spans="1:17" s="74" customFormat="1" ht="36">
      <c r="A402" s="422" t="s">
        <v>65</v>
      </c>
      <c r="B402" s="100" t="s">
        <v>549</v>
      </c>
      <c r="C402" s="180" t="s">
        <v>110</v>
      </c>
      <c r="D402" s="167" t="s">
        <v>102</v>
      </c>
      <c r="E402" s="167" t="s">
        <v>97</v>
      </c>
      <c r="F402" s="180"/>
      <c r="G402" s="167"/>
      <c r="H402" s="169"/>
      <c r="I402" s="167"/>
      <c r="J402" s="168"/>
      <c r="K402" s="167"/>
      <c r="L402" s="169"/>
      <c r="M402" s="167" t="s">
        <v>99</v>
      </c>
      <c r="N402" s="157"/>
      <c r="O402" s="396"/>
      <c r="P402" s="293">
        <f>M404</f>
        <v>2.1350000000000002</v>
      </c>
      <c r="Q402" s="294"/>
    </row>
    <row r="403" spans="1:17">
      <c r="A403" s="390"/>
      <c r="B403" s="82" t="s">
        <v>412</v>
      </c>
      <c r="C403" s="181">
        <v>19.850000000000001</v>
      </c>
      <c r="D403" s="158">
        <v>1.5</v>
      </c>
      <c r="E403" s="158">
        <v>0.1</v>
      </c>
      <c r="F403" s="181"/>
      <c r="G403" s="158"/>
      <c r="H403" s="159"/>
      <c r="I403" s="158"/>
      <c r="J403" s="383"/>
      <c r="K403" s="158"/>
      <c r="L403" s="154"/>
      <c r="M403" s="158">
        <f>C403*E403+D403*E403</f>
        <v>2.1350000000000002</v>
      </c>
      <c r="N403" s="155" t="s">
        <v>445</v>
      </c>
      <c r="O403" s="398"/>
    </row>
    <row r="404" spans="1:17">
      <c r="A404" s="423"/>
      <c r="B404" s="287"/>
      <c r="C404" s="288"/>
      <c r="D404" s="289"/>
      <c r="E404" s="290"/>
      <c r="F404" s="288"/>
      <c r="G404" s="289"/>
      <c r="H404" s="290"/>
      <c r="I404" s="289"/>
      <c r="J404" s="291"/>
      <c r="K404" s="289"/>
      <c r="L404" s="290"/>
      <c r="M404" s="292">
        <f>SUM(M403:M403)</f>
        <v>2.1350000000000002</v>
      </c>
      <c r="N404" s="329" t="s">
        <v>445</v>
      </c>
      <c r="O404" s="399"/>
    </row>
    <row r="405" spans="1:17" s="74" customFormat="1" ht="24">
      <c r="A405" s="422" t="s">
        <v>405</v>
      </c>
      <c r="B405" s="100" t="s">
        <v>550</v>
      </c>
      <c r="C405" s="180"/>
      <c r="D405" s="167"/>
      <c r="E405" s="169"/>
      <c r="F405" s="180"/>
      <c r="G405" s="167"/>
      <c r="H405" s="169"/>
      <c r="I405" s="167"/>
      <c r="J405" s="168"/>
      <c r="K405" s="167"/>
      <c r="L405" s="169"/>
      <c r="M405" s="167" t="s">
        <v>99</v>
      </c>
      <c r="N405" s="157"/>
      <c r="O405" s="396"/>
      <c r="P405" s="293">
        <f>M407</f>
        <v>102.5938</v>
      </c>
      <c r="Q405" s="294"/>
    </row>
    <row r="406" spans="1:17">
      <c r="A406" s="390"/>
      <c r="B406" s="82" t="s">
        <v>414</v>
      </c>
      <c r="C406" s="181"/>
      <c r="D406" s="158"/>
      <c r="E406" s="159"/>
      <c r="F406" s="181"/>
      <c r="G406" s="158"/>
      <c r="H406" s="159"/>
      <c r="I406" s="158"/>
      <c r="J406" s="383"/>
      <c r="K406" s="158"/>
      <c r="L406" s="154"/>
      <c r="M406" s="158">
        <v>102.5938</v>
      </c>
      <c r="N406" s="155" t="s">
        <v>445</v>
      </c>
      <c r="O406" s="398"/>
    </row>
    <row r="407" spans="1:17">
      <c r="A407" s="391"/>
      <c r="B407" s="102"/>
      <c r="C407" s="182"/>
      <c r="D407" s="170"/>
      <c r="E407" s="172"/>
      <c r="F407" s="182"/>
      <c r="G407" s="170"/>
      <c r="H407" s="172"/>
      <c r="I407" s="170"/>
      <c r="J407" s="171"/>
      <c r="K407" s="170"/>
      <c r="L407" s="172"/>
      <c r="M407" s="163">
        <f>SUM(M406:M406)</f>
        <v>102.5938</v>
      </c>
      <c r="N407" s="156" t="s">
        <v>445</v>
      </c>
      <c r="O407" s="399"/>
    </row>
    <row r="408" spans="1:17" s="74" customFormat="1" ht="48">
      <c r="A408" s="422" t="s">
        <v>406</v>
      </c>
      <c r="B408" s="100" t="s">
        <v>551</v>
      </c>
      <c r="C408" s="180"/>
      <c r="D408" s="167"/>
      <c r="E408" s="169"/>
      <c r="F408" s="180"/>
      <c r="G408" s="167"/>
      <c r="H408" s="169"/>
      <c r="I408" s="167"/>
      <c r="J408" s="168"/>
      <c r="K408" s="167"/>
      <c r="L408" s="169"/>
      <c r="M408" s="167" t="s">
        <v>99</v>
      </c>
      <c r="N408" s="157"/>
      <c r="O408" s="396"/>
      <c r="P408" s="293">
        <f>M410</f>
        <v>133</v>
      </c>
      <c r="Q408" s="294"/>
    </row>
    <row r="409" spans="1:17">
      <c r="A409" s="390"/>
      <c r="B409" s="82" t="s">
        <v>415</v>
      </c>
      <c r="C409" s="181"/>
      <c r="D409" s="158"/>
      <c r="E409" s="159"/>
      <c r="F409" s="181"/>
      <c r="G409" s="158"/>
      <c r="H409" s="159"/>
      <c r="I409" s="158"/>
      <c r="J409" s="383"/>
      <c r="K409" s="158"/>
      <c r="L409" s="154"/>
      <c r="M409" s="158">
        <f>M395</f>
        <v>133</v>
      </c>
      <c r="N409" s="155" t="s">
        <v>469</v>
      </c>
      <c r="O409" s="398"/>
    </row>
    <row r="410" spans="1:17">
      <c r="A410" s="391"/>
      <c r="B410" s="102"/>
      <c r="C410" s="182"/>
      <c r="D410" s="170"/>
      <c r="E410" s="172"/>
      <c r="F410" s="182"/>
      <c r="G410" s="170"/>
      <c r="H410" s="172"/>
      <c r="I410" s="170"/>
      <c r="J410" s="171"/>
      <c r="K410" s="170"/>
      <c r="L410" s="172"/>
      <c r="M410" s="163">
        <f>SUM(M409:M409)</f>
        <v>133</v>
      </c>
      <c r="N410" s="156" t="s">
        <v>469</v>
      </c>
      <c r="O410" s="399"/>
    </row>
    <row r="411" spans="1:17" s="74" customFormat="1" ht="24">
      <c r="A411" s="422" t="s">
        <v>407</v>
      </c>
      <c r="B411" s="100" t="s">
        <v>552</v>
      </c>
      <c r="C411" s="180"/>
      <c r="D411" s="167"/>
      <c r="E411" s="169"/>
      <c r="F411" s="180"/>
      <c r="G411" s="167"/>
      <c r="H411" s="169"/>
      <c r="I411" s="167"/>
      <c r="J411" s="168"/>
      <c r="K411" s="167"/>
      <c r="L411" s="169"/>
      <c r="M411" s="167" t="s">
        <v>99</v>
      </c>
      <c r="N411" s="157"/>
      <c r="O411" s="557" t="s">
        <v>439</v>
      </c>
      <c r="P411" s="293">
        <f>M413</f>
        <v>573.79</v>
      </c>
      <c r="Q411" s="294"/>
    </row>
    <row r="412" spans="1:17">
      <c r="A412" s="390"/>
      <c r="B412" s="82" t="s">
        <v>438</v>
      </c>
      <c r="C412" s="181"/>
      <c r="D412" s="158"/>
      <c r="E412" s="159"/>
      <c r="F412" s="181"/>
      <c r="G412" s="158"/>
      <c r="H412" s="159"/>
      <c r="I412" s="158"/>
      <c r="J412" s="383"/>
      <c r="K412" s="158"/>
      <c r="L412" s="154"/>
      <c r="M412" s="158">
        <f>M427-M419</f>
        <v>573.79</v>
      </c>
      <c r="N412" s="155" t="s">
        <v>445</v>
      </c>
      <c r="O412" s="558"/>
    </row>
    <row r="413" spans="1:17">
      <c r="A413" s="391"/>
      <c r="B413" s="102"/>
      <c r="C413" s="182"/>
      <c r="D413" s="170"/>
      <c r="E413" s="172"/>
      <c r="F413" s="182"/>
      <c r="G413" s="170"/>
      <c r="H413" s="172"/>
      <c r="I413" s="170"/>
      <c r="J413" s="171"/>
      <c r="K413" s="170"/>
      <c r="L413" s="172"/>
      <c r="M413" s="163">
        <f>SUM(M412:M412)</f>
        <v>573.79</v>
      </c>
      <c r="N413" s="156" t="s">
        <v>445</v>
      </c>
      <c r="O413" s="559"/>
    </row>
    <row r="414" spans="1:17" s="74" customFormat="1" ht="36">
      <c r="A414" s="422" t="s">
        <v>408</v>
      </c>
      <c r="B414" s="100" t="s">
        <v>553</v>
      </c>
      <c r="C414" s="180"/>
      <c r="D414" s="167"/>
      <c r="E414" s="169"/>
      <c r="F414" s="180"/>
      <c r="G414" s="167"/>
      <c r="H414" s="169"/>
      <c r="I414" s="167"/>
      <c r="J414" s="168"/>
      <c r="K414" s="167"/>
      <c r="L414" s="169"/>
      <c r="M414" s="167" t="s">
        <v>99</v>
      </c>
      <c r="N414" s="157"/>
      <c r="O414" s="396"/>
      <c r="P414" s="293">
        <f>M416</f>
        <v>706.79</v>
      </c>
      <c r="Q414" s="294"/>
    </row>
    <row r="415" spans="1:17">
      <c r="A415" s="390"/>
      <c r="B415" s="82" t="s">
        <v>438</v>
      </c>
      <c r="C415" s="181"/>
      <c r="D415" s="158"/>
      <c r="E415" s="159"/>
      <c r="F415" s="181"/>
      <c r="G415" s="158"/>
      <c r="H415" s="159"/>
      <c r="I415" s="158"/>
      <c r="J415" s="383"/>
      <c r="K415" s="158"/>
      <c r="L415" s="154"/>
      <c r="M415" s="158">
        <f>M427</f>
        <v>706.79</v>
      </c>
      <c r="N415" s="155" t="s">
        <v>445</v>
      </c>
      <c r="O415" s="398"/>
    </row>
    <row r="416" spans="1:17">
      <c r="A416" s="391"/>
      <c r="B416" s="102"/>
      <c r="C416" s="182"/>
      <c r="D416" s="170"/>
      <c r="E416" s="172"/>
      <c r="F416" s="182"/>
      <c r="G416" s="170"/>
      <c r="H416" s="172"/>
      <c r="I416" s="170"/>
      <c r="J416" s="171"/>
      <c r="K416" s="170"/>
      <c r="L416" s="172"/>
      <c r="M416" s="173">
        <f>SUM(M415:M415)</f>
        <v>706.79</v>
      </c>
      <c r="N416" s="174" t="s">
        <v>445</v>
      </c>
      <c r="O416" s="398"/>
    </row>
    <row r="417" spans="1:17" s="74" customFormat="1">
      <c r="A417" s="422" t="s">
        <v>410</v>
      </c>
      <c r="B417" s="100" t="s">
        <v>554</v>
      </c>
      <c r="C417" s="180"/>
      <c r="D417" s="167"/>
      <c r="E417" s="169"/>
      <c r="F417" s="180"/>
      <c r="G417" s="167"/>
      <c r="H417" s="169"/>
      <c r="I417" s="167"/>
      <c r="J417" s="168"/>
      <c r="K417" s="167"/>
      <c r="L417" s="169"/>
      <c r="M417" s="167" t="s">
        <v>99</v>
      </c>
      <c r="N417" s="157"/>
      <c r="O417" s="396"/>
      <c r="P417" s="293">
        <f>M419</f>
        <v>133</v>
      </c>
      <c r="Q417" s="294"/>
    </row>
    <row r="418" spans="1:17">
      <c r="A418" s="390"/>
      <c r="B418" s="82"/>
      <c r="C418" s="181"/>
      <c r="D418" s="158"/>
      <c r="E418" s="159"/>
      <c r="F418" s="181"/>
      <c r="G418" s="158"/>
      <c r="H418" s="159"/>
      <c r="I418" s="158"/>
      <c r="J418" s="383"/>
      <c r="K418" s="158"/>
      <c r="L418" s="154"/>
      <c r="M418" s="158">
        <v>133</v>
      </c>
      <c r="N418" s="155" t="s">
        <v>445</v>
      </c>
      <c r="O418" s="398"/>
    </row>
    <row r="419" spans="1:17">
      <c r="A419" s="423"/>
      <c r="B419" s="287"/>
      <c r="C419" s="288"/>
      <c r="D419" s="289"/>
      <c r="E419" s="290"/>
      <c r="F419" s="288"/>
      <c r="G419" s="289"/>
      <c r="H419" s="290"/>
      <c r="I419" s="289"/>
      <c r="J419" s="291"/>
      <c r="K419" s="289"/>
      <c r="L419" s="290"/>
      <c r="M419" s="292">
        <f>SUM(M418:M418)</f>
        <v>133</v>
      </c>
      <c r="N419" s="329" t="s">
        <v>445</v>
      </c>
      <c r="O419" s="399"/>
    </row>
    <row r="420" spans="1:17" s="74" customFormat="1" ht="24">
      <c r="A420" s="422" t="s">
        <v>441</v>
      </c>
      <c r="B420" s="100" t="s">
        <v>555</v>
      </c>
      <c r="C420" s="180" t="s">
        <v>110</v>
      </c>
      <c r="D420" s="167" t="s">
        <v>97</v>
      </c>
      <c r="E420" s="169"/>
      <c r="F420" s="180" t="s">
        <v>416</v>
      </c>
      <c r="G420" s="167"/>
      <c r="H420" s="169"/>
      <c r="I420" s="167"/>
      <c r="J420" s="168"/>
      <c r="K420" s="167"/>
      <c r="L420" s="169"/>
      <c r="M420" s="167" t="s">
        <v>99</v>
      </c>
      <c r="N420" s="157"/>
      <c r="O420" s="396"/>
      <c r="P420" s="293">
        <f>M427</f>
        <v>706.79</v>
      </c>
      <c r="Q420" s="294"/>
    </row>
    <row r="421" spans="1:17">
      <c r="A421" s="390"/>
      <c r="B421" s="82" t="s">
        <v>418</v>
      </c>
      <c r="C421" s="181">
        <v>47</v>
      </c>
      <c r="D421" s="158">
        <v>4.6000000000000005</v>
      </c>
      <c r="E421" s="159"/>
      <c r="F421" s="181">
        <v>6</v>
      </c>
      <c r="G421" s="158"/>
      <c r="H421" s="159"/>
      <c r="I421" s="158"/>
      <c r="J421" s="493"/>
      <c r="K421" s="158"/>
      <c r="L421" s="154"/>
      <c r="M421" s="158">
        <f>C421*D421-F421</f>
        <v>210.20000000000002</v>
      </c>
      <c r="N421" s="155" t="s">
        <v>445</v>
      </c>
      <c r="O421" s="398"/>
    </row>
    <row r="422" spans="1:17">
      <c r="A422" s="390"/>
      <c r="B422" s="82" t="s">
        <v>419</v>
      </c>
      <c r="C422" s="181">
        <v>38.400000000000006</v>
      </c>
      <c r="D422" s="158">
        <v>4.6000000000000005</v>
      </c>
      <c r="E422" s="159"/>
      <c r="F422" s="181">
        <v>6</v>
      </c>
      <c r="G422" s="158"/>
      <c r="H422" s="159"/>
      <c r="I422" s="158"/>
      <c r="J422" s="493"/>
      <c r="K422" s="158"/>
      <c r="L422" s="154"/>
      <c r="M422" s="158">
        <f t="shared" ref="M422:M424" si="8">C422*D422-F422</f>
        <v>170.64000000000004</v>
      </c>
      <c r="N422" s="155" t="s">
        <v>445</v>
      </c>
      <c r="O422" s="398"/>
    </row>
    <row r="423" spans="1:17">
      <c r="A423" s="390"/>
      <c r="B423" s="82" t="s">
        <v>417</v>
      </c>
      <c r="C423" s="181">
        <v>2.25</v>
      </c>
      <c r="D423" s="158">
        <v>4.5</v>
      </c>
      <c r="E423" s="159"/>
      <c r="F423" s="181"/>
      <c r="G423" s="158"/>
      <c r="H423" s="159"/>
      <c r="I423" s="158"/>
      <c r="J423" s="493"/>
      <c r="K423" s="158"/>
      <c r="L423" s="154"/>
      <c r="M423" s="158">
        <f t="shared" si="8"/>
        <v>10.125</v>
      </c>
      <c r="N423" s="155" t="s">
        <v>445</v>
      </c>
      <c r="O423" s="398"/>
    </row>
    <row r="424" spans="1:17">
      <c r="A424" s="390"/>
      <c r="B424" s="82"/>
      <c r="C424" s="181">
        <v>4.25</v>
      </c>
      <c r="D424" s="158">
        <v>4</v>
      </c>
      <c r="E424" s="159"/>
      <c r="F424" s="181">
        <v>9.375</v>
      </c>
      <c r="G424" s="158"/>
      <c r="H424" s="159"/>
      <c r="I424" s="158"/>
      <c r="J424" s="493"/>
      <c r="K424" s="158"/>
      <c r="L424" s="154"/>
      <c r="M424" s="158">
        <f t="shared" si="8"/>
        <v>7.625</v>
      </c>
      <c r="N424" s="155" t="s">
        <v>445</v>
      </c>
      <c r="O424" s="398"/>
    </row>
    <row r="425" spans="1:17">
      <c r="A425" s="390"/>
      <c r="B425" s="82" t="s">
        <v>431</v>
      </c>
      <c r="C425" s="181"/>
      <c r="D425" s="158"/>
      <c r="E425" s="159"/>
      <c r="F425" s="181"/>
      <c r="G425" s="158"/>
      <c r="H425" s="159"/>
      <c r="I425" s="158"/>
      <c r="J425" s="493"/>
      <c r="K425" s="158"/>
      <c r="L425" s="154"/>
      <c r="M425" s="158">
        <v>133</v>
      </c>
      <c r="N425" s="155" t="s">
        <v>445</v>
      </c>
      <c r="O425" s="398"/>
    </row>
    <row r="426" spans="1:17">
      <c r="A426" s="390"/>
      <c r="B426" s="82" t="s">
        <v>432</v>
      </c>
      <c r="C426" s="181">
        <v>47.55</v>
      </c>
      <c r="D426" s="158">
        <v>2</v>
      </c>
      <c r="E426" s="159"/>
      <c r="F426" s="181">
        <v>15</v>
      </c>
      <c r="G426" s="158"/>
      <c r="H426" s="159"/>
      <c r="I426" s="158"/>
      <c r="J426" s="493"/>
      <c r="K426" s="158"/>
      <c r="L426" s="154"/>
      <c r="M426" s="158">
        <f>C426*D426*2-F426</f>
        <v>175.2</v>
      </c>
      <c r="N426" s="155" t="s">
        <v>445</v>
      </c>
      <c r="O426" s="398"/>
    </row>
    <row r="427" spans="1:17">
      <c r="A427" s="423"/>
      <c r="B427" s="287"/>
      <c r="C427" s="288"/>
      <c r="D427" s="289"/>
      <c r="E427" s="290"/>
      <c r="F427" s="288"/>
      <c r="G427" s="289"/>
      <c r="H427" s="290"/>
      <c r="I427" s="289"/>
      <c r="J427" s="291"/>
      <c r="K427" s="289"/>
      <c r="L427" s="290"/>
      <c r="M427" s="292">
        <f>SUM(M421:M426)</f>
        <v>706.79</v>
      </c>
      <c r="N427" s="329" t="s">
        <v>445</v>
      </c>
      <c r="O427" s="399"/>
    </row>
    <row r="428" spans="1:17">
      <c r="A428" s="474" t="s">
        <v>14</v>
      </c>
      <c r="B428" s="475" t="s">
        <v>72</v>
      </c>
      <c r="C428" s="476"/>
      <c r="D428" s="477"/>
      <c r="E428" s="478"/>
      <c r="F428" s="479"/>
      <c r="G428" s="477"/>
      <c r="H428" s="478"/>
      <c r="I428" s="477"/>
      <c r="J428" s="478"/>
      <c r="K428" s="477"/>
      <c r="L428" s="480"/>
      <c r="M428" s="477"/>
      <c r="N428" s="481"/>
      <c r="O428" s="482"/>
    </row>
    <row r="429" spans="1:17" s="74" customFormat="1" ht="36">
      <c r="A429" s="422" t="s">
        <v>67</v>
      </c>
      <c r="B429" s="100" t="s">
        <v>556</v>
      </c>
      <c r="C429" s="180" t="s">
        <v>101</v>
      </c>
      <c r="D429" s="167" t="s">
        <v>102</v>
      </c>
      <c r="E429" s="169"/>
      <c r="F429" s="180"/>
      <c r="G429" s="167"/>
      <c r="H429" s="169"/>
      <c r="I429" s="167"/>
      <c r="J429" s="168"/>
      <c r="K429" s="167"/>
      <c r="L429" s="169"/>
      <c r="M429" s="167" t="s">
        <v>99</v>
      </c>
      <c r="N429" s="157"/>
      <c r="O429" s="396"/>
      <c r="P429" s="293">
        <f>M431</f>
        <v>101.75700000000001</v>
      </c>
      <c r="Q429" s="294"/>
    </row>
    <row r="430" spans="1:17">
      <c r="A430" s="390"/>
      <c r="B430" s="82" t="s">
        <v>440</v>
      </c>
      <c r="C430" s="181">
        <v>47.55</v>
      </c>
      <c r="D430" s="158">
        <v>2.14</v>
      </c>
      <c r="E430" s="159"/>
      <c r="F430" s="181"/>
      <c r="G430" s="158"/>
      <c r="H430" s="159"/>
      <c r="I430" s="158"/>
      <c r="J430" s="383"/>
      <c r="K430" s="158"/>
      <c r="L430" s="154"/>
      <c r="M430" s="158">
        <f>C430*D430</f>
        <v>101.75700000000001</v>
      </c>
      <c r="N430" s="155" t="s">
        <v>445</v>
      </c>
      <c r="O430" s="398"/>
    </row>
    <row r="431" spans="1:17">
      <c r="A431" s="423"/>
      <c r="B431" s="287"/>
      <c r="C431" s="288"/>
      <c r="D431" s="289"/>
      <c r="E431" s="290"/>
      <c r="F431" s="288"/>
      <c r="G431" s="289"/>
      <c r="H431" s="290"/>
      <c r="I431" s="289"/>
      <c r="J431" s="291"/>
      <c r="K431" s="289"/>
      <c r="L431" s="290"/>
      <c r="M431" s="292">
        <f>SUM(M430:M430)</f>
        <v>101.75700000000001</v>
      </c>
      <c r="N431" s="329" t="s">
        <v>445</v>
      </c>
      <c r="O431" s="399"/>
    </row>
    <row r="432" spans="1:17" s="74" customFormat="1" ht="24">
      <c r="A432" s="422" t="s">
        <v>68</v>
      </c>
      <c r="B432" s="100" t="s">
        <v>557</v>
      </c>
      <c r="C432" s="180" t="s">
        <v>101</v>
      </c>
      <c r="D432" s="167" t="s">
        <v>102</v>
      </c>
      <c r="E432" s="169"/>
      <c r="F432" s="180"/>
      <c r="G432" s="167"/>
      <c r="H432" s="169"/>
      <c r="I432" s="167"/>
      <c r="J432" s="168"/>
      <c r="K432" s="167"/>
      <c r="L432" s="169"/>
      <c r="M432" s="167" t="s">
        <v>99</v>
      </c>
      <c r="N432" s="157"/>
      <c r="O432" s="396"/>
      <c r="P432" s="293">
        <f>M434</f>
        <v>19.02</v>
      </c>
      <c r="Q432" s="294"/>
    </row>
    <row r="433" spans="1:17">
      <c r="A433" s="390"/>
      <c r="B433" s="82"/>
      <c r="C433" s="181">
        <v>47.55</v>
      </c>
      <c r="D433" s="158">
        <v>0.4</v>
      </c>
      <c r="E433" s="159"/>
      <c r="F433" s="181"/>
      <c r="G433" s="158"/>
      <c r="H433" s="159"/>
      <c r="I433" s="158"/>
      <c r="J433" s="383"/>
      <c r="K433" s="158"/>
      <c r="L433" s="154"/>
      <c r="M433" s="158">
        <f>C433*D433</f>
        <v>19.02</v>
      </c>
      <c r="N433" s="155" t="s">
        <v>469</v>
      </c>
      <c r="O433" s="398"/>
    </row>
    <row r="434" spans="1:17">
      <c r="A434" s="391"/>
      <c r="B434" s="102"/>
      <c r="C434" s="182"/>
      <c r="D434" s="170"/>
      <c r="E434" s="172"/>
      <c r="F434" s="182"/>
      <c r="G434" s="170"/>
      <c r="H434" s="172"/>
      <c r="I434" s="170"/>
      <c r="J434" s="171"/>
      <c r="K434" s="170"/>
      <c r="L434" s="172"/>
      <c r="M434" s="163">
        <f>SUM(M433:M433)</f>
        <v>19.02</v>
      </c>
      <c r="N434" s="156" t="s">
        <v>469</v>
      </c>
      <c r="O434" s="399"/>
    </row>
    <row r="435" spans="1:17" s="74" customFormat="1" ht="36">
      <c r="A435" s="422" t="s">
        <v>69</v>
      </c>
      <c r="B435" s="100" t="s">
        <v>558</v>
      </c>
      <c r="C435" s="180" t="s">
        <v>101</v>
      </c>
      <c r="D435" s="167"/>
      <c r="E435" s="169"/>
      <c r="F435" s="180"/>
      <c r="G435" s="167"/>
      <c r="H435" s="169"/>
      <c r="I435" s="167"/>
      <c r="J435" s="168"/>
      <c r="K435" s="167"/>
      <c r="L435" s="169"/>
      <c r="M435" s="167" t="s">
        <v>99</v>
      </c>
      <c r="N435" s="157"/>
      <c r="O435" s="396"/>
      <c r="P435" s="293">
        <f>M437</f>
        <v>47.55</v>
      </c>
      <c r="Q435" s="294"/>
    </row>
    <row r="436" spans="1:17">
      <c r="A436" s="390"/>
      <c r="B436" s="82"/>
      <c r="C436" s="181">
        <v>47.55</v>
      </c>
      <c r="D436" s="158"/>
      <c r="E436" s="159"/>
      <c r="F436" s="181"/>
      <c r="G436" s="158"/>
      <c r="H436" s="159"/>
      <c r="I436" s="158"/>
      <c r="J436" s="383"/>
      <c r="K436" s="158"/>
      <c r="L436" s="154"/>
      <c r="M436" s="158">
        <f>C436</f>
        <v>47.55</v>
      </c>
      <c r="N436" s="155" t="s">
        <v>447</v>
      </c>
      <c r="O436" s="398"/>
    </row>
    <row r="437" spans="1:17">
      <c r="A437" s="391"/>
      <c r="B437" s="102"/>
      <c r="C437" s="182"/>
      <c r="D437" s="170"/>
      <c r="E437" s="172"/>
      <c r="F437" s="182"/>
      <c r="G437" s="170"/>
      <c r="H437" s="172"/>
      <c r="I437" s="170"/>
      <c r="J437" s="171"/>
      <c r="K437" s="170"/>
      <c r="L437" s="172"/>
      <c r="M437" s="163">
        <f>SUM(M436:M436)</f>
        <v>47.55</v>
      </c>
      <c r="N437" s="156" t="s">
        <v>447</v>
      </c>
      <c r="O437" s="399"/>
    </row>
    <row r="438" spans="1:17" s="74" customFormat="1" ht="24">
      <c r="A438" s="422" t="s">
        <v>70</v>
      </c>
      <c r="B438" s="100" t="s">
        <v>559</v>
      </c>
      <c r="C438" s="180" t="s">
        <v>101</v>
      </c>
      <c r="D438" s="167"/>
      <c r="E438" s="169"/>
      <c r="F438" s="180"/>
      <c r="G438" s="167"/>
      <c r="H438" s="169"/>
      <c r="I438" s="167"/>
      <c r="J438" s="168"/>
      <c r="K438" s="167"/>
      <c r="L438" s="169"/>
      <c r="M438" s="167" t="s">
        <v>99</v>
      </c>
      <c r="N438" s="157"/>
      <c r="O438" s="396"/>
      <c r="P438" s="293">
        <f>M440</f>
        <v>21.46</v>
      </c>
      <c r="Q438" s="294"/>
    </row>
    <row r="439" spans="1:17">
      <c r="A439" s="390"/>
      <c r="B439" s="82"/>
      <c r="C439" s="181">
        <v>21.46</v>
      </c>
      <c r="D439" s="158"/>
      <c r="E439" s="159"/>
      <c r="F439" s="181"/>
      <c r="G439" s="158"/>
      <c r="H439" s="159"/>
      <c r="I439" s="158"/>
      <c r="J439" s="383"/>
      <c r="K439" s="158"/>
      <c r="L439" s="154"/>
      <c r="M439" s="158">
        <f>C439</f>
        <v>21.46</v>
      </c>
      <c r="N439" s="155" t="s">
        <v>435</v>
      </c>
      <c r="O439" s="398"/>
    </row>
    <row r="440" spans="1:17">
      <c r="A440" s="391"/>
      <c r="B440" s="102"/>
      <c r="C440" s="182"/>
      <c r="D440" s="170"/>
      <c r="E440" s="172"/>
      <c r="F440" s="182"/>
      <c r="G440" s="170"/>
      <c r="H440" s="172"/>
      <c r="I440" s="170"/>
      <c r="J440" s="171"/>
      <c r="K440" s="170"/>
      <c r="L440" s="172"/>
      <c r="M440" s="163">
        <f>SUM(M439:M439)</f>
        <v>21.46</v>
      </c>
      <c r="N440" s="156" t="s">
        <v>435</v>
      </c>
      <c r="O440" s="399"/>
    </row>
    <row r="441" spans="1:17" s="74" customFormat="1" ht="24">
      <c r="A441" s="422" t="s">
        <v>404</v>
      </c>
      <c r="B441" s="100" t="s">
        <v>560</v>
      </c>
      <c r="C441" s="180" t="s">
        <v>101</v>
      </c>
      <c r="D441" s="167"/>
      <c r="E441" s="169"/>
      <c r="F441" s="180"/>
      <c r="G441" s="167"/>
      <c r="H441" s="169"/>
      <c r="I441" s="167"/>
      <c r="J441" s="168"/>
      <c r="K441" s="167"/>
      <c r="L441" s="169"/>
      <c r="M441" s="167" t="s">
        <v>99</v>
      </c>
      <c r="N441" s="157"/>
      <c r="O441" s="396"/>
      <c r="P441" s="293">
        <f>M443</f>
        <v>25</v>
      </c>
      <c r="Q441" s="294"/>
    </row>
    <row r="442" spans="1:17">
      <c r="A442" s="390"/>
      <c r="B442" s="82"/>
      <c r="C442" s="181">
        <v>25</v>
      </c>
      <c r="D442" s="158"/>
      <c r="E442" s="159"/>
      <c r="F442" s="181"/>
      <c r="G442" s="158"/>
      <c r="H442" s="159"/>
      <c r="I442" s="158"/>
      <c r="J442" s="383"/>
      <c r="K442" s="158"/>
      <c r="L442" s="154"/>
      <c r="M442" s="158">
        <f>C442</f>
        <v>25</v>
      </c>
      <c r="N442" s="155" t="s">
        <v>447</v>
      </c>
      <c r="O442" s="398"/>
    </row>
    <row r="443" spans="1:17">
      <c r="A443" s="391"/>
      <c r="B443" s="102"/>
      <c r="C443" s="182"/>
      <c r="D443" s="170"/>
      <c r="E443" s="172"/>
      <c r="F443" s="182"/>
      <c r="G443" s="170"/>
      <c r="H443" s="172"/>
      <c r="I443" s="170"/>
      <c r="J443" s="171"/>
      <c r="K443" s="170"/>
      <c r="L443" s="172"/>
      <c r="M443" s="163">
        <f>SUM(M442:M442)</f>
        <v>25</v>
      </c>
      <c r="N443" s="156" t="s">
        <v>447</v>
      </c>
      <c r="O443" s="399"/>
    </row>
    <row r="444" spans="1:17" s="74" customFormat="1" ht="48">
      <c r="A444" s="422" t="s">
        <v>422</v>
      </c>
      <c r="B444" s="100" t="s">
        <v>561</v>
      </c>
      <c r="C444" s="180"/>
      <c r="D444" s="167"/>
      <c r="E444" s="169"/>
      <c r="F444" s="180"/>
      <c r="G444" s="167"/>
      <c r="H444" s="169"/>
      <c r="I444" s="167"/>
      <c r="J444" s="168"/>
      <c r="K444" s="167"/>
      <c r="L444" s="169"/>
      <c r="M444" s="167" t="s">
        <v>99</v>
      </c>
      <c r="N444" s="157"/>
      <c r="O444" s="396"/>
      <c r="P444" s="293">
        <f>M446</f>
        <v>2</v>
      </c>
      <c r="Q444" s="294"/>
    </row>
    <row r="445" spans="1:17">
      <c r="A445" s="390"/>
      <c r="B445" s="82"/>
      <c r="C445" s="181"/>
      <c r="D445" s="158"/>
      <c r="E445" s="159"/>
      <c r="F445" s="181"/>
      <c r="G445" s="158"/>
      <c r="H445" s="159"/>
      <c r="I445" s="158"/>
      <c r="J445" s="383"/>
      <c r="K445" s="158"/>
      <c r="L445" s="154"/>
      <c r="M445" s="158">
        <v>2</v>
      </c>
      <c r="N445" s="155" t="s">
        <v>451</v>
      </c>
      <c r="O445" s="398"/>
    </row>
    <row r="446" spans="1:17">
      <c r="A446" s="391"/>
      <c r="B446" s="102"/>
      <c r="C446" s="182"/>
      <c r="D446" s="170"/>
      <c r="E446" s="172"/>
      <c r="F446" s="182"/>
      <c r="G446" s="170"/>
      <c r="H446" s="172"/>
      <c r="I446" s="170"/>
      <c r="J446" s="171"/>
      <c r="K446" s="170"/>
      <c r="L446" s="172"/>
      <c r="M446" s="163">
        <f>SUM(M445:M445)</f>
        <v>2</v>
      </c>
      <c r="N446" s="156" t="s">
        <v>451</v>
      </c>
      <c r="O446" s="399"/>
    </row>
    <row r="447" spans="1:17" s="74" customFormat="1" ht="24">
      <c r="A447" s="422" t="s">
        <v>423</v>
      </c>
      <c r="B447" s="100" t="s">
        <v>562</v>
      </c>
      <c r="C447" s="180" t="s">
        <v>101</v>
      </c>
      <c r="D447" s="167"/>
      <c r="E447" s="169"/>
      <c r="F447" s="180"/>
      <c r="G447" s="167"/>
      <c r="H447" s="169"/>
      <c r="I447" s="167"/>
      <c r="J447" s="168"/>
      <c r="K447" s="167"/>
      <c r="L447" s="169"/>
      <c r="M447" s="167" t="s">
        <v>99</v>
      </c>
      <c r="N447" s="157"/>
      <c r="O447" s="396"/>
      <c r="P447" s="293">
        <f>M449</f>
        <v>4</v>
      </c>
      <c r="Q447" s="294"/>
    </row>
    <row r="448" spans="1:17">
      <c r="A448" s="390"/>
      <c r="B448" s="82"/>
      <c r="C448" s="181">
        <v>4</v>
      </c>
      <c r="D448" s="158"/>
      <c r="E448" s="159"/>
      <c r="F448" s="181"/>
      <c r="G448" s="158"/>
      <c r="H448" s="159"/>
      <c r="I448" s="158"/>
      <c r="J448" s="493"/>
      <c r="K448" s="158"/>
      <c r="L448" s="154"/>
      <c r="M448" s="158">
        <f>C448</f>
        <v>4</v>
      </c>
      <c r="N448" s="155" t="s">
        <v>447</v>
      </c>
      <c r="O448" s="398"/>
    </row>
    <row r="449" spans="1:17">
      <c r="A449" s="423"/>
      <c r="B449" s="287"/>
      <c r="C449" s="288"/>
      <c r="D449" s="289"/>
      <c r="E449" s="290"/>
      <c r="F449" s="288"/>
      <c r="G449" s="289"/>
      <c r="H449" s="290"/>
      <c r="I449" s="289"/>
      <c r="J449" s="291"/>
      <c r="K449" s="289"/>
      <c r="L449" s="290"/>
      <c r="M449" s="292">
        <f>SUM(M448:M448)</f>
        <v>4</v>
      </c>
      <c r="N449" s="329" t="s">
        <v>447</v>
      </c>
      <c r="O449" s="399"/>
    </row>
    <row r="450" spans="1:17" s="74" customFormat="1" ht="60">
      <c r="A450" s="422" t="s">
        <v>426</v>
      </c>
      <c r="B450" s="100" t="s">
        <v>563</v>
      </c>
      <c r="C450" s="180" t="s">
        <v>101</v>
      </c>
      <c r="D450" s="167"/>
      <c r="E450" s="169"/>
      <c r="F450" s="180"/>
      <c r="G450" s="167"/>
      <c r="H450" s="169"/>
      <c r="I450" s="167"/>
      <c r="J450" s="168"/>
      <c r="K450" s="167"/>
      <c r="L450" s="169"/>
      <c r="M450" s="167" t="s">
        <v>99</v>
      </c>
      <c r="N450" s="157"/>
      <c r="O450" s="396"/>
      <c r="P450" s="293">
        <f>M452</f>
        <v>4</v>
      </c>
      <c r="Q450" s="294"/>
    </row>
    <row r="451" spans="1:17">
      <c r="A451" s="390"/>
      <c r="B451" s="82"/>
      <c r="C451" s="181">
        <v>4</v>
      </c>
      <c r="D451" s="158"/>
      <c r="E451" s="159"/>
      <c r="F451" s="181"/>
      <c r="G451" s="158"/>
      <c r="H451" s="159"/>
      <c r="I451" s="158"/>
      <c r="J451" s="383"/>
      <c r="K451" s="158"/>
      <c r="L451" s="154"/>
      <c r="M451" s="158">
        <f>C451</f>
        <v>4</v>
      </c>
      <c r="N451" s="155" t="s">
        <v>435</v>
      </c>
      <c r="O451" s="398"/>
    </row>
    <row r="452" spans="1:17">
      <c r="A452" s="391"/>
      <c r="B452" s="102"/>
      <c r="C452" s="182"/>
      <c r="D452" s="170"/>
      <c r="E452" s="172"/>
      <c r="F452" s="182"/>
      <c r="G452" s="170"/>
      <c r="H452" s="172"/>
      <c r="I452" s="170"/>
      <c r="J452" s="171"/>
      <c r="K452" s="170"/>
      <c r="L452" s="172"/>
      <c r="M452" s="163">
        <f>SUM(M451:M451)</f>
        <v>4</v>
      </c>
      <c r="N452" s="156" t="s">
        <v>435</v>
      </c>
      <c r="O452" s="399"/>
    </row>
    <row r="453" spans="1:17" s="74" customFormat="1">
      <c r="A453" s="422" t="s">
        <v>433</v>
      </c>
      <c r="B453" s="100" t="s">
        <v>564</v>
      </c>
      <c r="C453" s="180" t="s">
        <v>98</v>
      </c>
      <c r="D453" s="167"/>
      <c r="E453" s="169"/>
      <c r="F453" s="180"/>
      <c r="G453" s="167"/>
      <c r="H453" s="169"/>
      <c r="I453" s="167"/>
      <c r="J453" s="168"/>
      <c r="K453" s="167"/>
      <c r="L453" s="169"/>
      <c r="M453" s="167" t="s">
        <v>99</v>
      </c>
      <c r="N453" s="157"/>
      <c r="O453" s="396"/>
      <c r="P453" s="293">
        <f>M455</f>
        <v>21</v>
      </c>
      <c r="Q453" s="294"/>
    </row>
    <row r="454" spans="1:17">
      <c r="A454" s="390"/>
      <c r="B454" s="82" t="s">
        <v>420</v>
      </c>
      <c r="C454" s="181">
        <v>21</v>
      </c>
      <c r="D454" s="158"/>
      <c r="E454" s="159"/>
      <c r="F454" s="181"/>
      <c r="G454" s="158"/>
      <c r="H454" s="159"/>
      <c r="I454" s="158"/>
      <c r="J454" s="383"/>
      <c r="K454" s="158"/>
      <c r="L454" s="154"/>
      <c r="M454" s="158">
        <f>C454</f>
        <v>21</v>
      </c>
      <c r="N454" s="155" t="s">
        <v>498</v>
      </c>
      <c r="O454" s="398"/>
    </row>
    <row r="455" spans="1:17">
      <c r="A455" s="391"/>
      <c r="B455" s="102"/>
      <c r="C455" s="182"/>
      <c r="D455" s="170"/>
      <c r="E455" s="172"/>
      <c r="F455" s="182"/>
      <c r="G455" s="170"/>
      <c r="H455" s="172"/>
      <c r="I455" s="170"/>
      <c r="J455" s="171"/>
      <c r="K455" s="170"/>
      <c r="L455" s="172"/>
      <c r="M455" s="163">
        <f>SUM(M454:M454)</f>
        <v>21</v>
      </c>
      <c r="N455" s="156" t="s">
        <v>498</v>
      </c>
      <c r="O455" s="399"/>
    </row>
    <row r="456" spans="1:17" s="74" customFormat="1" ht="36">
      <c r="A456" s="422" t="s">
        <v>442</v>
      </c>
      <c r="B456" s="100" t="s">
        <v>565</v>
      </c>
      <c r="C456" s="180" t="s">
        <v>98</v>
      </c>
      <c r="D456" s="167"/>
      <c r="E456" s="169"/>
      <c r="F456" s="180"/>
      <c r="G456" s="167"/>
      <c r="H456" s="169"/>
      <c r="I456" s="167"/>
      <c r="J456" s="168"/>
      <c r="K456" s="167"/>
      <c r="L456" s="169"/>
      <c r="M456" s="167" t="s">
        <v>99</v>
      </c>
      <c r="N456" s="157"/>
      <c r="O456" s="396"/>
      <c r="P456" s="293">
        <f>M458</f>
        <v>1</v>
      </c>
      <c r="Q456" s="294"/>
    </row>
    <row r="457" spans="1:17">
      <c r="A457" s="390"/>
      <c r="B457" s="82"/>
      <c r="C457" s="181">
        <v>1</v>
      </c>
      <c r="D457" s="158"/>
      <c r="E457" s="159"/>
      <c r="F457" s="181"/>
      <c r="G457" s="158"/>
      <c r="H457" s="159"/>
      <c r="I457" s="158"/>
      <c r="J457" s="383"/>
      <c r="K457" s="158"/>
      <c r="L457" s="154"/>
      <c r="M457" s="158">
        <f>C457</f>
        <v>1</v>
      </c>
      <c r="N457" s="155" t="s">
        <v>451</v>
      </c>
      <c r="O457" s="398"/>
    </row>
    <row r="458" spans="1:17">
      <c r="A458" s="391"/>
      <c r="B458" s="102"/>
      <c r="C458" s="182"/>
      <c r="D458" s="170"/>
      <c r="E458" s="172"/>
      <c r="F458" s="182"/>
      <c r="G458" s="170"/>
      <c r="H458" s="172"/>
      <c r="I458" s="170"/>
      <c r="J458" s="171"/>
      <c r="K458" s="170"/>
      <c r="L458" s="172"/>
      <c r="M458" s="173">
        <f>SUM(M457:M457)</f>
        <v>1</v>
      </c>
      <c r="N458" s="174" t="s">
        <v>451</v>
      </c>
      <c r="O458" s="398"/>
    </row>
    <row r="459" spans="1:17" s="74" customFormat="1">
      <c r="A459" s="422" t="s">
        <v>443</v>
      </c>
      <c r="B459" s="100" t="s">
        <v>566</v>
      </c>
      <c r="C459" s="180" t="s">
        <v>109</v>
      </c>
      <c r="D459" s="167"/>
      <c r="E459" s="169"/>
      <c r="F459" s="180"/>
      <c r="G459" s="167"/>
      <c r="H459" s="169"/>
      <c r="I459" s="167"/>
      <c r="J459" s="168"/>
      <c r="K459" s="167"/>
      <c r="L459" s="169"/>
      <c r="M459" s="167" t="s">
        <v>99</v>
      </c>
      <c r="N459" s="157"/>
      <c r="O459" s="396"/>
      <c r="P459" s="293">
        <f>M461</f>
        <v>133</v>
      </c>
      <c r="Q459" s="294"/>
    </row>
    <row r="460" spans="1:17">
      <c r="A460" s="390"/>
      <c r="B460" s="82"/>
      <c r="C460" s="181">
        <v>133</v>
      </c>
      <c r="D460" s="158"/>
      <c r="E460" s="159"/>
      <c r="F460" s="181"/>
      <c r="G460" s="158"/>
      <c r="H460" s="159"/>
      <c r="I460" s="158"/>
      <c r="J460" s="383"/>
      <c r="K460" s="158"/>
      <c r="L460" s="154"/>
      <c r="M460" s="158">
        <f>C460</f>
        <v>133</v>
      </c>
      <c r="N460" s="155" t="s">
        <v>445</v>
      </c>
      <c r="O460" s="398"/>
    </row>
    <row r="461" spans="1:17">
      <c r="A461" s="423"/>
      <c r="B461" s="287"/>
      <c r="C461" s="288"/>
      <c r="D461" s="289"/>
      <c r="E461" s="290"/>
      <c r="F461" s="288"/>
      <c r="G461" s="289"/>
      <c r="H461" s="290"/>
      <c r="I461" s="289"/>
      <c r="J461" s="291"/>
      <c r="K461" s="289"/>
      <c r="L461" s="290"/>
      <c r="M461" s="292">
        <f>SUM(M460:M460)</f>
        <v>133</v>
      </c>
      <c r="N461" s="329" t="s">
        <v>445</v>
      </c>
      <c r="O461" s="399"/>
    </row>
    <row r="462" spans="1:17">
      <c r="N462" s="188"/>
      <c r="O462" s="188"/>
      <c r="P462" s="188"/>
    </row>
    <row r="463" spans="1:17">
      <c r="N463" s="188"/>
      <c r="O463" s="188"/>
      <c r="P463" s="188"/>
    </row>
    <row r="464" spans="1:17">
      <c r="N464" s="188"/>
      <c r="O464" s="188"/>
      <c r="P464" s="188"/>
    </row>
    <row r="465" spans="14:16">
      <c r="N465" s="188"/>
      <c r="O465" s="188"/>
      <c r="P465" s="188"/>
    </row>
    <row r="466" spans="14:16">
      <c r="N466" s="188"/>
      <c r="O466" s="188"/>
      <c r="P466" s="188"/>
    </row>
    <row r="467" spans="14:16">
      <c r="N467" s="188"/>
      <c r="O467" s="188"/>
      <c r="P467" s="188"/>
    </row>
    <row r="468" spans="14:16">
      <c r="N468" s="188"/>
      <c r="O468" s="188"/>
      <c r="P468" s="188"/>
    </row>
    <row r="469" spans="14:16">
      <c r="N469" s="188"/>
      <c r="O469" s="188"/>
      <c r="P469" s="188"/>
    </row>
    <row r="470" spans="14:16">
      <c r="N470" s="188"/>
      <c r="O470" s="188"/>
      <c r="P470" s="188"/>
    </row>
    <row r="471" spans="14:16">
      <c r="N471" s="188"/>
      <c r="O471" s="188"/>
      <c r="P471" s="188"/>
    </row>
    <row r="472" spans="14:16">
      <c r="N472" s="188"/>
      <c r="O472" s="188"/>
      <c r="P472" s="188"/>
    </row>
    <row r="473" spans="14:16">
      <c r="N473" s="188"/>
      <c r="O473" s="188"/>
      <c r="P473" s="188"/>
    </row>
    <row r="474" spans="14:16">
      <c r="N474" s="188"/>
      <c r="O474" s="188"/>
      <c r="P474" s="188"/>
    </row>
    <row r="475" spans="14:16">
      <c r="N475" s="188"/>
      <c r="O475" s="188"/>
      <c r="P475" s="188"/>
    </row>
    <row r="476" spans="14:16">
      <c r="N476" s="188"/>
      <c r="O476" s="188"/>
      <c r="P476" s="188"/>
    </row>
    <row r="477" spans="14:16">
      <c r="N477" s="188"/>
      <c r="O477" s="188"/>
      <c r="P477" s="188"/>
    </row>
    <row r="478" spans="14:16">
      <c r="N478" s="188"/>
      <c r="O478" s="188"/>
      <c r="P478" s="188"/>
    </row>
    <row r="479" spans="14:16">
      <c r="N479" s="188"/>
      <c r="O479" s="188"/>
      <c r="P479" s="188"/>
    </row>
    <row r="480" spans="14:16">
      <c r="N480" s="188"/>
      <c r="O480" s="188"/>
      <c r="P480" s="188"/>
    </row>
    <row r="481" spans="14:16">
      <c r="N481" s="188"/>
      <c r="O481" s="188"/>
      <c r="P481" s="188"/>
    </row>
    <row r="482" spans="14:16">
      <c r="N482" s="188"/>
      <c r="O482" s="188"/>
      <c r="P482" s="188"/>
    </row>
    <row r="483" spans="14:16">
      <c r="N483" s="188"/>
      <c r="O483" s="188"/>
      <c r="P483" s="188"/>
    </row>
    <row r="484" spans="14:16">
      <c r="N484" s="188"/>
      <c r="O484" s="188"/>
      <c r="P484" s="188"/>
    </row>
    <row r="485" spans="14:16">
      <c r="N485" s="188"/>
      <c r="O485" s="188"/>
      <c r="P485" s="188"/>
    </row>
    <row r="486" spans="14:16">
      <c r="N486" s="188"/>
      <c r="O486" s="188"/>
      <c r="P486" s="188"/>
    </row>
    <row r="487" spans="14:16">
      <c r="N487" s="188"/>
      <c r="O487" s="188"/>
      <c r="P487" s="188"/>
    </row>
    <row r="488" spans="14:16">
      <c r="N488" s="188"/>
      <c r="O488" s="188"/>
      <c r="P488" s="188"/>
    </row>
    <row r="489" spans="14:16">
      <c r="N489" s="188"/>
      <c r="O489" s="188"/>
      <c r="P489" s="188"/>
    </row>
    <row r="490" spans="14:16">
      <c r="N490" s="188"/>
      <c r="O490" s="188"/>
      <c r="P490" s="188"/>
    </row>
  </sheetData>
  <mergeCells count="20">
    <mergeCell ref="O32:O34"/>
    <mergeCell ref="O45:O47"/>
    <mergeCell ref="O39:O41"/>
    <mergeCell ref="O42:O44"/>
    <mergeCell ref="O411:O413"/>
    <mergeCell ref="O49:O51"/>
    <mergeCell ref="O166:O171"/>
    <mergeCell ref="A1:O1"/>
    <mergeCell ref="C2:L2"/>
    <mergeCell ref="O10:O12"/>
    <mergeCell ref="O4:O6"/>
    <mergeCell ref="O13:O15"/>
    <mergeCell ref="O7:O9"/>
    <mergeCell ref="O35:O38"/>
    <mergeCell ref="O52:O73"/>
    <mergeCell ref="O17:O19"/>
    <mergeCell ref="O20:O22"/>
    <mergeCell ref="O23:O25"/>
    <mergeCell ref="O26:O28"/>
    <mergeCell ref="O29:O31"/>
  </mergeCells>
  <phoneticPr fontId="12" type="noConversion"/>
  <conditionalFormatting sqref="Q1">
    <cfRule type="containsText" dxfId="4" priority="1" stopIfTrue="1" operator="containsText" text="ERRO">
      <formula>NOT(ISERROR(SEARCH("ERRO",Q1)))</formula>
    </cfRule>
    <cfRule type="containsText" dxfId="3" priority="2" stopIfTrue="1" operator="containsText" text="OK!">
      <formula>NOT(ISERROR(SEARCH("OK!",Q1)))</formula>
    </cfRule>
    <cfRule type="iconSet" priority="3">
      <iconSet>
        <cfvo type="percent" val="0"/>
        <cfvo type="percent" val="33"/>
        <cfvo type="percent" val="67"/>
      </iconSet>
    </cfRule>
    <cfRule type="cellIs" dxfId="2" priority="4" stopIfTrue="1" operator="equal">
      <formula>"""OK!"""</formula>
    </cfRule>
    <cfRule type="cellIs" dxfId="1" priority="5" stopIfTrue="1" operator="equal">
      <formula>"""OK!"""</formula>
    </cfRule>
    <cfRule type="colorScale" priority="6">
      <colorScale>
        <cfvo type="min"/>
        <cfvo type="max"/>
        <color rgb="FFFFEF9C"/>
        <color rgb="FF63BE7B"/>
      </colorScale>
    </cfRule>
  </conditionalFormatting>
  <pageMargins left="0.23622047244094491" right="0.23622047244094491" top="0.74803149606299213" bottom="0.74803149606299213" header="0.31496062992125984" footer="0.31496062992125984"/>
  <pageSetup paperSize="9" scale="82" firstPageNumber="112" fitToHeight="0" orientation="landscape" useFirstPageNumber="1" r:id="rId1"/>
  <rowBreaks count="17" manualBreakCount="17">
    <brk id="25" max="14" man="1"/>
    <brk id="51" max="14" man="1"/>
    <brk id="73" max="14" man="1"/>
    <brk id="104" max="14" man="1"/>
    <brk id="133" max="14" man="1"/>
    <brk id="160" max="14" man="1"/>
    <brk id="185" max="14" man="1"/>
    <brk id="212" max="14" man="1"/>
    <brk id="241" max="14" man="1"/>
    <brk id="268" max="14" man="1"/>
    <brk id="295" max="14" man="1"/>
    <brk id="323" max="14" man="1"/>
    <brk id="352" max="14" man="1"/>
    <brk id="376" max="14" man="1"/>
    <brk id="401" max="14" man="1"/>
    <brk id="427" max="14" man="1"/>
    <brk id="449" max="1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fitToPage="1"/>
  </sheetPr>
  <dimension ref="A1:L61"/>
  <sheetViews>
    <sheetView view="pageBreakPreview" topLeftCell="A64" zoomScaleNormal="100" zoomScaleSheetLayoutView="100" workbookViewId="0">
      <selection activeCell="J19" sqref="J19"/>
    </sheetView>
  </sheetViews>
  <sheetFormatPr defaultRowHeight="15"/>
  <cols>
    <col min="1" max="1" width="6.28515625" style="145" bestFit="1" customWidth="1"/>
    <col min="2" max="2" width="9.28515625" customWidth="1"/>
    <col min="3" max="3" width="29.7109375" customWidth="1"/>
    <col min="4" max="4" width="7.85546875" customWidth="1"/>
    <col min="5" max="5" width="7.140625" customWidth="1"/>
    <col min="6" max="6" width="9.42578125" customWidth="1"/>
    <col min="7" max="7" width="8.85546875" customWidth="1"/>
    <col min="8" max="9" width="7.140625" customWidth="1"/>
    <col min="10" max="10" width="12.42578125" customWidth="1"/>
    <col min="11" max="11" width="13.42578125" customWidth="1"/>
    <col min="12" max="12" width="10.7109375" bestFit="1" customWidth="1"/>
    <col min="13" max="81" width="8.85546875" customWidth="1"/>
    <col min="257" max="257" width="6.28515625" bestFit="1" customWidth="1"/>
    <col min="258" max="258" width="9.28515625" customWidth="1"/>
    <col min="259" max="259" width="29.7109375" customWidth="1"/>
    <col min="260" max="260" width="7.85546875" customWidth="1"/>
    <col min="261" max="261" width="7.140625" customWidth="1"/>
    <col min="262" max="262" width="9.42578125" customWidth="1"/>
    <col min="263" max="263" width="8.85546875" customWidth="1"/>
    <col min="264" max="265" width="7.140625" customWidth="1"/>
    <col min="266" max="266" width="12.42578125" customWidth="1"/>
    <col min="267" max="267" width="13.42578125" customWidth="1"/>
    <col min="268" max="337" width="8.85546875" customWidth="1"/>
    <col min="513" max="513" width="6.28515625" bestFit="1" customWidth="1"/>
    <col min="514" max="514" width="9.28515625" customWidth="1"/>
    <col min="515" max="515" width="29.7109375" customWidth="1"/>
    <col min="516" max="516" width="7.85546875" customWidth="1"/>
    <col min="517" max="517" width="7.140625" customWidth="1"/>
    <col min="518" max="518" width="9.42578125" customWidth="1"/>
    <col min="519" max="519" width="8.85546875" customWidth="1"/>
    <col min="520" max="521" width="7.140625" customWidth="1"/>
    <col min="522" max="522" width="12.42578125" customWidth="1"/>
    <col min="523" max="523" width="13.42578125" customWidth="1"/>
    <col min="524" max="593" width="8.85546875" customWidth="1"/>
    <col min="769" max="769" width="6.28515625" bestFit="1" customWidth="1"/>
    <col min="770" max="770" width="9.28515625" customWidth="1"/>
    <col min="771" max="771" width="29.7109375" customWidth="1"/>
    <col min="772" max="772" width="7.85546875" customWidth="1"/>
    <col min="773" max="773" width="7.140625" customWidth="1"/>
    <col min="774" max="774" width="9.42578125" customWidth="1"/>
    <col min="775" max="775" width="8.85546875" customWidth="1"/>
    <col min="776" max="777" width="7.140625" customWidth="1"/>
    <col min="778" max="778" width="12.42578125" customWidth="1"/>
    <col min="779" max="779" width="13.42578125" customWidth="1"/>
    <col min="780" max="849" width="8.85546875" customWidth="1"/>
    <col min="1025" max="1025" width="6.28515625" bestFit="1" customWidth="1"/>
    <col min="1026" max="1026" width="9.28515625" customWidth="1"/>
    <col min="1027" max="1027" width="29.7109375" customWidth="1"/>
    <col min="1028" max="1028" width="7.85546875" customWidth="1"/>
    <col min="1029" max="1029" width="7.140625" customWidth="1"/>
    <col min="1030" max="1030" width="9.42578125" customWidth="1"/>
    <col min="1031" max="1031" width="8.85546875" customWidth="1"/>
    <col min="1032" max="1033" width="7.140625" customWidth="1"/>
    <col min="1034" max="1034" width="12.42578125" customWidth="1"/>
    <col min="1035" max="1035" width="13.42578125" customWidth="1"/>
    <col min="1036" max="1105" width="8.85546875" customWidth="1"/>
    <col min="1281" max="1281" width="6.28515625" bestFit="1" customWidth="1"/>
    <col min="1282" max="1282" width="9.28515625" customWidth="1"/>
    <col min="1283" max="1283" width="29.7109375" customWidth="1"/>
    <col min="1284" max="1284" width="7.85546875" customWidth="1"/>
    <col min="1285" max="1285" width="7.140625" customWidth="1"/>
    <col min="1286" max="1286" width="9.42578125" customWidth="1"/>
    <col min="1287" max="1287" width="8.85546875" customWidth="1"/>
    <col min="1288" max="1289" width="7.140625" customWidth="1"/>
    <col min="1290" max="1290" width="12.42578125" customWidth="1"/>
    <col min="1291" max="1291" width="13.42578125" customWidth="1"/>
    <col min="1292" max="1361" width="8.85546875" customWidth="1"/>
    <col min="1537" max="1537" width="6.28515625" bestFit="1" customWidth="1"/>
    <col min="1538" max="1538" width="9.28515625" customWidth="1"/>
    <col min="1539" max="1539" width="29.7109375" customWidth="1"/>
    <col min="1540" max="1540" width="7.85546875" customWidth="1"/>
    <col min="1541" max="1541" width="7.140625" customWidth="1"/>
    <col min="1542" max="1542" width="9.42578125" customWidth="1"/>
    <col min="1543" max="1543" width="8.85546875" customWidth="1"/>
    <col min="1544" max="1545" width="7.140625" customWidth="1"/>
    <col min="1546" max="1546" width="12.42578125" customWidth="1"/>
    <col min="1547" max="1547" width="13.42578125" customWidth="1"/>
    <col min="1548" max="1617" width="8.85546875" customWidth="1"/>
    <col min="1793" max="1793" width="6.28515625" bestFit="1" customWidth="1"/>
    <col min="1794" max="1794" width="9.28515625" customWidth="1"/>
    <col min="1795" max="1795" width="29.7109375" customWidth="1"/>
    <col min="1796" max="1796" width="7.85546875" customWidth="1"/>
    <col min="1797" max="1797" width="7.140625" customWidth="1"/>
    <col min="1798" max="1798" width="9.42578125" customWidth="1"/>
    <col min="1799" max="1799" width="8.85546875" customWidth="1"/>
    <col min="1800" max="1801" width="7.140625" customWidth="1"/>
    <col min="1802" max="1802" width="12.42578125" customWidth="1"/>
    <col min="1803" max="1803" width="13.42578125" customWidth="1"/>
    <col min="1804" max="1873" width="8.85546875" customWidth="1"/>
    <col min="2049" max="2049" width="6.28515625" bestFit="1" customWidth="1"/>
    <col min="2050" max="2050" width="9.28515625" customWidth="1"/>
    <col min="2051" max="2051" width="29.7109375" customWidth="1"/>
    <col min="2052" max="2052" width="7.85546875" customWidth="1"/>
    <col min="2053" max="2053" width="7.140625" customWidth="1"/>
    <col min="2054" max="2054" width="9.42578125" customWidth="1"/>
    <col min="2055" max="2055" width="8.85546875" customWidth="1"/>
    <col min="2056" max="2057" width="7.140625" customWidth="1"/>
    <col min="2058" max="2058" width="12.42578125" customWidth="1"/>
    <col min="2059" max="2059" width="13.42578125" customWidth="1"/>
    <col min="2060" max="2129" width="8.85546875" customWidth="1"/>
    <col min="2305" max="2305" width="6.28515625" bestFit="1" customWidth="1"/>
    <col min="2306" max="2306" width="9.28515625" customWidth="1"/>
    <col min="2307" max="2307" width="29.7109375" customWidth="1"/>
    <col min="2308" max="2308" width="7.85546875" customWidth="1"/>
    <col min="2309" max="2309" width="7.140625" customWidth="1"/>
    <col min="2310" max="2310" width="9.42578125" customWidth="1"/>
    <col min="2311" max="2311" width="8.85546875" customWidth="1"/>
    <col min="2312" max="2313" width="7.140625" customWidth="1"/>
    <col min="2314" max="2314" width="12.42578125" customWidth="1"/>
    <col min="2315" max="2315" width="13.42578125" customWidth="1"/>
    <col min="2316" max="2385" width="8.85546875" customWidth="1"/>
    <col min="2561" max="2561" width="6.28515625" bestFit="1" customWidth="1"/>
    <col min="2562" max="2562" width="9.28515625" customWidth="1"/>
    <col min="2563" max="2563" width="29.7109375" customWidth="1"/>
    <col min="2564" max="2564" width="7.85546875" customWidth="1"/>
    <col min="2565" max="2565" width="7.140625" customWidth="1"/>
    <col min="2566" max="2566" width="9.42578125" customWidth="1"/>
    <col min="2567" max="2567" width="8.85546875" customWidth="1"/>
    <col min="2568" max="2569" width="7.140625" customWidth="1"/>
    <col min="2570" max="2570" width="12.42578125" customWidth="1"/>
    <col min="2571" max="2571" width="13.42578125" customWidth="1"/>
    <col min="2572" max="2641" width="8.85546875" customWidth="1"/>
    <col min="2817" max="2817" width="6.28515625" bestFit="1" customWidth="1"/>
    <col min="2818" max="2818" width="9.28515625" customWidth="1"/>
    <col min="2819" max="2819" width="29.7109375" customWidth="1"/>
    <col min="2820" max="2820" width="7.85546875" customWidth="1"/>
    <col min="2821" max="2821" width="7.140625" customWidth="1"/>
    <col min="2822" max="2822" width="9.42578125" customWidth="1"/>
    <col min="2823" max="2823" width="8.85546875" customWidth="1"/>
    <col min="2824" max="2825" width="7.140625" customWidth="1"/>
    <col min="2826" max="2826" width="12.42578125" customWidth="1"/>
    <col min="2827" max="2827" width="13.42578125" customWidth="1"/>
    <col min="2828" max="2897" width="8.85546875" customWidth="1"/>
    <col min="3073" max="3073" width="6.28515625" bestFit="1" customWidth="1"/>
    <col min="3074" max="3074" width="9.28515625" customWidth="1"/>
    <col min="3075" max="3075" width="29.7109375" customWidth="1"/>
    <col min="3076" max="3076" width="7.85546875" customWidth="1"/>
    <col min="3077" max="3077" width="7.140625" customWidth="1"/>
    <col min="3078" max="3078" width="9.42578125" customWidth="1"/>
    <col min="3079" max="3079" width="8.85546875" customWidth="1"/>
    <col min="3080" max="3081" width="7.140625" customWidth="1"/>
    <col min="3082" max="3082" width="12.42578125" customWidth="1"/>
    <col min="3083" max="3083" width="13.42578125" customWidth="1"/>
    <col min="3084" max="3153" width="8.85546875" customWidth="1"/>
    <col min="3329" max="3329" width="6.28515625" bestFit="1" customWidth="1"/>
    <col min="3330" max="3330" width="9.28515625" customWidth="1"/>
    <col min="3331" max="3331" width="29.7109375" customWidth="1"/>
    <col min="3332" max="3332" width="7.85546875" customWidth="1"/>
    <col min="3333" max="3333" width="7.140625" customWidth="1"/>
    <col min="3334" max="3334" width="9.42578125" customWidth="1"/>
    <col min="3335" max="3335" width="8.85546875" customWidth="1"/>
    <col min="3336" max="3337" width="7.140625" customWidth="1"/>
    <col min="3338" max="3338" width="12.42578125" customWidth="1"/>
    <col min="3339" max="3339" width="13.42578125" customWidth="1"/>
    <col min="3340" max="3409" width="8.85546875" customWidth="1"/>
    <col min="3585" max="3585" width="6.28515625" bestFit="1" customWidth="1"/>
    <col min="3586" max="3586" width="9.28515625" customWidth="1"/>
    <col min="3587" max="3587" width="29.7109375" customWidth="1"/>
    <col min="3588" max="3588" width="7.85546875" customWidth="1"/>
    <col min="3589" max="3589" width="7.140625" customWidth="1"/>
    <col min="3590" max="3590" width="9.42578125" customWidth="1"/>
    <col min="3591" max="3591" width="8.85546875" customWidth="1"/>
    <col min="3592" max="3593" width="7.140625" customWidth="1"/>
    <col min="3594" max="3594" width="12.42578125" customWidth="1"/>
    <col min="3595" max="3595" width="13.42578125" customWidth="1"/>
    <col min="3596" max="3665" width="8.85546875" customWidth="1"/>
    <col min="3841" max="3841" width="6.28515625" bestFit="1" customWidth="1"/>
    <col min="3842" max="3842" width="9.28515625" customWidth="1"/>
    <col min="3843" max="3843" width="29.7109375" customWidth="1"/>
    <col min="3844" max="3844" width="7.85546875" customWidth="1"/>
    <col min="3845" max="3845" width="7.140625" customWidth="1"/>
    <col min="3846" max="3846" width="9.42578125" customWidth="1"/>
    <col min="3847" max="3847" width="8.85546875" customWidth="1"/>
    <col min="3848" max="3849" width="7.140625" customWidth="1"/>
    <col min="3850" max="3850" width="12.42578125" customWidth="1"/>
    <col min="3851" max="3851" width="13.42578125" customWidth="1"/>
    <col min="3852" max="3921" width="8.85546875" customWidth="1"/>
    <col min="4097" max="4097" width="6.28515625" bestFit="1" customWidth="1"/>
    <col min="4098" max="4098" width="9.28515625" customWidth="1"/>
    <col min="4099" max="4099" width="29.7109375" customWidth="1"/>
    <col min="4100" max="4100" width="7.85546875" customWidth="1"/>
    <col min="4101" max="4101" width="7.140625" customWidth="1"/>
    <col min="4102" max="4102" width="9.42578125" customWidth="1"/>
    <col min="4103" max="4103" width="8.85546875" customWidth="1"/>
    <col min="4104" max="4105" width="7.140625" customWidth="1"/>
    <col min="4106" max="4106" width="12.42578125" customWidth="1"/>
    <col min="4107" max="4107" width="13.42578125" customWidth="1"/>
    <col min="4108" max="4177" width="8.85546875" customWidth="1"/>
    <col min="4353" max="4353" width="6.28515625" bestFit="1" customWidth="1"/>
    <col min="4354" max="4354" width="9.28515625" customWidth="1"/>
    <col min="4355" max="4355" width="29.7109375" customWidth="1"/>
    <col min="4356" max="4356" width="7.85546875" customWidth="1"/>
    <col min="4357" max="4357" width="7.140625" customWidth="1"/>
    <col min="4358" max="4358" width="9.42578125" customWidth="1"/>
    <col min="4359" max="4359" width="8.85546875" customWidth="1"/>
    <col min="4360" max="4361" width="7.140625" customWidth="1"/>
    <col min="4362" max="4362" width="12.42578125" customWidth="1"/>
    <col min="4363" max="4363" width="13.42578125" customWidth="1"/>
    <col min="4364" max="4433" width="8.85546875" customWidth="1"/>
    <col min="4609" max="4609" width="6.28515625" bestFit="1" customWidth="1"/>
    <col min="4610" max="4610" width="9.28515625" customWidth="1"/>
    <col min="4611" max="4611" width="29.7109375" customWidth="1"/>
    <col min="4612" max="4612" width="7.85546875" customWidth="1"/>
    <col min="4613" max="4613" width="7.140625" customWidth="1"/>
    <col min="4614" max="4614" width="9.42578125" customWidth="1"/>
    <col min="4615" max="4615" width="8.85546875" customWidth="1"/>
    <col min="4616" max="4617" width="7.140625" customWidth="1"/>
    <col min="4618" max="4618" width="12.42578125" customWidth="1"/>
    <col min="4619" max="4619" width="13.42578125" customWidth="1"/>
    <col min="4620" max="4689" width="8.85546875" customWidth="1"/>
    <col min="4865" max="4865" width="6.28515625" bestFit="1" customWidth="1"/>
    <col min="4866" max="4866" width="9.28515625" customWidth="1"/>
    <col min="4867" max="4867" width="29.7109375" customWidth="1"/>
    <col min="4868" max="4868" width="7.85546875" customWidth="1"/>
    <col min="4869" max="4869" width="7.140625" customWidth="1"/>
    <col min="4870" max="4870" width="9.42578125" customWidth="1"/>
    <col min="4871" max="4871" width="8.85546875" customWidth="1"/>
    <col min="4872" max="4873" width="7.140625" customWidth="1"/>
    <col min="4874" max="4874" width="12.42578125" customWidth="1"/>
    <col min="4875" max="4875" width="13.42578125" customWidth="1"/>
    <col min="4876" max="4945" width="8.85546875" customWidth="1"/>
    <col min="5121" max="5121" width="6.28515625" bestFit="1" customWidth="1"/>
    <col min="5122" max="5122" width="9.28515625" customWidth="1"/>
    <col min="5123" max="5123" width="29.7109375" customWidth="1"/>
    <col min="5124" max="5124" width="7.85546875" customWidth="1"/>
    <col min="5125" max="5125" width="7.140625" customWidth="1"/>
    <col min="5126" max="5126" width="9.42578125" customWidth="1"/>
    <col min="5127" max="5127" width="8.85546875" customWidth="1"/>
    <col min="5128" max="5129" width="7.140625" customWidth="1"/>
    <col min="5130" max="5130" width="12.42578125" customWidth="1"/>
    <col min="5131" max="5131" width="13.42578125" customWidth="1"/>
    <col min="5132" max="5201" width="8.85546875" customWidth="1"/>
    <col min="5377" max="5377" width="6.28515625" bestFit="1" customWidth="1"/>
    <col min="5378" max="5378" width="9.28515625" customWidth="1"/>
    <col min="5379" max="5379" width="29.7109375" customWidth="1"/>
    <col min="5380" max="5380" width="7.85546875" customWidth="1"/>
    <col min="5381" max="5381" width="7.140625" customWidth="1"/>
    <col min="5382" max="5382" width="9.42578125" customWidth="1"/>
    <col min="5383" max="5383" width="8.85546875" customWidth="1"/>
    <col min="5384" max="5385" width="7.140625" customWidth="1"/>
    <col min="5386" max="5386" width="12.42578125" customWidth="1"/>
    <col min="5387" max="5387" width="13.42578125" customWidth="1"/>
    <col min="5388" max="5457" width="8.85546875" customWidth="1"/>
    <col min="5633" max="5633" width="6.28515625" bestFit="1" customWidth="1"/>
    <col min="5634" max="5634" width="9.28515625" customWidth="1"/>
    <col min="5635" max="5635" width="29.7109375" customWidth="1"/>
    <col min="5636" max="5636" width="7.85546875" customWidth="1"/>
    <col min="5637" max="5637" width="7.140625" customWidth="1"/>
    <col min="5638" max="5638" width="9.42578125" customWidth="1"/>
    <col min="5639" max="5639" width="8.85546875" customWidth="1"/>
    <col min="5640" max="5641" width="7.140625" customWidth="1"/>
    <col min="5642" max="5642" width="12.42578125" customWidth="1"/>
    <col min="5643" max="5643" width="13.42578125" customWidth="1"/>
    <col min="5644" max="5713" width="8.85546875" customWidth="1"/>
    <col min="5889" max="5889" width="6.28515625" bestFit="1" customWidth="1"/>
    <col min="5890" max="5890" width="9.28515625" customWidth="1"/>
    <col min="5891" max="5891" width="29.7109375" customWidth="1"/>
    <col min="5892" max="5892" width="7.85546875" customWidth="1"/>
    <col min="5893" max="5893" width="7.140625" customWidth="1"/>
    <col min="5894" max="5894" width="9.42578125" customWidth="1"/>
    <col min="5895" max="5895" width="8.85546875" customWidth="1"/>
    <col min="5896" max="5897" width="7.140625" customWidth="1"/>
    <col min="5898" max="5898" width="12.42578125" customWidth="1"/>
    <col min="5899" max="5899" width="13.42578125" customWidth="1"/>
    <col min="5900" max="5969" width="8.85546875" customWidth="1"/>
    <col min="6145" max="6145" width="6.28515625" bestFit="1" customWidth="1"/>
    <col min="6146" max="6146" width="9.28515625" customWidth="1"/>
    <col min="6147" max="6147" width="29.7109375" customWidth="1"/>
    <col min="6148" max="6148" width="7.85546875" customWidth="1"/>
    <col min="6149" max="6149" width="7.140625" customWidth="1"/>
    <col min="6150" max="6150" width="9.42578125" customWidth="1"/>
    <col min="6151" max="6151" width="8.85546875" customWidth="1"/>
    <col min="6152" max="6153" width="7.140625" customWidth="1"/>
    <col min="6154" max="6154" width="12.42578125" customWidth="1"/>
    <col min="6155" max="6155" width="13.42578125" customWidth="1"/>
    <col min="6156" max="6225" width="8.85546875" customWidth="1"/>
    <col min="6401" max="6401" width="6.28515625" bestFit="1" customWidth="1"/>
    <col min="6402" max="6402" width="9.28515625" customWidth="1"/>
    <col min="6403" max="6403" width="29.7109375" customWidth="1"/>
    <col min="6404" max="6404" width="7.85546875" customWidth="1"/>
    <col min="6405" max="6405" width="7.140625" customWidth="1"/>
    <col min="6406" max="6406" width="9.42578125" customWidth="1"/>
    <col min="6407" max="6407" width="8.85546875" customWidth="1"/>
    <col min="6408" max="6409" width="7.140625" customWidth="1"/>
    <col min="6410" max="6410" width="12.42578125" customWidth="1"/>
    <col min="6411" max="6411" width="13.42578125" customWidth="1"/>
    <col min="6412" max="6481" width="8.85546875" customWidth="1"/>
    <col min="6657" max="6657" width="6.28515625" bestFit="1" customWidth="1"/>
    <col min="6658" max="6658" width="9.28515625" customWidth="1"/>
    <col min="6659" max="6659" width="29.7109375" customWidth="1"/>
    <col min="6660" max="6660" width="7.85546875" customWidth="1"/>
    <col min="6661" max="6661" width="7.140625" customWidth="1"/>
    <col min="6662" max="6662" width="9.42578125" customWidth="1"/>
    <col min="6663" max="6663" width="8.85546875" customWidth="1"/>
    <col min="6664" max="6665" width="7.140625" customWidth="1"/>
    <col min="6666" max="6666" width="12.42578125" customWidth="1"/>
    <col min="6667" max="6667" width="13.42578125" customWidth="1"/>
    <col min="6668" max="6737" width="8.85546875" customWidth="1"/>
    <col min="6913" max="6913" width="6.28515625" bestFit="1" customWidth="1"/>
    <col min="6914" max="6914" width="9.28515625" customWidth="1"/>
    <col min="6915" max="6915" width="29.7109375" customWidth="1"/>
    <col min="6916" max="6916" width="7.85546875" customWidth="1"/>
    <col min="6917" max="6917" width="7.140625" customWidth="1"/>
    <col min="6918" max="6918" width="9.42578125" customWidth="1"/>
    <col min="6919" max="6919" width="8.85546875" customWidth="1"/>
    <col min="6920" max="6921" width="7.140625" customWidth="1"/>
    <col min="6922" max="6922" width="12.42578125" customWidth="1"/>
    <col min="6923" max="6923" width="13.42578125" customWidth="1"/>
    <col min="6924" max="6993" width="8.85546875" customWidth="1"/>
    <col min="7169" max="7169" width="6.28515625" bestFit="1" customWidth="1"/>
    <col min="7170" max="7170" width="9.28515625" customWidth="1"/>
    <col min="7171" max="7171" width="29.7109375" customWidth="1"/>
    <col min="7172" max="7172" width="7.85546875" customWidth="1"/>
    <col min="7173" max="7173" width="7.140625" customWidth="1"/>
    <col min="7174" max="7174" width="9.42578125" customWidth="1"/>
    <col min="7175" max="7175" width="8.85546875" customWidth="1"/>
    <col min="7176" max="7177" width="7.140625" customWidth="1"/>
    <col min="7178" max="7178" width="12.42578125" customWidth="1"/>
    <col min="7179" max="7179" width="13.42578125" customWidth="1"/>
    <col min="7180" max="7249" width="8.85546875" customWidth="1"/>
    <col min="7425" max="7425" width="6.28515625" bestFit="1" customWidth="1"/>
    <col min="7426" max="7426" width="9.28515625" customWidth="1"/>
    <col min="7427" max="7427" width="29.7109375" customWidth="1"/>
    <col min="7428" max="7428" width="7.85546875" customWidth="1"/>
    <col min="7429" max="7429" width="7.140625" customWidth="1"/>
    <col min="7430" max="7430" width="9.42578125" customWidth="1"/>
    <col min="7431" max="7431" width="8.85546875" customWidth="1"/>
    <col min="7432" max="7433" width="7.140625" customWidth="1"/>
    <col min="7434" max="7434" width="12.42578125" customWidth="1"/>
    <col min="7435" max="7435" width="13.42578125" customWidth="1"/>
    <col min="7436" max="7505" width="8.85546875" customWidth="1"/>
    <col min="7681" max="7681" width="6.28515625" bestFit="1" customWidth="1"/>
    <col min="7682" max="7682" width="9.28515625" customWidth="1"/>
    <col min="7683" max="7683" width="29.7109375" customWidth="1"/>
    <col min="7684" max="7684" width="7.85546875" customWidth="1"/>
    <col min="7685" max="7685" width="7.140625" customWidth="1"/>
    <col min="7686" max="7686" width="9.42578125" customWidth="1"/>
    <col min="7687" max="7687" width="8.85546875" customWidth="1"/>
    <col min="7688" max="7689" width="7.140625" customWidth="1"/>
    <col min="7690" max="7690" width="12.42578125" customWidth="1"/>
    <col min="7691" max="7691" width="13.42578125" customWidth="1"/>
    <col min="7692" max="7761" width="8.85546875" customWidth="1"/>
    <col min="7937" max="7937" width="6.28515625" bestFit="1" customWidth="1"/>
    <col min="7938" max="7938" width="9.28515625" customWidth="1"/>
    <col min="7939" max="7939" width="29.7109375" customWidth="1"/>
    <col min="7940" max="7940" width="7.85546875" customWidth="1"/>
    <col min="7941" max="7941" width="7.140625" customWidth="1"/>
    <col min="7942" max="7942" width="9.42578125" customWidth="1"/>
    <col min="7943" max="7943" width="8.85546875" customWidth="1"/>
    <col min="7944" max="7945" width="7.140625" customWidth="1"/>
    <col min="7946" max="7946" width="12.42578125" customWidth="1"/>
    <col min="7947" max="7947" width="13.42578125" customWidth="1"/>
    <col min="7948" max="8017" width="8.85546875" customWidth="1"/>
    <col min="8193" max="8193" width="6.28515625" bestFit="1" customWidth="1"/>
    <col min="8194" max="8194" width="9.28515625" customWidth="1"/>
    <col min="8195" max="8195" width="29.7109375" customWidth="1"/>
    <col min="8196" max="8196" width="7.85546875" customWidth="1"/>
    <col min="8197" max="8197" width="7.140625" customWidth="1"/>
    <col min="8198" max="8198" width="9.42578125" customWidth="1"/>
    <col min="8199" max="8199" width="8.85546875" customWidth="1"/>
    <col min="8200" max="8201" width="7.140625" customWidth="1"/>
    <col min="8202" max="8202" width="12.42578125" customWidth="1"/>
    <col min="8203" max="8203" width="13.42578125" customWidth="1"/>
    <col min="8204" max="8273" width="8.85546875" customWidth="1"/>
    <col min="8449" max="8449" width="6.28515625" bestFit="1" customWidth="1"/>
    <col min="8450" max="8450" width="9.28515625" customWidth="1"/>
    <col min="8451" max="8451" width="29.7109375" customWidth="1"/>
    <col min="8452" max="8452" width="7.85546875" customWidth="1"/>
    <col min="8453" max="8453" width="7.140625" customWidth="1"/>
    <col min="8454" max="8454" width="9.42578125" customWidth="1"/>
    <col min="8455" max="8455" width="8.85546875" customWidth="1"/>
    <col min="8456" max="8457" width="7.140625" customWidth="1"/>
    <col min="8458" max="8458" width="12.42578125" customWidth="1"/>
    <col min="8459" max="8459" width="13.42578125" customWidth="1"/>
    <col min="8460" max="8529" width="8.85546875" customWidth="1"/>
    <col min="8705" max="8705" width="6.28515625" bestFit="1" customWidth="1"/>
    <col min="8706" max="8706" width="9.28515625" customWidth="1"/>
    <col min="8707" max="8707" width="29.7109375" customWidth="1"/>
    <col min="8708" max="8708" width="7.85546875" customWidth="1"/>
    <col min="8709" max="8709" width="7.140625" customWidth="1"/>
    <col min="8710" max="8710" width="9.42578125" customWidth="1"/>
    <col min="8711" max="8711" width="8.85546875" customWidth="1"/>
    <col min="8712" max="8713" width="7.140625" customWidth="1"/>
    <col min="8714" max="8714" width="12.42578125" customWidth="1"/>
    <col min="8715" max="8715" width="13.42578125" customWidth="1"/>
    <col min="8716" max="8785" width="8.85546875" customWidth="1"/>
    <col min="8961" max="8961" width="6.28515625" bestFit="1" customWidth="1"/>
    <col min="8962" max="8962" width="9.28515625" customWidth="1"/>
    <col min="8963" max="8963" width="29.7109375" customWidth="1"/>
    <col min="8964" max="8964" width="7.85546875" customWidth="1"/>
    <col min="8965" max="8965" width="7.140625" customWidth="1"/>
    <col min="8966" max="8966" width="9.42578125" customWidth="1"/>
    <col min="8967" max="8967" width="8.85546875" customWidth="1"/>
    <col min="8968" max="8969" width="7.140625" customWidth="1"/>
    <col min="8970" max="8970" width="12.42578125" customWidth="1"/>
    <col min="8971" max="8971" width="13.42578125" customWidth="1"/>
    <col min="8972" max="9041" width="8.85546875" customWidth="1"/>
    <col min="9217" max="9217" width="6.28515625" bestFit="1" customWidth="1"/>
    <col min="9218" max="9218" width="9.28515625" customWidth="1"/>
    <col min="9219" max="9219" width="29.7109375" customWidth="1"/>
    <col min="9220" max="9220" width="7.85546875" customWidth="1"/>
    <col min="9221" max="9221" width="7.140625" customWidth="1"/>
    <col min="9222" max="9222" width="9.42578125" customWidth="1"/>
    <col min="9223" max="9223" width="8.85546875" customWidth="1"/>
    <col min="9224" max="9225" width="7.140625" customWidth="1"/>
    <col min="9226" max="9226" width="12.42578125" customWidth="1"/>
    <col min="9227" max="9227" width="13.42578125" customWidth="1"/>
    <col min="9228" max="9297" width="8.85546875" customWidth="1"/>
    <col min="9473" max="9473" width="6.28515625" bestFit="1" customWidth="1"/>
    <col min="9474" max="9474" width="9.28515625" customWidth="1"/>
    <col min="9475" max="9475" width="29.7109375" customWidth="1"/>
    <col min="9476" max="9476" width="7.85546875" customWidth="1"/>
    <col min="9477" max="9477" width="7.140625" customWidth="1"/>
    <col min="9478" max="9478" width="9.42578125" customWidth="1"/>
    <col min="9479" max="9479" width="8.85546875" customWidth="1"/>
    <col min="9480" max="9481" width="7.140625" customWidth="1"/>
    <col min="9482" max="9482" width="12.42578125" customWidth="1"/>
    <col min="9483" max="9483" width="13.42578125" customWidth="1"/>
    <col min="9484" max="9553" width="8.85546875" customWidth="1"/>
    <col min="9729" max="9729" width="6.28515625" bestFit="1" customWidth="1"/>
    <col min="9730" max="9730" width="9.28515625" customWidth="1"/>
    <col min="9731" max="9731" width="29.7109375" customWidth="1"/>
    <col min="9732" max="9732" width="7.85546875" customWidth="1"/>
    <col min="9733" max="9733" width="7.140625" customWidth="1"/>
    <col min="9734" max="9734" width="9.42578125" customWidth="1"/>
    <col min="9735" max="9735" width="8.85546875" customWidth="1"/>
    <col min="9736" max="9737" width="7.140625" customWidth="1"/>
    <col min="9738" max="9738" width="12.42578125" customWidth="1"/>
    <col min="9739" max="9739" width="13.42578125" customWidth="1"/>
    <col min="9740" max="9809" width="8.85546875" customWidth="1"/>
    <col min="9985" max="9985" width="6.28515625" bestFit="1" customWidth="1"/>
    <col min="9986" max="9986" width="9.28515625" customWidth="1"/>
    <col min="9987" max="9987" width="29.7109375" customWidth="1"/>
    <col min="9988" max="9988" width="7.85546875" customWidth="1"/>
    <col min="9989" max="9989" width="7.140625" customWidth="1"/>
    <col min="9990" max="9990" width="9.42578125" customWidth="1"/>
    <col min="9991" max="9991" width="8.85546875" customWidth="1"/>
    <col min="9992" max="9993" width="7.140625" customWidth="1"/>
    <col min="9994" max="9994" width="12.42578125" customWidth="1"/>
    <col min="9995" max="9995" width="13.42578125" customWidth="1"/>
    <col min="9996" max="10065" width="8.85546875" customWidth="1"/>
    <col min="10241" max="10241" width="6.28515625" bestFit="1" customWidth="1"/>
    <col min="10242" max="10242" width="9.28515625" customWidth="1"/>
    <col min="10243" max="10243" width="29.7109375" customWidth="1"/>
    <col min="10244" max="10244" width="7.85546875" customWidth="1"/>
    <col min="10245" max="10245" width="7.140625" customWidth="1"/>
    <col min="10246" max="10246" width="9.42578125" customWidth="1"/>
    <col min="10247" max="10247" width="8.85546875" customWidth="1"/>
    <col min="10248" max="10249" width="7.140625" customWidth="1"/>
    <col min="10250" max="10250" width="12.42578125" customWidth="1"/>
    <col min="10251" max="10251" width="13.42578125" customWidth="1"/>
    <col min="10252" max="10321" width="8.85546875" customWidth="1"/>
    <col min="10497" max="10497" width="6.28515625" bestFit="1" customWidth="1"/>
    <col min="10498" max="10498" width="9.28515625" customWidth="1"/>
    <col min="10499" max="10499" width="29.7109375" customWidth="1"/>
    <col min="10500" max="10500" width="7.85546875" customWidth="1"/>
    <col min="10501" max="10501" width="7.140625" customWidth="1"/>
    <col min="10502" max="10502" width="9.42578125" customWidth="1"/>
    <col min="10503" max="10503" width="8.85546875" customWidth="1"/>
    <col min="10504" max="10505" width="7.140625" customWidth="1"/>
    <col min="10506" max="10506" width="12.42578125" customWidth="1"/>
    <col min="10507" max="10507" width="13.42578125" customWidth="1"/>
    <col min="10508" max="10577" width="8.85546875" customWidth="1"/>
    <col min="10753" max="10753" width="6.28515625" bestFit="1" customWidth="1"/>
    <col min="10754" max="10754" width="9.28515625" customWidth="1"/>
    <col min="10755" max="10755" width="29.7109375" customWidth="1"/>
    <col min="10756" max="10756" width="7.85546875" customWidth="1"/>
    <col min="10757" max="10757" width="7.140625" customWidth="1"/>
    <col min="10758" max="10758" width="9.42578125" customWidth="1"/>
    <col min="10759" max="10759" width="8.85546875" customWidth="1"/>
    <col min="10760" max="10761" width="7.140625" customWidth="1"/>
    <col min="10762" max="10762" width="12.42578125" customWidth="1"/>
    <col min="10763" max="10763" width="13.42578125" customWidth="1"/>
    <col min="10764" max="10833" width="8.85546875" customWidth="1"/>
    <col min="11009" max="11009" width="6.28515625" bestFit="1" customWidth="1"/>
    <col min="11010" max="11010" width="9.28515625" customWidth="1"/>
    <col min="11011" max="11011" width="29.7109375" customWidth="1"/>
    <col min="11012" max="11012" width="7.85546875" customWidth="1"/>
    <col min="11013" max="11013" width="7.140625" customWidth="1"/>
    <col min="11014" max="11014" width="9.42578125" customWidth="1"/>
    <col min="11015" max="11015" width="8.85546875" customWidth="1"/>
    <col min="11016" max="11017" width="7.140625" customWidth="1"/>
    <col min="11018" max="11018" width="12.42578125" customWidth="1"/>
    <col min="11019" max="11019" width="13.42578125" customWidth="1"/>
    <col min="11020" max="11089" width="8.85546875" customWidth="1"/>
    <col min="11265" max="11265" width="6.28515625" bestFit="1" customWidth="1"/>
    <col min="11266" max="11266" width="9.28515625" customWidth="1"/>
    <col min="11267" max="11267" width="29.7109375" customWidth="1"/>
    <col min="11268" max="11268" width="7.85546875" customWidth="1"/>
    <col min="11269" max="11269" width="7.140625" customWidth="1"/>
    <col min="11270" max="11270" width="9.42578125" customWidth="1"/>
    <col min="11271" max="11271" width="8.85546875" customWidth="1"/>
    <col min="11272" max="11273" width="7.140625" customWidth="1"/>
    <col min="11274" max="11274" width="12.42578125" customWidth="1"/>
    <col min="11275" max="11275" width="13.42578125" customWidth="1"/>
    <col min="11276" max="11345" width="8.85546875" customWidth="1"/>
    <col min="11521" max="11521" width="6.28515625" bestFit="1" customWidth="1"/>
    <col min="11522" max="11522" width="9.28515625" customWidth="1"/>
    <col min="11523" max="11523" width="29.7109375" customWidth="1"/>
    <col min="11524" max="11524" width="7.85546875" customWidth="1"/>
    <col min="11525" max="11525" width="7.140625" customWidth="1"/>
    <col min="11526" max="11526" width="9.42578125" customWidth="1"/>
    <col min="11527" max="11527" width="8.85546875" customWidth="1"/>
    <col min="11528" max="11529" width="7.140625" customWidth="1"/>
    <col min="11530" max="11530" width="12.42578125" customWidth="1"/>
    <col min="11531" max="11531" width="13.42578125" customWidth="1"/>
    <col min="11532" max="11601" width="8.85546875" customWidth="1"/>
    <col min="11777" max="11777" width="6.28515625" bestFit="1" customWidth="1"/>
    <col min="11778" max="11778" width="9.28515625" customWidth="1"/>
    <col min="11779" max="11779" width="29.7109375" customWidth="1"/>
    <col min="11780" max="11780" width="7.85546875" customWidth="1"/>
    <col min="11781" max="11781" width="7.140625" customWidth="1"/>
    <col min="11782" max="11782" width="9.42578125" customWidth="1"/>
    <col min="11783" max="11783" width="8.85546875" customWidth="1"/>
    <col min="11784" max="11785" width="7.140625" customWidth="1"/>
    <col min="11786" max="11786" width="12.42578125" customWidth="1"/>
    <col min="11787" max="11787" width="13.42578125" customWidth="1"/>
    <col min="11788" max="11857" width="8.85546875" customWidth="1"/>
    <col min="12033" max="12033" width="6.28515625" bestFit="1" customWidth="1"/>
    <col min="12034" max="12034" width="9.28515625" customWidth="1"/>
    <col min="12035" max="12035" width="29.7109375" customWidth="1"/>
    <col min="12036" max="12036" width="7.85546875" customWidth="1"/>
    <col min="12037" max="12037" width="7.140625" customWidth="1"/>
    <col min="12038" max="12038" width="9.42578125" customWidth="1"/>
    <col min="12039" max="12039" width="8.85546875" customWidth="1"/>
    <col min="12040" max="12041" width="7.140625" customWidth="1"/>
    <col min="12042" max="12042" width="12.42578125" customWidth="1"/>
    <col min="12043" max="12043" width="13.42578125" customWidth="1"/>
    <col min="12044" max="12113" width="8.85546875" customWidth="1"/>
    <col min="12289" max="12289" width="6.28515625" bestFit="1" customWidth="1"/>
    <col min="12290" max="12290" width="9.28515625" customWidth="1"/>
    <col min="12291" max="12291" width="29.7109375" customWidth="1"/>
    <col min="12292" max="12292" width="7.85546875" customWidth="1"/>
    <col min="12293" max="12293" width="7.140625" customWidth="1"/>
    <col min="12294" max="12294" width="9.42578125" customWidth="1"/>
    <col min="12295" max="12295" width="8.85546875" customWidth="1"/>
    <col min="12296" max="12297" width="7.140625" customWidth="1"/>
    <col min="12298" max="12298" width="12.42578125" customWidth="1"/>
    <col min="12299" max="12299" width="13.42578125" customWidth="1"/>
    <col min="12300" max="12369" width="8.85546875" customWidth="1"/>
    <col min="12545" max="12545" width="6.28515625" bestFit="1" customWidth="1"/>
    <col min="12546" max="12546" width="9.28515625" customWidth="1"/>
    <col min="12547" max="12547" width="29.7109375" customWidth="1"/>
    <col min="12548" max="12548" width="7.85546875" customWidth="1"/>
    <col min="12549" max="12549" width="7.140625" customWidth="1"/>
    <col min="12550" max="12550" width="9.42578125" customWidth="1"/>
    <col min="12551" max="12551" width="8.85546875" customWidth="1"/>
    <col min="12552" max="12553" width="7.140625" customWidth="1"/>
    <col min="12554" max="12554" width="12.42578125" customWidth="1"/>
    <col min="12555" max="12555" width="13.42578125" customWidth="1"/>
    <col min="12556" max="12625" width="8.85546875" customWidth="1"/>
    <col min="12801" max="12801" width="6.28515625" bestFit="1" customWidth="1"/>
    <col min="12802" max="12802" width="9.28515625" customWidth="1"/>
    <col min="12803" max="12803" width="29.7109375" customWidth="1"/>
    <col min="12804" max="12804" width="7.85546875" customWidth="1"/>
    <col min="12805" max="12805" width="7.140625" customWidth="1"/>
    <col min="12806" max="12806" width="9.42578125" customWidth="1"/>
    <col min="12807" max="12807" width="8.85546875" customWidth="1"/>
    <col min="12808" max="12809" width="7.140625" customWidth="1"/>
    <col min="12810" max="12810" width="12.42578125" customWidth="1"/>
    <col min="12811" max="12811" width="13.42578125" customWidth="1"/>
    <col min="12812" max="12881" width="8.85546875" customWidth="1"/>
    <col min="13057" max="13057" width="6.28515625" bestFit="1" customWidth="1"/>
    <col min="13058" max="13058" width="9.28515625" customWidth="1"/>
    <col min="13059" max="13059" width="29.7109375" customWidth="1"/>
    <col min="13060" max="13060" width="7.85546875" customWidth="1"/>
    <col min="13061" max="13061" width="7.140625" customWidth="1"/>
    <col min="13062" max="13062" width="9.42578125" customWidth="1"/>
    <col min="13063" max="13063" width="8.85546875" customWidth="1"/>
    <col min="13064" max="13065" width="7.140625" customWidth="1"/>
    <col min="13066" max="13066" width="12.42578125" customWidth="1"/>
    <col min="13067" max="13067" width="13.42578125" customWidth="1"/>
    <col min="13068" max="13137" width="8.85546875" customWidth="1"/>
    <col min="13313" max="13313" width="6.28515625" bestFit="1" customWidth="1"/>
    <col min="13314" max="13314" width="9.28515625" customWidth="1"/>
    <col min="13315" max="13315" width="29.7109375" customWidth="1"/>
    <col min="13316" max="13316" width="7.85546875" customWidth="1"/>
    <col min="13317" max="13317" width="7.140625" customWidth="1"/>
    <col min="13318" max="13318" width="9.42578125" customWidth="1"/>
    <col min="13319" max="13319" width="8.85546875" customWidth="1"/>
    <col min="13320" max="13321" width="7.140625" customWidth="1"/>
    <col min="13322" max="13322" width="12.42578125" customWidth="1"/>
    <col min="13323" max="13323" width="13.42578125" customWidth="1"/>
    <col min="13324" max="13393" width="8.85546875" customWidth="1"/>
    <col min="13569" max="13569" width="6.28515625" bestFit="1" customWidth="1"/>
    <col min="13570" max="13570" width="9.28515625" customWidth="1"/>
    <col min="13571" max="13571" width="29.7109375" customWidth="1"/>
    <col min="13572" max="13572" width="7.85546875" customWidth="1"/>
    <col min="13573" max="13573" width="7.140625" customWidth="1"/>
    <col min="13574" max="13574" width="9.42578125" customWidth="1"/>
    <col min="13575" max="13575" width="8.85546875" customWidth="1"/>
    <col min="13576" max="13577" width="7.140625" customWidth="1"/>
    <col min="13578" max="13578" width="12.42578125" customWidth="1"/>
    <col min="13579" max="13579" width="13.42578125" customWidth="1"/>
    <col min="13580" max="13649" width="8.85546875" customWidth="1"/>
    <col min="13825" max="13825" width="6.28515625" bestFit="1" customWidth="1"/>
    <col min="13826" max="13826" width="9.28515625" customWidth="1"/>
    <col min="13827" max="13827" width="29.7109375" customWidth="1"/>
    <col min="13828" max="13828" width="7.85546875" customWidth="1"/>
    <col min="13829" max="13829" width="7.140625" customWidth="1"/>
    <col min="13830" max="13830" width="9.42578125" customWidth="1"/>
    <col min="13831" max="13831" width="8.85546875" customWidth="1"/>
    <col min="13832" max="13833" width="7.140625" customWidth="1"/>
    <col min="13834" max="13834" width="12.42578125" customWidth="1"/>
    <col min="13835" max="13835" width="13.42578125" customWidth="1"/>
    <col min="13836" max="13905" width="8.85546875" customWidth="1"/>
    <col min="14081" max="14081" width="6.28515625" bestFit="1" customWidth="1"/>
    <col min="14082" max="14082" width="9.28515625" customWidth="1"/>
    <col min="14083" max="14083" width="29.7109375" customWidth="1"/>
    <col min="14084" max="14084" width="7.85546875" customWidth="1"/>
    <col min="14085" max="14085" width="7.140625" customWidth="1"/>
    <col min="14086" max="14086" width="9.42578125" customWidth="1"/>
    <col min="14087" max="14087" width="8.85546875" customWidth="1"/>
    <col min="14088" max="14089" width="7.140625" customWidth="1"/>
    <col min="14090" max="14090" width="12.42578125" customWidth="1"/>
    <col min="14091" max="14091" width="13.42578125" customWidth="1"/>
    <col min="14092" max="14161" width="8.85546875" customWidth="1"/>
    <col min="14337" max="14337" width="6.28515625" bestFit="1" customWidth="1"/>
    <col min="14338" max="14338" width="9.28515625" customWidth="1"/>
    <col min="14339" max="14339" width="29.7109375" customWidth="1"/>
    <col min="14340" max="14340" width="7.85546875" customWidth="1"/>
    <col min="14341" max="14341" width="7.140625" customWidth="1"/>
    <col min="14342" max="14342" width="9.42578125" customWidth="1"/>
    <col min="14343" max="14343" width="8.85546875" customWidth="1"/>
    <col min="14344" max="14345" width="7.140625" customWidth="1"/>
    <col min="14346" max="14346" width="12.42578125" customWidth="1"/>
    <col min="14347" max="14347" width="13.42578125" customWidth="1"/>
    <col min="14348" max="14417" width="8.85546875" customWidth="1"/>
    <col min="14593" max="14593" width="6.28515625" bestFit="1" customWidth="1"/>
    <col min="14594" max="14594" width="9.28515625" customWidth="1"/>
    <col min="14595" max="14595" width="29.7109375" customWidth="1"/>
    <col min="14596" max="14596" width="7.85546875" customWidth="1"/>
    <col min="14597" max="14597" width="7.140625" customWidth="1"/>
    <col min="14598" max="14598" width="9.42578125" customWidth="1"/>
    <col min="14599" max="14599" width="8.85546875" customWidth="1"/>
    <col min="14600" max="14601" width="7.140625" customWidth="1"/>
    <col min="14602" max="14602" width="12.42578125" customWidth="1"/>
    <col min="14603" max="14603" width="13.42578125" customWidth="1"/>
    <col min="14604" max="14673" width="8.85546875" customWidth="1"/>
    <col min="14849" max="14849" width="6.28515625" bestFit="1" customWidth="1"/>
    <col min="14850" max="14850" width="9.28515625" customWidth="1"/>
    <col min="14851" max="14851" width="29.7109375" customWidth="1"/>
    <col min="14852" max="14852" width="7.85546875" customWidth="1"/>
    <col min="14853" max="14853" width="7.140625" customWidth="1"/>
    <col min="14854" max="14854" width="9.42578125" customWidth="1"/>
    <col min="14855" max="14855" width="8.85546875" customWidth="1"/>
    <col min="14856" max="14857" width="7.140625" customWidth="1"/>
    <col min="14858" max="14858" width="12.42578125" customWidth="1"/>
    <col min="14859" max="14859" width="13.42578125" customWidth="1"/>
    <col min="14860" max="14929" width="8.85546875" customWidth="1"/>
    <col min="15105" max="15105" width="6.28515625" bestFit="1" customWidth="1"/>
    <col min="15106" max="15106" width="9.28515625" customWidth="1"/>
    <col min="15107" max="15107" width="29.7109375" customWidth="1"/>
    <col min="15108" max="15108" width="7.85546875" customWidth="1"/>
    <col min="15109" max="15109" width="7.140625" customWidth="1"/>
    <col min="15110" max="15110" width="9.42578125" customWidth="1"/>
    <col min="15111" max="15111" width="8.85546875" customWidth="1"/>
    <col min="15112" max="15113" width="7.140625" customWidth="1"/>
    <col min="15114" max="15114" width="12.42578125" customWidth="1"/>
    <col min="15115" max="15115" width="13.42578125" customWidth="1"/>
    <col min="15116" max="15185" width="8.85546875" customWidth="1"/>
    <col min="15361" max="15361" width="6.28515625" bestFit="1" customWidth="1"/>
    <col min="15362" max="15362" width="9.28515625" customWidth="1"/>
    <col min="15363" max="15363" width="29.7109375" customWidth="1"/>
    <col min="15364" max="15364" width="7.85546875" customWidth="1"/>
    <col min="15365" max="15365" width="7.140625" customWidth="1"/>
    <col min="15366" max="15366" width="9.42578125" customWidth="1"/>
    <col min="15367" max="15367" width="8.85546875" customWidth="1"/>
    <col min="15368" max="15369" width="7.140625" customWidth="1"/>
    <col min="15370" max="15370" width="12.42578125" customWidth="1"/>
    <col min="15371" max="15371" width="13.42578125" customWidth="1"/>
    <col min="15372" max="15441" width="8.85546875" customWidth="1"/>
    <col min="15617" max="15617" width="6.28515625" bestFit="1" customWidth="1"/>
    <col min="15618" max="15618" width="9.28515625" customWidth="1"/>
    <col min="15619" max="15619" width="29.7109375" customWidth="1"/>
    <col min="15620" max="15620" width="7.85546875" customWidth="1"/>
    <col min="15621" max="15621" width="7.140625" customWidth="1"/>
    <col min="15622" max="15622" width="9.42578125" customWidth="1"/>
    <col min="15623" max="15623" width="8.85546875" customWidth="1"/>
    <col min="15624" max="15625" width="7.140625" customWidth="1"/>
    <col min="15626" max="15626" width="12.42578125" customWidth="1"/>
    <col min="15627" max="15627" width="13.42578125" customWidth="1"/>
    <col min="15628" max="15697" width="8.85546875" customWidth="1"/>
    <col min="15873" max="15873" width="6.28515625" bestFit="1" customWidth="1"/>
    <col min="15874" max="15874" width="9.28515625" customWidth="1"/>
    <col min="15875" max="15875" width="29.7109375" customWidth="1"/>
    <col min="15876" max="15876" width="7.85546875" customWidth="1"/>
    <col min="15877" max="15877" width="7.140625" customWidth="1"/>
    <col min="15878" max="15878" width="9.42578125" customWidth="1"/>
    <col min="15879" max="15879" width="8.85546875" customWidth="1"/>
    <col min="15880" max="15881" width="7.140625" customWidth="1"/>
    <col min="15882" max="15882" width="12.42578125" customWidth="1"/>
    <col min="15883" max="15883" width="13.42578125" customWidth="1"/>
    <col min="15884" max="15953" width="8.85546875" customWidth="1"/>
    <col min="16129" max="16129" width="6.28515625" bestFit="1" customWidth="1"/>
    <col min="16130" max="16130" width="9.28515625" customWidth="1"/>
    <col min="16131" max="16131" width="29.7109375" customWidth="1"/>
    <col min="16132" max="16132" width="7.85546875" customWidth="1"/>
    <col min="16133" max="16133" width="7.140625" customWidth="1"/>
    <col min="16134" max="16134" width="9.42578125" customWidth="1"/>
    <col min="16135" max="16135" width="8.85546875" customWidth="1"/>
    <col min="16136" max="16137" width="7.140625" customWidth="1"/>
    <col min="16138" max="16138" width="12.42578125" customWidth="1"/>
    <col min="16139" max="16139" width="13.42578125" customWidth="1"/>
    <col min="16140" max="16209" width="8.85546875" customWidth="1"/>
  </cols>
  <sheetData>
    <row r="1" spans="1:12">
      <c r="A1" s="258" t="s">
        <v>127</v>
      </c>
      <c r="B1" s="63">
        <v>200001</v>
      </c>
      <c r="C1" s="620" t="s">
        <v>280</v>
      </c>
      <c r="D1" s="621"/>
      <c r="E1" s="621"/>
      <c r="F1" s="621"/>
      <c r="G1" s="621"/>
      <c r="H1" s="621"/>
      <c r="I1" s="621"/>
      <c r="J1" s="622"/>
      <c r="L1" s="108"/>
    </row>
    <row r="2" spans="1:12">
      <c r="A2" s="623" t="s">
        <v>128</v>
      </c>
      <c r="B2" s="624"/>
      <c r="C2" s="625" t="s">
        <v>580</v>
      </c>
      <c r="D2" s="625"/>
      <c r="E2" s="625"/>
      <c r="F2" s="626"/>
      <c r="G2" s="93" t="s">
        <v>129</v>
      </c>
      <c r="H2" s="328" t="s">
        <v>167</v>
      </c>
      <c r="I2" s="627" t="s">
        <v>130</v>
      </c>
      <c r="J2" s="628"/>
    </row>
    <row r="3" spans="1:12">
      <c r="A3" s="629" t="s">
        <v>131</v>
      </c>
      <c r="B3" s="630" t="s">
        <v>132</v>
      </c>
      <c r="C3" s="630" t="s">
        <v>133</v>
      </c>
      <c r="D3" s="631" t="s">
        <v>134</v>
      </c>
      <c r="E3" s="633" t="s">
        <v>135</v>
      </c>
      <c r="F3" s="634"/>
      <c r="G3" s="635"/>
      <c r="H3" s="633" t="s">
        <v>136</v>
      </c>
      <c r="I3" s="634"/>
      <c r="J3" s="636"/>
    </row>
    <row r="4" spans="1:12">
      <c r="A4" s="590"/>
      <c r="B4" s="592"/>
      <c r="C4" s="592"/>
      <c r="D4" s="632"/>
      <c r="E4" s="91" t="s">
        <v>137</v>
      </c>
      <c r="F4" s="91" t="s">
        <v>138</v>
      </c>
      <c r="G4" s="91" t="s">
        <v>139</v>
      </c>
      <c r="H4" s="91" t="s">
        <v>138</v>
      </c>
      <c r="I4" s="91" t="s">
        <v>139</v>
      </c>
      <c r="J4" s="54" t="s">
        <v>140</v>
      </c>
    </row>
    <row r="5" spans="1:12">
      <c r="A5" s="257"/>
      <c r="B5" s="242"/>
      <c r="C5" s="243"/>
      <c r="D5" s="244"/>
      <c r="E5" s="245"/>
      <c r="F5" s="245"/>
      <c r="G5" s="245"/>
      <c r="H5" s="244"/>
      <c r="I5" s="244"/>
      <c r="J5" s="246"/>
    </row>
    <row r="6" spans="1:12">
      <c r="A6" s="611" t="s">
        <v>142</v>
      </c>
      <c r="B6" s="612"/>
      <c r="C6" s="612"/>
      <c r="D6" s="612"/>
      <c r="E6" s="612"/>
      <c r="F6" s="612"/>
      <c r="G6" s="612"/>
      <c r="H6" s="612"/>
      <c r="I6" s="579"/>
      <c r="J6" s="57">
        <f>SUM(J4:J5)</f>
        <v>0</v>
      </c>
    </row>
    <row r="7" spans="1:12" ht="22.5">
      <c r="A7" s="259" t="s">
        <v>131</v>
      </c>
      <c r="B7" s="58" t="s">
        <v>132</v>
      </c>
      <c r="C7" s="90" t="s">
        <v>143</v>
      </c>
      <c r="D7" s="90" t="s">
        <v>94</v>
      </c>
      <c r="E7" s="90" t="s">
        <v>24</v>
      </c>
      <c r="F7" s="59" t="s">
        <v>144</v>
      </c>
      <c r="G7" s="59" t="s">
        <v>145</v>
      </c>
      <c r="H7" s="613" t="s">
        <v>146</v>
      </c>
      <c r="I7" s="614"/>
      <c r="J7" s="60" t="s">
        <v>147</v>
      </c>
    </row>
    <row r="8" spans="1:12" ht="22.5">
      <c r="A8" s="257" t="s">
        <v>29</v>
      </c>
      <c r="B8" s="242">
        <v>10139</v>
      </c>
      <c r="C8" s="243" t="s">
        <v>570</v>
      </c>
      <c r="D8" s="250" t="s">
        <v>567</v>
      </c>
      <c r="E8" s="104">
        <v>0.37</v>
      </c>
      <c r="F8" s="251">
        <v>8.84</v>
      </c>
      <c r="G8" s="252" t="s">
        <v>571</v>
      </c>
      <c r="H8" s="596">
        <f>F8*(1+G8)</f>
        <v>22.742668000000002</v>
      </c>
      <c r="I8" s="597"/>
      <c r="J8" s="64">
        <f>ROUND(H8*E8,2)</f>
        <v>8.41</v>
      </c>
    </row>
    <row r="9" spans="1:12" ht="22.5">
      <c r="A9" s="257" t="s">
        <v>29</v>
      </c>
      <c r="B9" s="105">
        <v>10146</v>
      </c>
      <c r="C9" s="55" t="s">
        <v>572</v>
      </c>
      <c r="D9" s="56" t="s">
        <v>567</v>
      </c>
      <c r="E9" s="253">
        <v>0.74</v>
      </c>
      <c r="F9" s="62">
        <v>6.56</v>
      </c>
      <c r="G9" s="61" t="s">
        <v>571</v>
      </c>
      <c r="H9" s="601">
        <f t="shared" ref="H9" si="0">F9*(1+G9)</f>
        <v>16.876912000000001</v>
      </c>
      <c r="I9" s="602"/>
      <c r="J9" s="65">
        <f t="shared" ref="J9" si="1">ROUND(H9*E9,2)</f>
        <v>12.49</v>
      </c>
    </row>
    <row r="10" spans="1:12">
      <c r="A10" s="578" t="s">
        <v>148</v>
      </c>
      <c r="B10" s="579"/>
      <c r="C10" s="580"/>
      <c r="D10" s="580"/>
      <c r="E10" s="580"/>
      <c r="F10" s="580"/>
      <c r="G10" s="580"/>
      <c r="H10" s="580"/>
      <c r="I10" s="580"/>
      <c r="J10" s="73">
        <f>SUM(J7:J9)</f>
        <v>20.9</v>
      </c>
      <c r="L10" s="200"/>
    </row>
    <row r="11" spans="1:12">
      <c r="A11" s="615" t="s">
        <v>149</v>
      </c>
      <c r="B11" s="616"/>
      <c r="C11" s="616"/>
      <c r="D11" s="616"/>
      <c r="E11" s="616"/>
      <c r="F11" s="616"/>
      <c r="G11" s="616"/>
      <c r="H11" s="616"/>
      <c r="I11" s="327">
        <v>0.05</v>
      </c>
      <c r="J11" s="107">
        <f>ROUND(J10*I11,2)</f>
        <v>1.05</v>
      </c>
    </row>
    <row r="12" spans="1:12">
      <c r="A12" s="617" t="s">
        <v>150</v>
      </c>
      <c r="B12" s="618"/>
      <c r="C12" s="619"/>
      <c r="D12" s="619"/>
      <c r="E12" s="619"/>
      <c r="F12" s="619"/>
      <c r="G12" s="619"/>
      <c r="H12" s="619"/>
      <c r="I12" s="619"/>
      <c r="J12" s="39">
        <v>1</v>
      </c>
    </row>
    <row r="13" spans="1:12">
      <c r="A13" s="578" t="s">
        <v>151</v>
      </c>
      <c r="B13" s="579"/>
      <c r="C13" s="580"/>
      <c r="D13" s="580"/>
      <c r="E13" s="580"/>
      <c r="F13" s="580"/>
      <c r="G13" s="580"/>
      <c r="H13" s="580"/>
      <c r="I13" s="580"/>
      <c r="J13" s="57">
        <f>ROUND((J6+J10+J11)/J12,2)</f>
        <v>21.95</v>
      </c>
    </row>
    <row r="14" spans="1:12">
      <c r="A14" s="259" t="s">
        <v>131</v>
      </c>
      <c r="B14" s="58" t="s">
        <v>132</v>
      </c>
      <c r="C14" s="90" t="s">
        <v>152</v>
      </c>
      <c r="D14" s="90" t="s">
        <v>94</v>
      </c>
      <c r="E14" s="584" t="s">
        <v>153</v>
      </c>
      <c r="F14" s="584"/>
      <c r="G14" s="584"/>
      <c r="H14" s="584" t="s">
        <v>154</v>
      </c>
      <c r="I14" s="584"/>
      <c r="J14" s="89" t="s">
        <v>140</v>
      </c>
    </row>
    <row r="15" spans="1:12" ht="33.75">
      <c r="A15" s="260" t="s">
        <v>29</v>
      </c>
      <c r="B15" s="242">
        <v>22002</v>
      </c>
      <c r="C15" s="243" t="s">
        <v>575</v>
      </c>
      <c r="D15" s="250" t="s">
        <v>469</v>
      </c>
      <c r="E15" s="608">
        <v>1</v>
      </c>
      <c r="F15" s="609"/>
      <c r="G15" s="610"/>
      <c r="H15" s="596">
        <v>76.3</v>
      </c>
      <c r="I15" s="597"/>
      <c r="J15" s="64">
        <f t="shared" ref="J15" si="2">ROUND(H15*E15,2)</f>
        <v>76.3</v>
      </c>
    </row>
    <row r="16" spans="1:12" ht="22.5">
      <c r="A16" s="257" t="s">
        <v>29</v>
      </c>
      <c r="B16" s="105">
        <v>21009</v>
      </c>
      <c r="C16" s="55" t="s">
        <v>576</v>
      </c>
      <c r="D16" s="56" t="s">
        <v>435</v>
      </c>
      <c r="E16" s="598">
        <v>1.1299999999999999</v>
      </c>
      <c r="F16" s="599"/>
      <c r="G16" s="600"/>
      <c r="H16" s="601">
        <v>9.74</v>
      </c>
      <c r="I16" s="602"/>
      <c r="J16" s="65">
        <f t="shared" ref="J16:J19" si="3">ROUND(H16*E16,2)</f>
        <v>11.01</v>
      </c>
    </row>
    <row r="17" spans="1:12" ht="22.5">
      <c r="A17" s="257" t="s">
        <v>29</v>
      </c>
      <c r="B17" s="105">
        <v>26569</v>
      </c>
      <c r="C17" s="55" t="s">
        <v>577</v>
      </c>
      <c r="D17" s="56" t="s">
        <v>471</v>
      </c>
      <c r="E17" s="598">
        <v>0.03</v>
      </c>
      <c r="F17" s="599"/>
      <c r="G17" s="600"/>
      <c r="H17" s="601">
        <v>14.69</v>
      </c>
      <c r="I17" s="602"/>
      <c r="J17" s="65">
        <f t="shared" si="3"/>
        <v>0.44</v>
      </c>
    </row>
    <row r="18" spans="1:12" ht="22.5">
      <c r="A18" s="257" t="s">
        <v>29</v>
      </c>
      <c r="B18" s="105">
        <v>20985</v>
      </c>
      <c r="C18" s="55" t="s">
        <v>578</v>
      </c>
      <c r="D18" s="56" t="s">
        <v>435</v>
      </c>
      <c r="E18" s="598">
        <v>0.67</v>
      </c>
      <c r="F18" s="599"/>
      <c r="G18" s="600"/>
      <c r="H18" s="601">
        <v>4.08</v>
      </c>
      <c r="I18" s="602"/>
      <c r="J18" s="65">
        <f t="shared" si="3"/>
        <v>2.73</v>
      </c>
    </row>
    <row r="19" spans="1:12" ht="22.5">
      <c r="A19" s="257" t="s">
        <v>29</v>
      </c>
      <c r="B19" s="105">
        <v>20987</v>
      </c>
      <c r="C19" s="55" t="s">
        <v>579</v>
      </c>
      <c r="D19" s="56" t="s">
        <v>469</v>
      </c>
      <c r="E19" s="598">
        <v>0.189</v>
      </c>
      <c r="F19" s="599"/>
      <c r="G19" s="600"/>
      <c r="H19" s="601">
        <v>48.88</v>
      </c>
      <c r="I19" s="602"/>
      <c r="J19" s="65">
        <f t="shared" si="3"/>
        <v>9.24</v>
      </c>
    </row>
    <row r="20" spans="1:12">
      <c r="A20" s="578" t="s">
        <v>155</v>
      </c>
      <c r="B20" s="579"/>
      <c r="C20" s="580"/>
      <c r="D20" s="580"/>
      <c r="E20" s="580"/>
      <c r="F20" s="580"/>
      <c r="G20" s="580"/>
      <c r="H20" s="580"/>
      <c r="I20" s="580"/>
      <c r="J20" s="57">
        <f>SUM(J14:J19)</f>
        <v>99.72</v>
      </c>
    </row>
    <row r="21" spans="1:12">
      <c r="A21" s="259" t="s">
        <v>131</v>
      </c>
      <c r="B21" s="58" t="s">
        <v>132</v>
      </c>
      <c r="C21" s="90" t="s">
        <v>156</v>
      </c>
      <c r="D21" s="90" t="s">
        <v>94</v>
      </c>
      <c r="E21" s="584" t="s">
        <v>153</v>
      </c>
      <c r="F21" s="584"/>
      <c r="G21" s="584"/>
      <c r="H21" s="584" t="s">
        <v>154</v>
      </c>
      <c r="I21" s="584"/>
      <c r="J21" s="89" t="s">
        <v>140</v>
      </c>
    </row>
    <row r="22" spans="1:12">
      <c r="A22" s="260"/>
      <c r="B22" s="256"/>
      <c r="C22" s="243"/>
      <c r="D22" s="250"/>
      <c r="E22" s="595"/>
      <c r="F22" s="595"/>
      <c r="G22" s="595"/>
      <c r="H22" s="596"/>
      <c r="I22" s="597"/>
      <c r="J22" s="64"/>
    </row>
    <row r="23" spans="1:12">
      <c r="A23" s="578" t="s">
        <v>157</v>
      </c>
      <c r="B23" s="579"/>
      <c r="C23" s="580"/>
      <c r="D23" s="580"/>
      <c r="E23" s="580"/>
      <c r="F23" s="580"/>
      <c r="G23" s="580"/>
      <c r="H23" s="580"/>
      <c r="I23" s="580"/>
      <c r="J23" s="57">
        <f>SUM(J21:J22)</f>
        <v>0</v>
      </c>
    </row>
    <row r="24" spans="1:12">
      <c r="A24" s="259" t="s">
        <v>131</v>
      </c>
      <c r="B24" s="58" t="s">
        <v>132</v>
      </c>
      <c r="C24" s="90" t="s">
        <v>158</v>
      </c>
      <c r="D24" s="90" t="s">
        <v>94</v>
      </c>
      <c r="E24" s="584" t="s">
        <v>153</v>
      </c>
      <c r="F24" s="584"/>
      <c r="G24" s="584"/>
      <c r="H24" s="584" t="s">
        <v>154</v>
      </c>
      <c r="I24" s="584"/>
      <c r="J24" s="89" t="s">
        <v>140</v>
      </c>
    </row>
    <row r="25" spans="1:12">
      <c r="A25" s="262"/>
      <c r="B25" s="202"/>
      <c r="C25" s="203"/>
      <c r="D25" s="204"/>
      <c r="E25" s="585"/>
      <c r="F25" s="586"/>
      <c r="G25" s="586"/>
      <c r="H25" s="587"/>
      <c r="I25" s="588"/>
      <c r="J25" s="199">
        <f t="shared" ref="J25" si="4">ROUND(H25*E25,2)</f>
        <v>0</v>
      </c>
    </row>
    <row r="26" spans="1:12">
      <c r="A26" s="578" t="s">
        <v>159</v>
      </c>
      <c r="B26" s="579"/>
      <c r="C26" s="580"/>
      <c r="D26" s="580"/>
      <c r="E26" s="580"/>
      <c r="F26" s="580"/>
      <c r="G26" s="580"/>
      <c r="H26" s="580"/>
      <c r="I26" s="580"/>
      <c r="J26" s="57">
        <f>SUM(J24:J25)</f>
        <v>0</v>
      </c>
    </row>
    <row r="27" spans="1:12">
      <c r="A27" s="589" t="s">
        <v>131</v>
      </c>
      <c r="B27" s="591" t="s">
        <v>132</v>
      </c>
      <c r="C27" s="592" t="s">
        <v>160</v>
      </c>
      <c r="D27" s="584" t="s">
        <v>161</v>
      </c>
      <c r="E27" s="584"/>
      <c r="F27" s="584" t="s">
        <v>162</v>
      </c>
      <c r="G27" s="584"/>
      <c r="H27" s="584" t="s">
        <v>154</v>
      </c>
      <c r="I27" s="584"/>
      <c r="J27" s="573" t="s">
        <v>140</v>
      </c>
    </row>
    <row r="28" spans="1:12">
      <c r="A28" s="590"/>
      <c r="B28" s="592"/>
      <c r="C28" s="593"/>
      <c r="D28" s="92" t="s">
        <v>163</v>
      </c>
      <c r="E28" s="92" t="s">
        <v>164</v>
      </c>
      <c r="F28" s="594"/>
      <c r="G28" s="594"/>
      <c r="H28" s="594"/>
      <c r="I28" s="594"/>
      <c r="J28" s="574"/>
    </row>
    <row r="29" spans="1:12">
      <c r="A29" s="262"/>
      <c r="B29" s="206"/>
      <c r="C29" s="205"/>
      <c r="D29" s="207"/>
      <c r="E29" s="207"/>
      <c r="F29" s="575"/>
      <c r="G29" s="576"/>
      <c r="H29" s="577"/>
      <c r="I29" s="577"/>
      <c r="J29" s="199">
        <f>ROUND(H29*F29,2)</f>
        <v>0</v>
      </c>
    </row>
    <row r="30" spans="1:12" ht="15.75" thickBot="1">
      <c r="A30" s="578" t="s">
        <v>165</v>
      </c>
      <c r="B30" s="579"/>
      <c r="C30" s="580"/>
      <c r="D30" s="580"/>
      <c r="E30" s="580"/>
      <c r="F30" s="580"/>
      <c r="G30" s="580"/>
      <c r="H30" s="580"/>
      <c r="I30" s="580"/>
      <c r="J30" s="57">
        <f>SUM(J28:J29)</f>
        <v>0</v>
      </c>
    </row>
    <row r="31" spans="1:12" ht="15.75" thickBot="1">
      <c r="A31" s="581" t="s">
        <v>166</v>
      </c>
      <c r="B31" s="582"/>
      <c r="C31" s="583"/>
      <c r="D31" s="583"/>
      <c r="E31" s="583"/>
      <c r="F31" s="583"/>
      <c r="G31" s="583"/>
      <c r="H31" s="583"/>
      <c r="I31" s="583"/>
      <c r="J31" s="208">
        <f>J13+J20+J23+J30+J26</f>
        <v>121.67</v>
      </c>
    </row>
    <row r="32" spans="1:12">
      <c r="A32" s="258" t="s">
        <v>127</v>
      </c>
      <c r="B32" s="63">
        <v>400001</v>
      </c>
      <c r="C32" s="620" t="s">
        <v>434</v>
      </c>
      <c r="D32" s="621"/>
      <c r="E32" s="621"/>
      <c r="F32" s="621"/>
      <c r="G32" s="621"/>
      <c r="H32" s="621"/>
      <c r="I32" s="621"/>
      <c r="J32" s="622"/>
      <c r="L32" s="108"/>
    </row>
    <row r="33" spans="1:12" ht="15.75" thickBot="1">
      <c r="A33" s="623" t="s">
        <v>128</v>
      </c>
      <c r="B33" s="624"/>
      <c r="C33" s="625" t="s">
        <v>581</v>
      </c>
      <c r="D33" s="625"/>
      <c r="E33" s="625"/>
      <c r="F33" s="626"/>
      <c r="G33" s="93" t="s">
        <v>129</v>
      </c>
      <c r="H33" s="328" t="s">
        <v>435</v>
      </c>
      <c r="I33" s="627" t="s">
        <v>130</v>
      </c>
      <c r="J33" s="628"/>
    </row>
    <row r="34" spans="1:12">
      <c r="A34" s="629" t="s">
        <v>131</v>
      </c>
      <c r="B34" s="630" t="s">
        <v>132</v>
      </c>
      <c r="C34" s="630" t="s">
        <v>133</v>
      </c>
      <c r="D34" s="631" t="s">
        <v>134</v>
      </c>
      <c r="E34" s="633" t="s">
        <v>135</v>
      </c>
      <c r="F34" s="634"/>
      <c r="G34" s="635"/>
      <c r="H34" s="633" t="s">
        <v>136</v>
      </c>
      <c r="I34" s="634"/>
      <c r="J34" s="636"/>
    </row>
    <row r="35" spans="1:12">
      <c r="A35" s="590"/>
      <c r="B35" s="592"/>
      <c r="C35" s="592"/>
      <c r="D35" s="632"/>
      <c r="E35" s="91" t="s">
        <v>137</v>
      </c>
      <c r="F35" s="91" t="s">
        <v>138</v>
      </c>
      <c r="G35" s="91" t="s">
        <v>139</v>
      </c>
      <c r="H35" s="91" t="s">
        <v>138</v>
      </c>
      <c r="I35" s="91" t="s">
        <v>139</v>
      </c>
      <c r="J35" s="54" t="s">
        <v>140</v>
      </c>
    </row>
    <row r="36" spans="1:12">
      <c r="A36" s="257"/>
      <c r="B36" s="242"/>
      <c r="C36" s="243"/>
      <c r="D36" s="244"/>
      <c r="E36" s="245"/>
      <c r="F36" s="245"/>
      <c r="G36" s="245"/>
      <c r="H36" s="244"/>
      <c r="I36" s="244"/>
      <c r="J36" s="246"/>
    </row>
    <row r="37" spans="1:12">
      <c r="A37" s="611" t="s">
        <v>142</v>
      </c>
      <c r="B37" s="612"/>
      <c r="C37" s="612"/>
      <c r="D37" s="612"/>
      <c r="E37" s="612"/>
      <c r="F37" s="612"/>
      <c r="G37" s="612"/>
      <c r="H37" s="612"/>
      <c r="I37" s="579"/>
      <c r="J37" s="57">
        <f>SUM(J35:J36)</f>
        <v>0</v>
      </c>
    </row>
    <row r="38" spans="1:12" ht="22.5">
      <c r="A38" s="259" t="s">
        <v>131</v>
      </c>
      <c r="B38" s="58" t="s">
        <v>132</v>
      </c>
      <c r="C38" s="90" t="s">
        <v>143</v>
      </c>
      <c r="D38" s="90" t="s">
        <v>94</v>
      </c>
      <c r="E38" s="90" t="s">
        <v>24</v>
      </c>
      <c r="F38" s="59" t="s">
        <v>144</v>
      </c>
      <c r="G38" s="59" t="s">
        <v>145</v>
      </c>
      <c r="H38" s="613" t="s">
        <v>146</v>
      </c>
      <c r="I38" s="614"/>
      <c r="J38" s="60" t="s">
        <v>147</v>
      </c>
    </row>
    <row r="39" spans="1:12" ht="22.5">
      <c r="A39" s="257" t="s">
        <v>29</v>
      </c>
      <c r="B39" s="242">
        <v>10139</v>
      </c>
      <c r="C39" s="243" t="s">
        <v>570</v>
      </c>
      <c r="D39" s="250" t="s">
        <v>567</v>
      </c>
      <c r="E39" s="104">
        <v>0.25</v>
      </c>
      <c r="F39" s="251">
        <v>8.84</v>
      </c>
      <c r="G39" s="252" t="s">
        <v>571</v>
      </c>
      <c r="H39" s="596">
        <f>F39*(1+G39)</f>
        <v>22.742668000000002</v>
      </c>
      <c r="I39" s="597"/>
      <c r="J39" s="64">
        <f>ROUND(H39*E39,2)</f>
        <v>5.69</v>
      </c>
    </row>
    <row r="40" spans="1:12" ht="22.5">
      <c r="A40" s="257" t="s">
        <v>29</v>
      </c>
      <c r="B40" s="105">
        <v>10146</v>
      </c>
      <c r="C40" s="55" t="s">
        <v>572</v>
      </c>
      <c r="D40" s="56" t="s">
        <v>567</v>
      </c>
      <c r="E40" s="253">
        <v>0.5</v>
      </c>
      <c r="F40" s="62">
        <v>6.56</v>
      </c>
      <c r="G40" s="61" t="s">
        <v>571</v>
      </c>
      <c r="H40" s="601">
        <f t="shared" ref="H40:H41" si="5">F40*(1+G40)</f>
        <v>16.876912000000001</v>
      </c>
      <c r="I40" s="602"/>
      <c r="J40" s="65">
        <f t="shared" ref="J40:J41" si="6">ROUND(H40*E40,2)</f>
        <v>8.44</v>
      </c>
    </row>
    <row r="41" spans="1:12">
      <c r="A41" s="261" t="s">
        <v>38</v>
      </c>
      <c r="B41" s="247">
        <v>12868</v>
      </c>
      <c r="C41" s="248" t="s">
        <v>573</v>
      </c>
      <c r="D41" s="56" t="s">
        <v>574</v>
      </c>
      <c r="E41" s="109">
        <v>0.25</v>
      </c>
      <c r="F41" s="249">
        <v>10.176909610246014</v>
      </c>
      <c r="G41" s="255">
        <v>1.1706000000000001</v>
      </c>
      <c r="H41" s="606">
        <f t="shared" si="5"/>
        <v>22.09</v>
      </c>
      <c r="I41" s="607"/>
      <c r="J41" s="106">
        <f t="shared" si="6"/>
        <v>5.52</v>
      </c>
    </row>
    <row r="42" spans="1:12">
      <c r="A42" s="578" t="s">
        <v>148</v>
      </c>
      <c r="B42" s="579"/>
      <c r="C42" s="580"/>
      <c r="D42" s="580"/>
      <c r="E42" s="580"/>
      <c r="F42" s="580"/>
      <c r="G42" s="580"/>
      <c r="H42" s="580"/>
      <c r="I42" s="580"/>
      <c r="J42" s="73">
        <f>SUM(J38:J41)</f>
        <v>19.649999999999999</v>
      </c>
      <c r="L42" s="200"/>
    </row>
    <row r="43" spans="1:12">
      <c r="A43" s="615" t="s">
        <v>149</v>
      </c>
      <c r="B43" s="616"/>
      <c r="C43" s="616"/>
      <c r="D43" s="616"/>
      <c r="E43" s="616"/>
      <c r="F43" s="616"/>
      <c r="G43" s="616"/>
      <c r="H43" s="616"/>
      <c r="I43" s="327">
        <v>0.05</v>
      </c>
      <c r="J43" s="107">
        <f>ROUND(J42*I43,2)</f>
        <v>0.98</v>
      </c>
    </row>
    <row r="44" spans="1:12">
      <c r="A44" s="617" t="s">
        <v>150</v>
      </c>
      <c r="B44" s="618"/>
      <c r="C44" s="619"/>
      <c r="D44" s="619"/>
      <c r="E44" s="619"/>
      <c r="F44" s="619"/>
      <c r="G44" s="619"/>
      <c r="H44" s="619"/>
      <c r="I44" s="619"/>
      <c r="J44" s="39">
        <v>1</v>
      </c>
    </row>
    <row r="45" spans="1:12">
      <c r="A45" s="578" t="s">
        <v>151</v>
      </c>
      <c r="B45" s="579"/>
      <c r="C45" s="580"/>
      <c r="D45" s="580"/>
      <c r="E45" s="580"/>
      <c r="F45" s="580"/>
      <c r="G45" s="580"/>
      <c r="H45" s="580"/>
      <c r="I45" s="580"/>
      <c r="J45" s="57">
        <f>ROUND((J37+J42+J43)/J44,2)</f>
        <v>20.63</v>
      </c>
    </row>
    <row r="46" spans="1:12">
      <c r="A46" s="259" t="s">
        <v>131</v>
      </c>
      <c r="B46" s="58" t="s">
        <v>132</v>
      </c>
      <c r="C46" s="90" t="s">
        <v>152</v>
      </c>
      <c r="D46" s="90" t="s">
        <v>94</v>
      </c>
      <c r="E46" s="584" t="s">
        <v>153</v>
      </c>
      <c r="F46" s="584"/>
      <c r="G46" s="584"/>
      <c r="H46" s="584" t="s">
        <v>154</v>
      </c>
      <c r="I46" s="584"/>
      <c r="J46" s="89" t="s">
        <v>140</v>
      </c>
    </row>
    <row r="47" spans="1:12">
      <c r="A47" s="260"/>
      <c r="B47" s="242"/>
      <c r="C47" s="243"/>
      <c r="D47" s="250"/>
      <c r="E47" s="608"/>
      <c r="F47" s="609"/>
      <c r="G47" s="610"/>
      <c r="H47" s="596"/>
      <c r="I47" s="597"/>
      <c r="J47" s="64"/>
    </row>
    <row r="48" spans="1:12">
      <c r="A48" s="578" t="s">
        <v>155</v>
      </c>
      <c r="B48" s="579"/>
      <c r="C48" s="580"/>
      <c r="D48" s="580"/>
      <c r="E48" s="580"/>
      <c r="F48" s="580"/>
      <c r="G48" s="580"/>
      <c r="H48" s="580"/>
      <c r="I48" s="580"/>
      <c r="J48" s="57">
        <f>SUM(J46:J47)</f>
        <v>0</v>
      </c>
    </row>
    <row r="49" spans="1:12">
      <c r="A49" s="259" t="s">
        <v>131</v>
      </c>
      <c r="B49" s="58" t="s">
        <v>132</v>
      </c>
      <c r="C49" s="90" t="s">
        <v>156</v>
      </c>
      <c r="D49" s="90" t="s">
        <v>94</v>
      </c>
      <c r="E49" s="584" t="s">
        <v>153</v>
      </c>
      <c r="F49" s="584"/>
      <c r="G49" s="584"/>
      <c r="H49" s="584" t="s">
        <v>154</v>
      </c>
      <c r="I49" s="584"/>
      <c r="J49" s="89" t="s">
        <v>140</v>
      </c>
    </row>
    <row r="50" spans="1:12" ht="45">
      <c r="A50" s="260" t="s">
        <v>37</v>
      </c>
      <c r="B50" s="256">
        <v>4748</v>
      </c>
      <c r="C50" s="243" t="s">
        <v>568</v>
      </c>
      <c r="D50" s="250" t="s">
        <v>447</v>
      </c>
      <c r="E50" s="595">
        <f>(6.8+9.8+1.65+8.15+5.15)/14.95</f>
        <v>2.1103678929765883</v>
      </c>
      <c r="F50" s="595"/>
      <c r="G50" s="595"/>
      <c r="H50" s="596">
        <v>152.37</v>
      </c>
      <c r="I50" s="597"/>
      <c r="J50" s="64">
        <f t="shared" ref="J50:J52" si="7">ROUND(H50*E50,2)</f>
        <v>321.56</v>
      </c>
    </row>
    <row r="51" spans="1:12" ht="45">
      <c r="A51" s="257" t="s">
        <v>37</v>
      </c>
      <c r="B51" s="105">
        <v>202</v>
      </c>
      <c r="C51" s="55" t="s">
        <v>569</v>
      </c>
      <c r="D51" s="56" t="s">
        <v>447</v>
      </c>
      <c r="E51" s="598">
        <v>2.8279999999999998</v>
      </c>
      <c r="F51" s="599"/>
      <c r="G51" s="600"/>
      <c r="H51" s="601">
        <v>50.15</v>
      </c>
      <c r="I51" s="602"/>
      <c r="J51" s="65">
        <f t="shared" si="7"/>
        <v>141.82</v>
      </c>
      <c r="L51" s="201"/>
    </row>
    <row r="52" spans="1:12" ht="33.75">
      <c r="A52" s="257" t="s">
        <v>37</v>
      </c>
      <c r="B52" s="247">
        <v>13060</v>
      </c>
      <c r="C52" s="248" t="s">
        <v>485</v>
      </c>
      <c r="D52" s="254" t="s">
        <v>167</v>
      </c>
      <c r="E52" s="603">
        <v>1.65</v>
      </c>
      <c r="F52" s="604"/>
      <c r="G52" s="605"/>
      <c r="H52" s="606">
        <v>478.52</v>
      </c>
      <c r="I52" s="607"/>
      <c r="J52" s="106">
        <f t="shared" si="7"/>
        <v>789.56</v>
      </c>
    </row>
    <row r="53" spans="1:12">
      <c r="A53" s="578" t="s">
        <v>157</v>
      </c>
      <c r="B53" s="579"/>
      <c r="C53" s="580"/>
      <c r="D53" s="580"/>
      <c r="E53" s="580"/>
      <c r="F53" s="580"/>
      <c r="G53" s="580"/>
      <c r="H53" s="580"/>
      <c r="I53" s="580"/>
      <c r="J53" s="57">
        <f>SUM(J49:J52)</f>
        <v>1252.94</v>
      </c>
    </row>
    <row r="54" spans="1:12">
      <c r="A54" s="259" t="s">
        <v>131</v>
      </c>
      <c r="B54" s="58" t="s">
        <v>132</v>
      </c>
      <c r="C54" s="90" t="s">
        <v>158</v>
      </c>
      <c r="D54" s="90" t="s">
        <v>94</v>
      </c>
      <c r="E54" s="584" t="s">
        <v>153</v>
      </c>
      <c r="F54" s="584"/>
      <c r="G54" s="584"/>
      <c r="H54" s="584" t="s">
        <v>154</v>
      </c>
      <c r="I54" s="584"/>
      <c r="J54" s="89" t="s">
        <v>140</v>
      </c>
    </row>
    <row r="55" spans="1:12">
      <c r="A55" s="262"/>
      <c r="B55" s="202"/>
      <c r="C55" s="203"/>
      <c r="D55" s="204"/>
      <c r="E55" s="585"/>
      <c r="F55" s="586"/>
      <c r="G55" s="586"/>
      <c r="H55" s="587"/>
      <c r="I55" s="588"/>
      <c r="J55" s="199">
        <f t="shared" ref="J55" si="8">ROUND(H55*E55,2)</f>
        <v>0</v>
      </c>
    </row>
    <row r="56" spans="1:12">
      <c r="A56" s="578" t="s">
        <v>159</v>
      </c>
      <c r="B56" s="579"/>
      <c r="C56" s="580"/>
      <c r="D56" s="580"/>
      <c r="E56" s="580"/>
      <c r="F56" s="580"/>
      <c r="G56" s="580"/>
      <c r="H56" s="580"/>
      <c r="I56" s="580"/>
      <c r="J56" s="57">
        <f>SUM(J54:J55)</f>
        <v>0</v>
      </c>
    </row>
    <row r="57" spans="1:12">
      <c r="A57" s="589" t="s">
        <v>131</v>
      </c>
      <c r="B57" s="591" t="s">
        <v>132</v>
      </c>
      <c r="C57" s="592" t="s">
        <v>160</v>
      </c>
      <c r="D57" s="584" t="s">
        <v>161</v>
      </c>
      <c r="E57" s="584"/>
      <c r="F57" s="584" t="s">
        <v>162</v>
      </c>
      <c r="G57" s="584"/>
      <c r="H57" s="584" t="s">
        <v>154</v>
      </c>
      <c r="I57" s="584"/>
      <c r="J57" s="573" t="s">
        <v>140</v>
      </c>
    </row>
    <row r="58" spans="1:12">
      <c r="A58" s="590"/>
      <c r="B58" s="592"/>
      <c r="C58" s="593"/>
      <c r="D58" s="92" t="s">
        <v>163</v>
      </c>
      <c r="E58" s="92" t="s">
        <v>164</v>
      </c>
      <c r="F58" s="594"/>
      <c r="G58" s="594"/>
      <c r="H58" s="594"/>
      <c r="I58" s="594"/>
      <c r="J58" s="574"/>
    </row>
    <row r="59" spans="1:12">
      <c r="A59" s="262"/>
      <c r="B59" s="206"/>
      <c r="C59" s="205"/>
      <c r="D59" s="207"/>
      <c r="E59" s="207"/>
      <c r="F59" s="575"/>
      <c r="G59" s="576"/>
      <c r="H59" s="577"/>
      <c r="I59" s="577"/>
      <c r="J59" s="199">
        <f>ROUND(H59*F59,2)</f>
        <v>0</v>
      </c>
    </row>
    <row r="60" spans="1:12" ht="15.75" thickBot="1">
      <c r="A60" s="578" t="s">
        <v>165</v>
      </c>
      <c r="B60" s="579"/>
      <c r="C60" s="580"/>
      <c r="D60" s="580"/>
      <c r="E60" s="580"/>
      <c r="F60" s="580"/>
      <c r="G60" s="580"/>
      <c r="H60" s="580"/>
      <c r="I60" s="580"/>
      <c r="J60" s="57">
        <f>SUM(J58:J59)</f>
        <v>0</v>
      </c>
    </row>
    <row r="61" spans="1:12">
      <c r="A61" s="581" t="s">
        <v>166</v>
      </c>
      <c r="B61" s="582"/>
      <c r="C61" s="583"/>
      <c r="D61" s="583"/>
      <c r="E61" s="583"/>
      <c r="F61" s="583"/>
      <c r="G61" s="583"/>
      <c r="H61" s="583"/>
      <c r="I61" s="583"/>
      <c r="J61" s="208">
        <f>J45+J48+J53+J60+J56</f>
        <v>1273.5700000000002</v>
      </c>
    </row>
  </sheetData>
  <mergeCells count="101">
    <mergeCell ref="A10:I10"/>
    <mergeCell ref="A11:H11"/>
    <mergeCell ref="A12:I12"/>
    <mergeCell ref="A13:I13"/>
    <mergeCell ref="C1:J1"/>
    <mergeCell ref="A2:B2"/>
    <mergeCell ref="C2:F2"/>
    <mergeCell ref="I2:J2"/>
    <mergeCell ref="A3:A4"/>
    <mergeCell ref="B3:B4"/>
    <mergeCell ref="C3:C4"/>
    <mergeCell ref="D3:D4"/>
    <mergeCell ref="E3:G3"/>
    <mergeCell ref="H3:J3"/>
    <mergeCell ref="A6:I6"/>
    <mergeCell ref="H7:I7"/>
    <mergeCell ref="H8:I8"/>
    <mergeCell ref="H9:I9"/>
    <mergeCell ref="E21:G21"/>
    <mergeCell ref="H21:I21"/>
    <mergeCell ref="E22:G22"/>
    <mergeCell ref="H22:I22"/>
    <mergeCell ref="A23:I23"/>
    <mergeCell ref="E14:G14"/>
    <mergeCell ref="H14:I14"/>
    <mergeCell ref="E15:G15"/>
    <mergeCell ref="H15:I15"/>
    <mergeCell ref="A20:I20"/>
    <mergeCell ref="J27:J28"/>
    <mergeCell ref="F29:G29"/>
    <mergeCell ref="H29:I29"/>
    <mergeCell ref="A30:I30"/>
    <mergeCell ref="A31:I31"/>
    <mergeCell ref="E16:G16"/>
    <mergeCell ref="H16:I16"/>
    <mergeCell ref="E17:G17"/>
    <mergeCell ref="H17:I17"/>
    <mergeCell ref="E18:G18"/>
    <mergeCell ref="H18:I18"/>
    <mergeCell ref="E19:G19"/>
    <mergeCell ref="H19:I19"/>
    <mergeCell ref="E24:G24"/>
    <mergeCell ref="H24:I24"/>
    <mergeCell ref="E25:G25"/>
    <mergeCell ref="H25:I25"/>
    <mergeCell ref="A26:I26"/>
    <mergeCell ref="A27:A28"/>
    <mergeCell ref="B27:B28"/>
    <mergeCell ref="C27:C28"/>
    <mergeCell ref="D27:E27"/>
    <mergeCell ref="F27:G28"/>
    <mergeCell ref="H27:I28"/>
    <mergeCell ref="C32:J32"/>
    <mergeCell ref="A33:B33"/>
    <mergeCell ref="C33:F33"/>
    <mergeCell ref="I33:J33"/>
    <mergeCell ref="A34:A35"/>
    <mergeCell ref="B34:B35"/>
    <mergeCell ref="C34:C35"/>
    <mergeCell ref="D34:D35"/>
    <mergeCell ref="E34:G34"/>
    <mergeCell ref="H34:J34"/>
    <mergeCell ref="E46:G46"/>
    <mergeCell ref="H46:I46"/>
    <mergeCell ref="E47:G47"/>
    <mergeCell ref="H47:I47"/>
    <mergeCell ref="A48:I48"/>
    <mergeCell ref="A37:I37"/>
    <mergeCell ref="H38:I38"/>
    <mergeCell ref="H39:I39"/>
    <mergeCell ref="H40:I40"/>
    <mergeCell ref="H41:I41"/>
    <mergeCell ref="A42:I42"/>
    <mergeCell ref="A43:H43"/>
    <mergeCell ref="A44:I44"/>
    <mergeCell ref="A45:I45"/>
    <mergeCell ref="E49:G49"/>
    <mergeCell ref="H49:I49"/>
    <mergeCell ref="E50:G50"/>
    <mergeCell ref="H50:I50"/>
    <mergeCell ref="E51:G51"/>
    <mergeCell ref="H51:I51"/>
    <mergeCell ref="E52:G52"/>
    <mergeCell ref="H52:I52"/>
    <mergeCell ref="A53:I53"/>
    <mergeCell ref="J57:J58"/>
    <mergeCell ref="F59:G59"/>
    <mergeCell ref="H59:I59"/>
    <mergeCell ref="A60:I60"/>
    <mergeCell ref="A61:I61"/>
    <mergeCell ref="E54:G54"/>
    <mergeCell ref="H54:I54"/>
    <mergeCell ref="E55:G55"/>
    <mergeCell ref="H55:I55"/>
    <mergeCell ref="A56:I56"/>
    <mergeCell ref="A57:A58"/>
    <mergeCell ref="B57:B58"/>
    <mergeCell ref="C57:C58"/>
    <mergeCell ref="D57:E57"/>
    <mergeCell ref="F57:G58"/>
    <mergeCell ref="H57:I58"/>
  </mergeCells>
  <pageMargins left="0.51181102362204722" right="0.51181102362204722" top="0.78740157480314965" bottom="0.78740157480314965" header="0.31496062992125984" footer="0.31496062992125984"/>
  <pageSetup paperSize="9" scale="88" firstPageNumber="33" fitToHeight="0" orientation="portrait" useFirstPageNumber="1" r:id="rId1"/>
  <rowBreaks count="1" manualBreakCount="1">
    <brk id="31" max="9"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499984740745262"/>
  </sheetPr>
  <dimension ref="A1:IY60"/>
  <sheetViews>
    <sheetView view="pageBreakPreview" zoomScale="85" zoomScaleNormal="100" zoomScaleSheetLayoutView="85" workbookViewId="0">
      <selection activeCell="P24" sqref="P24"/>
    </sheetView>
  </sheetViews>
  <sheetFormatPr defaultColWidth="9.140625" defaultRowHeight="15"/>
  <cols>
    <col min="1" max="1" width="11.5703125" style="122" customWidth="1"/>
    <col min="2" max="2" width="44.7109375" style="122" customWidth="1"/>
    <col min="3" max="3" width="12.42578125" style="235" customWidth="1"/>
    <col min="4" max="4" width="3.28515625" style="122" customWidth="1"/>
    <col min="5" max="5" width="11.5703125" style="122" customWidth="1"/>
    <col min="6" max="6" width="7" style="122" customWidth="1"/>
    <col min="7" max="7" width="11.5703125" style="122" customWidth="1"/>
    <col min="8" max="12" width="5.7109375" style="128" customWidth="1"/>
    <col min="13" max="15" width="5.7109375" style="122" customWidth="1"/>
    <col min="16" max="259" width="9.7109375" style="122" customWidth="1"/>
    <col min="260" max="1026" width="9.7109375" style="123" customWidth="1"/>
    <col min="1027" max="16384" width="9.140625" style="123"/>
  </cols>
  <sheetData>
    <row r="1" spans="1:17" s="113" customFormat="1" ht="15.75">
      <c r="A1" s="640" t="s">
        <v>168</v>
      </c>
      <c r="B1" s="640"/>
      <c r="C1" s="640"/>
      <c r="D1" s="640"/>
      <c r="E1" s="112"/>
      <c r="F1" s="112"/>
      <c r="G1" s="112"/>
      <c r="H1" s="221"/>
      <c r="I1" s="222"/>
      <c r="J1" s="222"/>
      <c r="K1" s="222"/>
      <c r="L1" s="222"/>
    </row>
    <row r="2" spans="1:17" s="115" customFormat="1" ht="15" customHeight="1">
      <c r="A2" s="114"/>
      <c r="B2" s="114"/>
      <c r="C2" s="228"/>
      <c r="D2" s="114"/>
      <c r="E2" s="114"/>
      <c r="F2" s="114"/>
      <c r="G2" s="114"/>
      <c r="H2" s="637"/>
      <c r="I2" s="637"/>
      <c r="J2" s="637"/>
      <c r="K2" s="637"/>
      <c r="L2" s="637"/>
      <c r="M2" s="637"/>
      <c r="N2" s="637"/>
      <c r="O2" s="637"/>
      <c r="P2" s="637"/>
      <c r="Q2" s="637"/>
    </row>
    <row r="3" spans="1:17" s="117" customFormat="1" ht="12.75" customHeight="1">
      <c r="A3" s="116" t="s">
        <v>169</v>
      </c>
      <c r="B3" s="641" t="s">
        <v>586</v>
      </c>
      <c r="C3" s="641"/>
      <c r="D3" s="641"/>
      <c r="E3" s="114"/>
      <c r="F3" s="114"/>
      <c r="G3" s="114"/>
      <c r="H3" s="637"/>
      <c r="I3" s="637"/>
      <c r="J3" s="637"/>
      <c r="K3" s="637"/>
      <c r="L3" s="637"/>
      <c r="M3" s="637"/>
      <c r="N3" s="637"/>
      <c r="O3" s="637"/>
      <c r="P3" s="637"/>
      <c r="Q3" s="637"/>
    </row>
    <row r="4" spans="1:17" s="117" customFormat="1" ht="12.75" customHeight="1">
      <c r="A4" s="116" t="s">
        <v>170</v>
      </c>
      <c r="B4" s="641" t="s">
        <v>312</v>
      </c>
      <c r="C4" s="641"/>
      <c r="D4" s="641"/>
      <c r="E4" s="114"/>
      <c r="F4" s="114"/>
      <c r="G4" s="114"/>
      <c r="H4" s="637"/>
      <c r="I4" s="637"/>
      <c r="J4" s="637"/>
      <c r="K4" s="637"/>
      <c r="L4" s="637"/>
      <c r="M4" s="637"/>
      <c r="N4" s="637"/>
      <c r="O4" s="637"/>
      <c r="P4" s="637"/>
      <c r="Q4" s="637"/>
    </row>
    <row r="5" spans="1:17" s="117" customFormat="1" ht="12.75">
      <c r="A5" s="116" t="s">
        <v>171</v>
      </c>
      <c r="B5" s="641" t="s">
        <v>421</v>
      </c>
      <c r="C5" s="641"/>
      <c r="D5" s="641"/>
      <c r="E5" s="114"/>
      <c r="F5" s="114"/>
      <c r="G5" s="114"/>
      <c r="H5" s="114"/>
      <c r="I5" s="114"/>
      <c r="J5" s="114"/>
      <c r="K5" s="114"/>
      <c r="L5" s="114"/>
    </row>
    <row r="6" spans="1:17" s="117" customFormat="1" ht="12.75">
      <c r="A6" s="118"/>
      <c r="B6" s="119"/>
      <c r="C6" s="229"/>
      <c r="D6" s="120"/>
      <c r="E6" s="114"/>
      <c r="F6" s="114"/>
      <c r="G6" s="114"/>
      <c r="H6" s="129"/>
      <c r="I6" s="114"/>
      <c r="J6" s="114"/>
      <c r="K6" s="114"/>
      <c r="L6" s="114"/>
    </row>
    <row r="7" spans="1:17">
      <c r="A7" s="642" t="s">
        <v>172</v>
      </c>
      <c r="B7" s="642"/>
      <c r="C7" s="642"/>
      <c r="D7" s="642"/>
      <c r="H7" s="645"/>
      <c r="I7" s="645"/>
      <c r="J7" s="645"/>
      <c r="K7" s="645"/>
      <c r="L7" s="645"/>
      <c r="M7" s="645"/>
      <c r="N7" s="645"/>
      <c r="O7" s="645"/>
    </row>
    <row r="8" spans="1:17" s="124" customFormat="1" ht="8.1" customHeight="1">
      <c r="B8" s="125"/>
      <c r="C8" s="230"/>
      <c r="D8" s="121"/>
      <c r="H8" s="645"/>
      <c r="I8" s="645"/>
      <c r="J8" s="645"/>
      <c r="K8" s="645"/>
      <c r="L8" s="645"/>
      <c r="M8" s="645"/>
      <c r="N8" s="645"/>
      <c r="O8" s="645"/>
    </row>
    <row r="9" spans="1:17">
      <c r="A9"/>
      <c r="B9" s="122" t="s">
        <v>173</v>
      </c>
      <c r="C9" s="230"/>
      <c r="D9" s="121"/>
      <c r="F9" s="128"/>
      <c r="H9" s="129"/>
    </row>
    <row r="10" spans="1:17" ht="8.1" customHeight="1">
      <c r="A10"/>
      <c r="C10" s="230"/>
      <c r="D10" s="121"/>
    </row>
    <row r="11" spans="1:17">
      <c r="A11" s="642" t="s">
        <v>174</v>
      </c>
      <c r="B11" s="642"/>
      <c r="C11" s="642"/>
      <c r="D11" s="642"/>
    </row>
    <row r="12" spans="1:17" s="124" customFormat="1" ht="6">
      <c r="C12" s="231"/>
      <c r="D12" s="125"/>
      <c r="H12" s="141"/>
      <c r="I12" s="141"/>
      <c r="J12" s="141"/>
      <c r="K12" s="141"/>
      <c r="L12" s="141"/>
    </row>
    <row r="13" spans="1:17">
      <c r="A13"/>
      <c r="B13" s="122" t="s">
        <v>175</v>
      </c>
      <c r="C13" s="231"/>
      <c r="D13" s="125"/>
      <c r="F13" s="643"/>
      <c r="G13" s="643"/>
      <c r="H13" s="643"/>
      <c r="I13" s="643"/>
      <c r="J13" s="643"/>
      <c r="K13" s="643"/>
    </row>
    <row r="14" spans="1:17" ht="8.1" customHeight="1">
      <c r="A14"/>
      <c r="B14" s="128"/>
      <c r="C14" s="232"/>
      <c r="D14" s="128"/>
      <c r="E14" s="128"/>
      <c r="F14" s="128"/>
      <c r="G14" s="128"/>
    </row>
    <row r="15" spans="1:17">
      <c r="A15" s="642" t="s">
        <v>176</v>
      </c>
      <c r="B15" s="642"/>
      <c r="C15" s="642"/>
      <c r="D15" s="642"/>
      <c r="F15" s="644"/>
      <c r="G15" s="644"/>
      <c r="H15" s="126"/>
      <c r="I15" s="126"/>
      <c r="J15" s="126"/>
      <c r="K15" s="126"/>
      <c r="L15" s="224"/>
      <c r="M15" s="130"/>
      <c r="N15" s="130"/>
      <c r="O15" s="130"/>
    </row>
    <row r="16" spans="1:17" s="124" customFormat="1" ht="6">
      <c r="C16" s="231"/>
      <c r="D16" s="127"/>
      <c r="H16" s="141"/>
      <c r="I16" s="223"/>
      <c r="J16" s="223"/>
      <c r="K16" s="223"/>
      <c r="L16" s="223"/>
      <c r="M16" s="131"/>
      <c r="N16" s="131"/>
      <c r="O16" s="131"/>
    </row>
    <row r="17" spans="1:15">
      <c r="A17" s="132" t="s">
        <v>177</v>
      </c>
      <c r="B17" s="133" t="s">
        <v>178</v>
      </c>
      <c r="C17" s="233">
        <v>4.0599999999999996</v>
      </c>
      <c r="D17" s="134" t="s">
        <v>84</v>
      </c>
      <c r="F17" s="121"/>
      <c r="G17" s="121"/>
      <c r="I17" s="224"/>
      <c r="J17" s="224"/>
      <c r="K17" s="224"/>
      <c r="L17" s="224"/>
      <c r="M17" s="130"/>
      <c r="N17" s="130"/>
      <c r="O17" s="130"/>
    </row>
    <row r="18" spans="1:15">
      <c r="A18" s="132" t="s">
        <v>179</v>
      </c>
      <c r="B18" s="133" t="s">
        <v>180</v>
      </c>
      <c r="C18" s="233">
        <v>8.19</v>
      </c>
      <c r="D18" s="134" t="s">
        <v>84</v>
      </c>
      <c r="F18" s="121"/>
      <c r="G18" s="121"/>
      <c r="I18" s="224"/>
      <c r="J18" s="224"/>
      <c r="K18" s="224"/>
      <c r="L18" s="224"/>
      <c r="M18" s="130"/>
      <c r="N18" s="130"/>
      <c r="O18" s="130"/>
    </row>
    <row r="19" spans="1:15">
      <c r="A19" s="132" t="s">
        <v>181</v>
      </c>
      <c r="B19" s="133" t="s">
        <v>182</v>
      </c>
      <c r="C19" s="233">
        <v>0.61</v>
      </c>
      <c r="D19" s="134" t="s">
        <v>84</v>
      </c>
      <c r="F19" s="121"/>
      <c r="G19" s="121"/>
      <c r="H19" s="135"/>
    </row>
    <row r="20" spans="1:15">
      <c r="A20" s="132" t="s">
        <v>183</v>
      </c>
      <c r="B20" s="133" t="s">
        <v>184</v>
      </c>
      <c r="C20" s="233">
        <v>1</v>
      </c>
      <c r="D20" s="134" t="s">
        <v>84</v>
      </c>
      <c r="F20" s="121"/>
      <c r="G20" s="121"/>
      <c r="H20" s="135"/>
    </row>
    <row r="21" spans="1:15" ht="8.1" customHeight="1">
      <c r="A21" s="121"/>
      <c r="B21" s="136"/>
      <c r="C21" s="234"/>
      <c r="D21" s="137"/>
      <c r="F21" s="121"/>
      <c r="G21" s="121"/>
      <c r="H21" s="135"/>
    </row>
    <row r="22" spans="1:15">
      <c r="A22" s="132" t="s">
        <v>185</v>
      </c>
      <c r="B22" s="133" t="s">
        <v>186</v>
      </c>
      <c r="C22" s="233">
        <v>8</v>
      </c>
      <c r="D22" s="134" t="s">
        <v>84</v>
      </c>
      <c r="F22" s="121"/>
      <c r="G22" s="121"/>
      <c r="H22" s="135"/>
    </row>
    <row r="23" spans="1:15" ht="8.1" customHeight="1">
      <c r="A23"/>
      <c r="B23"/>
      <c r="D23" s="128"/>
    </row>
    <row r="24" spans="1:15" ht="12.75" customHeight="1">
      <c r="A24" s="642" t="s">
        <v>187</v>
      </c>
      <c r="B24" s="642"/>
      <c r="C24" s="642"/>
      <c r="D24" s="642"/>
    </row>
    <row r="25" spans="1:15" ht="8.1" customHeight="1">
      <c r="A25" s="121"/>
      <c r="B25" s="121"/>
      <c r="C25" s="236"/>
      <c r="D25" s="121"/>
    </row>
    <row r="26" spans="1:15" ht="16.5" customHeight="1">
      <c r="A26" s="132" t="s">
        <v>188</v>
      </c>
      <c r="B26" s="138" t="s">
        <v>189</v>
      </c>
      <c r="C26" s="237">
        <v>8.65</v>
      </c>
      <c r="D26" s="139" t="s">
        <v>84</v>
      </c>
    </row>
    <row r="27" spans="1:15" ht="12.75" customHeight="1">
      <c r="A27" s="121"/>
      <c r="B27" s="121"/>
      <c r="C27" s="236"/>
      <c r="D27" s="121"/>
    </row>
    <row r="28" spans="1:15" ht="13.5" customHeight="1">
      <c r="A28" s="121"/>
      <c r="B28" s="140" t="s">
        <v>190</v>
      </c>
      <c r="C28" s="233">
        <v>100</v>
      </c>
      <c r="D28" s="139" t="s">
        <v>84</v>
      </c>
    </row>
    <row r="29" spans="1:15" ht="12.75" customHeight="1">
      <c r="A29" s="121"/>
      <c r="B29" s="140" t="s">
        <v>191</v>
      </c>
      <c r="C29" s="233">
        <v>5</v>
      </c>
      <c r="D29" s="139" t="s">
        <v>84</v>
      </c>
    </row>
    <row r="30" spans="1:15" s="124" customFormat="1" ht="8.1" customHeight="1">
      <c r="C30" s="238"/>
      <c r="D30" s="127"/>
      <c r="H30" s="141"/>
      <c r="I30" s="141"/>
      <c r="J30" s="141"/>
      <c r="K30" s="141"/>
      <c r="L30" s="141"/>
    </row>
    <row r="31" spans="1:15">
      <c r="A31"/>
      <c r="B31" s="140" t="s">
        <v>192</v>
      </c>
      <c r="C31" s="233">
        <v>3</v>
      </c>
      <c r="D31" s="142" t="s">
        <v>84</v>
      </c>
      <c r="H31" s="135"/>
    </row>
    <row r="32" spans="1:15" ht="12.75" customHeight="1">
      <c r="A32"/>
      <c r="B32" s="140" t="s">
        <v>193</v>
      </c>
      <c r="C32" s="233">
        <v>0.65</v>
      </c>
      <c r="D32" s="142" t="s">
        <v>84</v>
      </c>
    </row>
    <row r="33" spans="1:12" ht="12.75" customHeight="1">
      <c r="A33"/>
      <c r="B33" s="140" t="s">
        <v>194</v>
      </c>
      <c r="C33" s="233">
        <v>0</v>
      </c>
      <c r="D33" s="134" t="s">
        <v>84</v>
      </c>
    </row>
    <row r="34" spans="1:12" ht="8.1" customHeight="1">
      <c r="A34"/>
      <c r="B34"/>
      <c r="C34" s="232"/>
      <c r="D34" s="128"/>
    </row>
    <row r="35" spans="1:12">
      <c r="A35" s="642" t="s">
        <v>195</v>
      </c>
      <c r="B35" s="642"/>
      <c r="C35" s="642"/>
      <c r="D35" s="642"/>
    </row>
    <row r="36" spans="1:12" s="124" customFormat="1" ht="6">
      <c r="C36" s="231"/>
      <c r="D36" s="125"/>
      <c r="H36" s="141"/>
      <c r="I36" s="141"/>
      <c r="J36" s="141"/>
      <c r="K36" s="141"/>
      <c r="L36" s="141"/>
    </row>
    <row r="37" spans="1:12" ht="12.75" customHeight="1">
      <c r="A37"/>
      <c r="B37" s="128" t="s">
        <v>196</v>
      </c>
      <c r="C37" s="646">
        <v>0.34710000000000002</v>
      </c>
      <c r="D37" s="646"/>
      <c r="E37" s="638"/>
      <c r="F37" s="227"/>
      <c r="G37" s="227"/>
      <c r="H37" s="225"/>
    </row>
    <row r="38" spans="1:12" ht="12.75" customHeight="1">
      <c r="A38"/>
      <c r="B38" s="128" t="s">
        <v>197</v>
      </c>
      <c r="C38" s="646"/>
      <c r="D38" s="646"/>
      <c r="E38" s="638"/>
      <c r="F38" s="227"/>
      <c r="G38" s="227"/>
      <c r="H38" s="226"/>
    </row>
    <row r="39" spans="1:12">
      <c r="A39"/>
      <c r="B39"/>
      <c r="C39" s="239"/>
      <c r="D39"/>
    </row>
    <row r="40" spans="1:12" ht="27.75" customHeight="1">
      <c r="A40" s="639" t="s">
        <v>589</v>
      </c>
      <c r="B40" s="639"/>
      <c r="C40" s="639"/>
      <c r="D40" s="639"/>
    </row>
    <row r="41" spans="1:12" ht="41.25" customHeight="1">
      <c r="A41" s="639" t="s">
        <v>588</v>
      </c>
      <c r="B41" s="639"/>
      <c r="C41" s="639"/>
      <c r="D41" s="639"/>
    </row>
    <row r="43" spans="1:12">
      <c r="A43" s="121" t="s">
        <v>198</v>
      </c>
      <c r="B43" s="121"/>
      <c r="C43" s="230"/>
      <c r="D43"/>
    </row>
    <row r="44" spans="1:12">
      <c r="A44" s="121"/>
      <c r="B44" s="121"/>
      <c r="C44" s="230"/>
      <c r="D44"/>
    </row>
    <row r="45" spans="1:12">
      <c r="A45" s="121"/>
      <c r="B45" s="121"/>
      <c r="C45" s="230"/>
      <c r="D45"/>
    </row>
    <row r="46" spans="1:12">
      <c r="A46" s="121"/>
      <c r="B46" s="121"/>
      <c r="C46" s="230"/>
      <c r="D46"/>
    </row>
    <row r="47" spans="1:12">
      <c r="A47" s="121"/>
      <c r="B47" s="121"/>
      <c r="C47" s="230"/>
      <c r="D47"/>
    </row>
    <row r="48" spans="1:12">
      <c r="A48" s="121"/>
      <c r="B48" s="121"/>
      <c r="C48" s="230"/>
      <c r="D48"/>
    </row>
    <row r="49" spans="1:4">
      <c r="A49" s="121"/>
      <c r="B49" s="121"/>
      <c r="C49" s="230"/>
      <c r="D49"/>
    </row>
    <row r="50" spans="1:4">
      <c r="A50" s="121"/>
      <c r="B50" s="121"/>
      <c r="C50" s="230"/>
      <c r="D50"/>
    </row>
    <row r="53" spans="1:4">
      <c r="C53" s="240"/>
    </row>
    <row r="55" spans="1:4">
      <c r="B55" s="144"/>
      <c r="C55" s="241"/>
      <c r="D55" s="144"/>
    </row>
    <row r="56" spans="1:4">
      <c r="A56" s="143"/>
      <c r="B56" s="144"/>
      <c r="C56" s="241"/>
      <c r="D56" s="144"/>
    </row>
    <row r="57" spans="1:4">
      <c r="A57" s="143"/>
      <c r="B57" s="144"/>
      <c r="C57" s="241"/>
      <c r="D57" s="144"/>
    </row>
    <row r="58" spans="1:4">
      <c r="B58" s="144"/>
      <c r="C58" s="241"/>
      <c r="D58" s="144"/>
    </row>
    <row r="59" spans="1:4">
      <c r="B59" s="144"/>
      <c r="C59" s="241"/>
      <c r="D59" s="144"/>
    </row>
    <row r="60" spans="1:4">
      <c r="B60" s="144"/>
      <c r="C60" s="241"/>
      <c r="D60" s="144"/>
    </row>
  </sheetData>
  <mergeCells count="17">
    <mergeCell ref="A41:D41"/>
    <mergeCell ref="A15:D15"/>
    <mergeCell ref="A24:D24"/>
    <mergeCell ref="A35:D35"/>
    <mergeCell ref="C37:D38"/>
    <mergeCell ref="H2:Q4"/>
    <mergeCell ref="E37:E38"/>
    <mergeCell ref="A40:D40"/>
    <mergeCell ref="A1:D1"/>
    <mergeCell ref="B3:D3"/>
    <mergeCell ref="B4:D4"/>
    <mergeCell ref="B5:D5"/>
    <mergeCell ref="A7:D7"/>
    <mergeCell ref="A11:D11"/>
    <mergeCell ref="F13:K13"/>
    <mergeCell ref="F15:G15"/>
    <mergeCell ref="H7:O8"/>
  </mergeCells>
  <conditionalFormatting sqref="E37:H37">
    <cfRule type="cellIs" dxfId="0" priority="1" stopIfTrue="1" operator="equal">
      <formula>"Atende"</formula>
    </cfRule>
  </conditionalFormatting>
  <dataValidations count="4">
    <dataValidation type="decimal" allowBlank="1" showErrorMessage="1" errorTitle="Atenção" error="O valor deve estar entre 2%  e  5%" sqref="C29">
      <formula1>2</formula1>
      <formula2>5</formula2>
    </dataValidation>
    <dataValidation type="decimal" allowBlank="1" showErrorMessage="1" errorTitle="Atenção" error="O valor deve estar entre 0 e 100" sqref="C28">
      <formula1>0</formula1>
      <formula2>100</formula2>
    </dataValidation>
    <dataValidation type="list" allowBlank="1" showErrorMessage="1" sqref="B13">
      <mc:AlternateContent xmlns:x12ac="http://schemas.microsoft.com/office/spreadsheetml/2011/1/ac" xmlns:mc="http://schemas.openxmlformats.org/markup-compatibility/2006">
        <mc:Choice Requires="x12ac">
          <x12ac:list>Edificações,Fornecimento de Materiais e Equipamentos,"Redes de Água, Esgoto ou Correlatas",Rodovias e Ferrovias,"Portuárias, Marítimas e Fluviais",</x12ac:list>
        </mc:Choice>
        <mc:Fallback>
          <formula1>"Edificações,Fornecimento de Materiais e Equipamentos,Redes de Água, Esgoto ou Correlatas,Rodovias e Ferrovias,Portuárias, Marítimas e Fluviais,"</formula1>
        </mc:Fallback>
      </mc:AlternateContent>
    </dataValidation>
    <dataValidation type="list" allowBlank="1" showErrorMessage="1" sqref="B9">
      <formula1>"Com Desoneração,Sem Desoneração"</formula1>
    </dataValidation>
  </dataValidations>
  <printOptions horizontalCentered="1" verticalCentered="1"/>
  <pageMargins left="0.51181102362204722" right="0.51181102362204722" top="0.78740157480314965" bottom="0.78740157480314965" header="0.31496062992125984" footer="0.31496062992125984"/>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499984740745262"/>
  </sheetPr>
  <dimension ref="A1:ID51"/>
  <sheetViews>
    <sheetView view="pageBreakPreview" zoomScale="85" zoomScaleNormal="100" zoomScaleSheetLayoutView="85" workbookViewId="0">
      <selection activeCell="I33" sqref="I33"/>
    </sheetView>
  </sheetViews>
  <sheetFormatPr defaultColWidth="9.140625" defaultRowHeight="15"/>
  <cols>
    <col min="1" max="1" width="11.5703125" style="122" customWidth="1"/>
    <col min="2" max="2" width="44.7109375" style="122" customWidth="1"/>
    <col min="3" max="3" width="12.42578125" style="235" customWidth="1"/>
    <col min="4" max="4" width="3.28515625" style="122" customWidth="1"/>
    <col min="5" max="238" width="9.7109375" style="122" customWidth="1"/>
    <col min="239" max="1005" width="9.7109375" style="123" customWidth="1"/>
    <col min="1006" max="16384" width="9.140625" style="123"/>
  </cols>
  <sheetData>
    <row r="1" spans="1:4" s="113" customFormat="1" ht="15.75">
      <c r="A1" s="640" t="s">
        <v>199</v>
      </c>
      <c r="B1" s="640"/>
      <c r="C1" s="640"/>
      <c r="D1" s="640"/>
    </row>
    <row r="2" spans="1:4" s="115" customFormat="1" ht="15" customHeight="1">
      <c r="A2" s="114"/>
      <c r="B2" s="114"/>
      <c r="C2" s="228"/>
      <c r="D2" s="114"/>
    </row>
    <row r="3" spans="1:4" s="117" customFormat="1" ht="12.75" customHeight="1">
      <c r="A3" s="116" t="s">
        <v>169</v>
      </c>
      <c r="B3" s="641" t="s">
        <v>586</v>
      </c>
      <c r="C3" s="641"/>
      <c r="D3" s="641"/>
    </row>
    <row r="4" spans="1:4" s="117" customFormat="1" ht="12.75" customHeight="1">
      <c r="A4" s="116" t="s">
        <v>170</v>
      </c>
      <c r="B4" s="641" t="s">
        <v>312</v>
      </c>
      <c r="C4" s="641"/>
      <c r="D4" s="641"/>
    </row>
    <row r="5" spans="1:4" s="117" customFormat="1" ht="12.75">
      <c r="A5" s="116" t="s">
        <v>171</v>
      </c>
      <c r="B5" s="641" t="s">
        <v>421</v>
      </c>
      <c r="C5" s="641"/>
      <c r="D5" s="641"/>
    </row>
    <row r="6" spans="1:4" s="117" customFormat="1" ht="12.75">
      <c r="A6" s="118"/>
      <c r="B6" s="119"/>
      <c r="C6" s="229"/>
      <c r="D6" s="120"/>
    </row>
    <row r="7" spans="1:4">
      <c r="A7" s="642" t="s">
        <v>172</v>
      </c>
      <c r="B7" s="642"/>
      <c r="C7" s="642"/>
      <c r="D7" s="642"/>
    </row>
    <row r="8" spans="1:4" s="124" customFormat="1" ht="8.1" customHeight="1">
      <c r="B8" s="125"/>
      <c r="C8" s="230"/>
      <c r="D8" s="121"/>
    </row>
    <row r="9" spans="1:4">
      <c r="A9"/>
      <c r="B9" s="122" t="s">
        <v>173</v>
      </c>
      <c r="C9" s="230"/>
      <c r="D9" s="121"/>
    </row>
    <row r="10" spans="1:4" ht="8.1" customHeight="1">
      <c r="A10"/>
      <c r="C10" s="230"/>
      <c r="D10" s="121"/>
    </row>
    <row r="11" spans="1:4">
      <c r="A11" s="642" t="s">
        <v>174</v>
      </c>
      <c r="B11" s="642"/>
      <c r="C11" s="642"/>
      <c r="D11" s="642"/>
    </row>
    <row r="12" spans="1:4" s="124" customFormat="1" ht="6">
      <c r="C12" s="231"/>
      <c r="D12" s="125"/>
    </row>
    <row r="13" spans="1:4">
      <c r="A13"/>
      <c r="B13" s="122" t="s">
        <v>200</v>
      </c>
      <c r="C13" s="231"/>
      <c r="D13" s="125"/>
    </row>
    <row r="14" spans="1:4" ht="8.1" customHeight="1">
      <c r="A14"/>
      <c r="B14" s="128"/>
      <c r="C14" s="232"/>
      <c r="D14" s="128"/>
    </row>
    <row r="15" spans="1:4">
      <c r="A15" s="642" t="s">
        <v>176</v>
      </c>
      <c r="B15" s="642"/>
      <c r="C15" s="642"/>
      <c r="D15" s="642"/>
    </row>
    <row r="16" spans="1:4" s="124" customFormat="1" ht="6">
      <c r="C16" s="231"/>
      <c r="D16" s="127"/>
    </row>
    <row r="17" spans="1:4">
      <c r="A17" s="132" t="s">
        <v>177</v>
      </c>
      <c r="B17" s="133" t="s">
        <v>178</v>
      </c>
      <c r="C17" s="233">
        <v>2</v>
      </c>
      <c r="D17" s="134" t="s">
        <v>84</v>
      </c>
    </row>
    <row r="18" spans="1:4">
      <c r="A18" s="132" t="s">
        <v>179</v>
      </c>
      <c r="B18" s="133" t="s">
        <v>180</v>
      </c>
      <c r="C18" s="233">
        <v>1.72</v>
      </c>
      <c r="D18" s="134" t="s">
        <v>84</v>
      </c>
    </row>
    <row r="19" spans="1:4">
      <c r="A19" s="132" t="s">
        <v>181</v>
      </c>
      <c r="B19" s="133" t="s">
        <v>182</v>
      </c>
      <c r="C19" s="233">
        <v>0.61</v>
      </c>
      <c r="D19" s="134" t="s">
        <v>84</v>
      </c>
    </row>
    <row r="20" spans="1:4">
      <c r="A20" s="132" t="s">
        <v>183</v>
      </c>
      <c r="B20" s="133" t="s">
        <v>184</v>
      </c>
      <c r="C20" s="233">
        <v>1.5</v>
      </c>
      <c r="D20" s="134" t="s">
        <v>84</v>
      </c>
    </row>
    <row r="21" spans="1:4" ht="8.1" customHeight="1">
      <c r="A21" s="121"/>
      <c r="B21" s="136"/>
      <c r="C21" s="234"/>
      <c r="D21" s="137"/>
    </row>
    <row r="22" spans="1:4">
      <c r="A22" s="132" t="s">
        <v>185</v>
      </c>
      <c r="B22" s="133" t="s">
        <v>186</v>
      </c>
      <c r="C22" s="233">
        <v>3</v>
      </c>
      <c r="D22" s="134" t="s">
        <v>84</v>
      </c>
    </row>
    <row r="23" spans="1:4" ht="8.1" customHeight="1">
      <c r="A23"/>
      <c r="B23"/>
      <c r="D23" s="128"/>
    </row>
    <row r="24" spans="1:4" ht="12.75" customHeight="1">
      <c r="A24" s="642" t="s">
        <v>187</v>
      </c>
      <c r="B24" s="642"/>
      <c r="C24" s="642"/>
      <c r="D24" s="642"/>
    </row>
    <row r="25" spans="1:4" ht="8.1" customHeight="1">
      <c r="A25" s="121"/>
      <c r="B25" s="121"/>
      <c r="C25" s="236"/>
      <c r="D25" s="121"/>
    </row>
    <row r="26" spans="1:4" ht="16.5" customHeight="1">
      <c r="A26" s="132" t="s">
        <v>188</v>
      </c>
      <c r="B26" s="138" t="s">
        <v>189</v>
      </c>
      <c r="C26" s="237">
        <v>5.65</v>
      </c>
      <c r="D26" s="139" t="s">
        <v>84</v>
      </c>
    </row>
    <row r="27" spans="1:4" ht="12.75" customHeight="1">
      <c r="A27" s="121"/>
      <c r="B27" s="121"/>
      <c r="C27" s="236"/>
      <c r="D27" s="121"/>
    </row>
    <row r="28" spans="1:4" ht="13.5" customHeight="1">
      <c r="A28" s="121"/>
      <c r="B28" s="140" t="s">
        <v>190</v>
      </c>
      <c r="C28" s="233">
        <v>100</v>
      </c>
      <c r="D28" s="139" t="s">
        <v>84</v>
      </c>
    </row>
    <row r="29" spans="1:4" ht="12.75" customHeight="1">
      <c r="A29" s="121"/>
      <c r="B29" s="140" t="s">
        <v>191</v>
      </c>
      <c r="C29" s="233">
        <v>2</v>
      </c>
      <c r="D29" s="139" t="s">
        <v>84</v>
      </c>
    </row>
    <row r="30" spans="1:4" s="124" customFormat="1" ht="8.1" customHeight="1">
      <c r="C30" s="238"/>
      <c r="D30" s="127"/>
    </row>
    <row r="31" spans="1:4">
      <c r="A31"/>
      <c r="B31" s="140" t="s">
        <v>192</v>
      </c>
      <c r="C31" s="233">
        <v>3</v>
      </c>
      <c r="D31" s="142" t="s">
        <v>84</v>
      </c>
    </row>
    <row r="32" spans="1:4" ht="12.75" customHeight="1">
      <c r="A32"/>
      <c r="B32" s="140" t="s">
        <v>193</v>
      </c>
      <c r="C32" s="233">
        <v>0.65</v>
      </c>
      <c r="D32" s="142" t="s">
        <v>84</v>
      </c>
    </row>
    <row r="33" spans="1:4" ht="12.75" customHeight="1">
      <c r="A33"/>
      <c r="B33" s="140" t="s">
        <v>194</v>
      </c>
      <c r="C33" s="233">
        <v>0</v>
      </c>
      <c r="D33" s="134" t="s">
        <v>84</v>
      </c>
    </row>
    <row r="34" spans="1:4" ht="8.1" customHeight="1">
      <c r="A34"/>
      <c r="B34"/>
      <c r="C34" s="232"/>
      <c r="D34" s="128"/>
    </row>
    <row r="35" spans="1:4">
      <c r="A35" s="642" t="s">
        <v>195</v>
      </c>
      <c r="B35" s="642"/>
      <c r="C35" s="642"/>
      <c r="D35" s="642"/>
    </row>
    <row r="36" spans="1:4" s="124" customFormat="1" ht="6">
      <c r="C36" s="231"/>
      <c r="D36" s="125"/>
    </row>
    <row r="37" spans="1:4" ht="12.75" customHeight="1">
      <c r="A37"/>
      <c r="B37" s="128" t="s">
        <v>196</v>
      </c>
      <c r="C37" s="646">
        <v>0.15570000000000001</v>
      </c>
      <c r="D37" s="646"/>
    </row>
    <row r="38" spans="1:4" ht="12.75" customHeight="1">
      <c r="A38"/>
      <c r="B38" s="128" t="s">
        <v>197</v>
      </c>
      <c r="C38" s="646"/>
      <c r="D38" s="646"/>
    </row>
    <row r="39" spans="1:4">
      <c r="A39"/>
      <c r="B39"/>
      <c r="C39" s="239"/>
      <c r="D39"/>
    </row>
    <row r="40" spans="1:4" ht="27.75" customHeight="1">
      <c r="A40" s="639" t="s">
        <v>587</v>
      </c>
      <c r="B40" s="639"/>
      <c r="C40" s="639"/>
      <c r="D40" s="639"/>
    </row>
    <row r="41" spans="1:4" ht="41.25" customHeight="1">
      <c r="A41" s="639" t="s">
        <v>588</v>
      </c>
      <c r="B41" s="639"/>
      <c r="C41" s="639"/>
      <c r="D41" s="639"/>
    </row>
    <row r="43" spans="1:4">
      <c r="A43" s="121" t="s">
        <v>198</v>
      </c>
      <c r="B43" s="121"/>
      <c r="C43" s="230"/>
      <c r="D43"/>
    </row>
    <row r="44" spans="1:4">
      <c r="A44" s="121"/>
      <c r="B44" s="121"/>
      <c r="C44" s="230"/>
      <c r="D44"/>
    </row>
    <row r="45" spans="1:4">
      <c r="A45" s="121"/>
      <c r="B45" s="121"/>
      <c r="C45" s="230"/>
      <c r="D45"/>
    </row>
    <row r="46" spans="1:4">
      <c r="A46" s="121"/>
      <c r="B46" s="121"/>
      <c r="C46" s="230"/>
      <c r="D46"/>
    </row>
    <row r="47" spans="1:4">
      <c r="A47" s="121"/>
      <c r="B47" s="121"/>
      <c r="C47" s="230"/>
      <c r="D47"/>
    </row>
    <row r="48" spans="1:4">
      <c r="A48" s="121"/>
      <c r="B48" s="121"/>
      <c r="C48" s="230"/>
      <c r="D48"/>
    </row>
    <row r="49" spans="1:4">
      <c r="A49" s="121"/>
      <c r="B49" s="121"/>
      <c r="C49" s="230"/>
      <c r="D49"/>
    </row>
    <row r="50" spans="1:4">
      <c r="B50" s="144"/>
      <c r="C50" s="241"/>
      <c r="D50" s="144"/>
    </row>
    <row r="51" spans="1:4">
      <c r="B51" s="144"/>
      <c r="C51" s="241"/>
      <c r="D51" s="144"/>
    </row>
  </sheetData>
  <mergeCells count="12">
    <mergeCell ref="C37:D38"/>
    <mergeCell ref="A40:D40"/>
    <mergeCell ref="A41:D41"/>
    <mergeCell ref="A11:D11"/>
    <mergeCell ref="A15:D15"/>
    <mergeCell ref="A24:D24"/>
    <mergeCell ref="A35:D35"/>
    <mergeCell ref="A1:D1"/>
    <mergeCell ref="B3:D3"/>
    <mergeCell ref="B4:D4"/>
    <mergeCell ref="B5:D5"/>
    <mergeCell ref="A7:D7"/>
  </mergeCells>
  <dataValidations count="4">
    <dataValidation type="list" allowBlank="1" showErrorMessage="1" sqref="B9">
      <formula1>"Com Desoneração,Sem Desoneração"</formula1>
    </dataValidation>
    <dataValidation type="list" allowBlank="1" showErrorMessage="1" sqref="B13">
      <mc:AlternateContent xmlns:x12ac="http://schemas.microsoft.com/office/spreadsheetml/2011/1/ac" xmlns:mc="http://schemas.openxmlformats.org/markup-compatibility/2006">
        <mc:Choice Requires="x12ac">
          <x12ac:list>Edificações,Fornecimento de Materiais e Equipamentos,"Redes de Água, Esgoto ou Correlatas",Rodovias e Ferrovias,"Portuárias, Marítimas e Fluviais",</x12ac:list>
        </mc:Choice>
        <mc:Fallback>
          <formula1>"Edificações,Fornecimento de Materiais e Equipamentos,Redes de Água, Esgoto ou Correlatas,Rodovias e Ferrovias,Portuárias, Marítimas e Fluviais,"</formula1>
        </mc:Fallback>
      </mc:AlternateContent>
    </dataValidation>
    <dataValidation type="decimal" allowBlank="1" showErrorMessage="1" errorTitle="Atenção" error="O valor deve estar entre 0 e 100" sqref="C28">
      <formula1>0</formula1>
      <formula2>100</formula2>
    </dataValidation>
    <dataValidation type="decimal" allowBlank="1" showErrorMessage="1" errorTitle="Atenção" error="O valor deve estar entre 2%  e  5%" sqref="C29">
      <formula1>2</formula1>
      <formula2>5</formula2>
    </dataValidation>
  </dataValidations>
  <printOptions horizontalCentered="1" verticalCentered="1"/>
  <pageMargins left="0.51181102362204722" right="0.51181102362204722" top="0.78740157480314965" bottom="0.78740157480314965" header="0.31496062992125984" footer="0.31496062992125984"/>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pageSetUpPr fitToPage="1"/>
  </sheetPr>
  <dimension ref="A1:C39"/>
  <sheetViews>
    <sheetView view="pageBreakPreview" zoomScale="70" zoomScaleNormal="100" zoomScaleSheetLayoutView="70" workbookViewId="0">
      <selection activeCell="F51" sqref="F51"/>
    </sheetView>
  </sheetViews>
  <sheetFormatPr defaultColWidth="9.140625" defaultRowHeight="15"/>
  <cols>
    <col min="1" max="1" width="5.140625" style="146" customWidth="1"/>
    <col min="2" max="2" width="80.5703125" style="146" customWidth="1"/>
    <col min="3" max="3" width="9" style="269" customWidth="1"/>
    <col min="4" max="16384" width="9.140625" style="98"/>
  </cols>
  <sheetData>
    <row r="1" spans="1:3" ht="24.95" customHeight="1">
      <c r="A1" s="649" t="s">
        <v>201</v>
      </c>
      <c r="B1" s="650"/>
      <c r="C1" s="651"/>
    </row>
    <row r="2" spans="1:3">
      <c r="A2" s="647" t="s">
        <v>202</v>
      </c>
      <c r="B2" s="648"/>
      <c r="C2" s="265" t="s">
        <v>203</v>
      </c>
    </row>
    <row r="3" spans="1:3">
      <c r="A3" s="263" t="s">
        <v>204</v>
      </c>
      <c r="B3" s="264" t="s">
        <v>205</v>
      </c>
      <c r="C3" s="266">
        <v>0.2</v>
      </c>
    </row>
    <row r="4" spans="1:3">
      <c r="A4" s="263" t="s">
        <v>206</v>
      </c>
      <c r="B4" s="264" t="s">
        <v>207</v>
      </c>
      <c r="C4" s="266">
        <v>0.08</v>
      </c>
    </row>
    <row r="5" spans="1:3">
      <c r="A5" s="263" t="s">
        <v>208</v>
      </c>
      <c r="B5" s="264" t="s">
        <v>209</v>
      </c>
      <c r="C5" s="266">
        <v>1.7999999999999999E-2</v>
      </c>
    </row>
    <row r="6" spans="1:3">
      <c r="A6" s="263" t="s">
        <v>210</v>
      </c>
      <c r="B6" s="264" t="s">
        <v>211</v>
      </c>
      <c r="C6" s="266">
        <v>1.2999999999999999E-2</v>
      </c>
    </row>
    <row r="7" spans="1:3">
      <c r="A7" s="263" t="s">
        <v>212</v>
      </c>
      <c r="B7" s="264" t="s">
        <v>213</v>
      </c>
      <c r="C7" s="266">
        <v>0</v>
      </c>
    </row>
    <row r="8" spans="1:3">
      <c r="A8" s="263" t="s">
        <v>214</v>
      </c>
      <c r="B8" s="264" t="s">
        <v>215</v>
      </c>
      <c r="C8" s="266">
        <v>2E-3</v>
      </c>
    </row>
    <row r="9" spans="1:3">
      <c r="A9" s="263" t="s">
        <v>216</v>
      </c>
      <c r="B9" s="264" t="s">
        <v>217</v>
      </c>
      <c r="C9" s="266">
        <v>2.5000000000000001E-2</v>
      </c>
    </row>
    <row r="10" spans="1:3">
      <c r="A10" s="263" t="s">
        <v>218</v>
      </c>
      <c r="B10" s="264" t="s">
        <v>219</v>
      </c>
      <c r="C10" s="266">
        <v>0.03</v>
      </c>
    </row>
    <row r="11" spans="1:3">
      <c r="A11" s="263" t="s">
        <v>220</v>
      </c>
      <c r="B11" s="264" t="s">
        <v>221</v>
      </c>
      <c r="C11" s="266">
        <v>0.01</v>
      </c>
    </row>
    <row r="12" spans="1:3">
      <c r="A12" s="652" t="s">
        <v>222</v>
      </c>
      <c r="B12" s="653"/>
      <c r="C12" s="267">
        <v>0.378</v>
      </c>
    </row>
    <row r="13" spans="1:3">
      <c r="A13" s="647" t="s">
        <v>223</v>
      </c>
      <c r="B13" s="648"/>
      <c r="C13" s="265" t="s">
        <v>203</v>
      </c>
    </row>
    <row r="14" spans="1:3">
      <c r="A14" s="263" t="s">
        <v>224</v>
      </c>
      <c r="B14" s="264" t="s">
        <v>225</v>
      </c>
      <c r="C14" s="266">
        <v>0.17519999999999999</v>
      </c>
    </row>
    <row r="15" spans="1:3">
      <c r="A15" s="263" t="s">
        <v>226</v>
      </c>
      <c r="B15" s="264" t="s">
        <v>227</v>
      </c>
      <c r="C15" s="266">
        <v>3.9100000000000003E-2</v>
      </c>
    </row>
    <row r="16" spans="1:3">
      <c r="A16" s="263" t="s">
        <v>228</v>
      </c>
      <c r="B16" s="264" t="s">
        <v>229</v>
      </c>
      <c r="C16" s="266">
        <v>7.6E-3</v>
      </c>
    </row>
    <row r="17" spans="1:3">
      <c r="A17" s="263" t="s">
        <v>230</v>
      </c>
      <c r="B17" s="264" t="s">
        <v>231</v>
      </c>
      <c r="C17" s="266">
        <v>1.1000000000000001E-3</v>
      </c>
    </row>
    <row r="18" spans="1:3">
      <c r="A18" s="263" t="s">
        <v>232</v>
      </c>
      <c r="B18" s="264" t="s">
        <v>233</v>
      </c>
      <c r="C18" s="266">
        <v>6.7000000000000002E-3</v>
      </c>
    </row>
    <row r="19" spans="1:3">
      <c r="A19" s="263" t="s">
        <v>234</v>
      </c>
      <c r="B19" s="264" t="s">
        <v>235</v>
      </c>
      <c r="C19" s="266">
        <v>0.1011</v>
      </c>
    </row>
    <row r="20" spans="1:3">
      <c r="A20" s="263" t="s">
        <v>236</v>
      </c>
      <c r="B20" s="264" t="s">
        <v>237</v>
      </c>
      <c r="C20" s="266">
        <v>3.3999999999999998E-3</v>
      </c>
    </row>
    <row r="21" spans="1:3">
      <c r="A21" s="652" t="s">
        <v>238</v>
      </c>
      <c r="B21" s="653"/>
      <c r="C21" s="267">
        <v>0.3342</v>
      </c>
    </row>
    <row r="22" spans="1:3">
      <c r="A22" s="647" t="s">
        <v>239</v>
      </c>
      <c r="B22" s="648"/>
      <c r="C22" s="265" t="s">
        <v>203</v>
      </c>
    </row>
    <row r="23" spans="1:3">
      <c r="A23" s="263" t="s">
        <v>240</v>
      </c>
      <c r="B23" s="264" t="s">
        <v>241</v>
      </c>
      <c r="C23" s="266">
        <v>5.3400000000000003E-2</v>
      </c>
    </row>
    <row r="24" spans="1:3">
      <c r="A24" s="263" t="s">
        <v>242</v>
      </c>
      <c r="B24" s="264" t="s">
        <v>243</v>
      </c>
      <c r="C24" s="266">
        <v>0.112</v>
      </c>
    </row>
    <row r="25" spans="1:3">
      <c r="A25" s="263" t="s">
        <v>244</v>
      </c>
      <c r="B25" s="264" t="s">
        <v>245</v>
      </c>
      <c r="C25" s="266">
        <v>0.1129</v>
      </c>
    </row>
    <row r="26" spans="1:3">
      <c r="A26" s="263" t="s">
        <v>246</v>
      </c>
      <c r="B26" s="264" t="s">
        <v>247</v>
      </c>
      <c r="C26" s="266">
        <v>8.9999999999999993E-3</v>
      </c>
    </row>
    <row r="27" spans="1:3">
      <c r="A27" s="263" t="s">
        <v>248</v>
      </c>
      <c r="B27" s="264" t="s">
        <v>249</v>
      </c>
      <c r="C27" s="266">
        <v>2.2599999999999999E-2</v>
      </c>
    </row>
    <row r="28" spans="1:3">
      <c r="A28" s="652" t="s">
        <v>250</v>
      </c>
      <c r="B28" s="653"/>
      <c r="C28" s="267">
        <v>0.30990000000000001</v>
      </c>
    </row>
    <row r="29" spans="1:3">
      <c r="A29" s="647" t="s">
        <v>251</v>
      </c>
      <c r="B29" s="648"/>
      <c r="C29" s="265" t="s">
        <v>203</v>
      </c>
    </row>
    <row r="30" spans="1:3">
      <c r="A30" s="263" t="s">
        <v>252</v>
      </c>
      <c r="B30" s="264" t="s">
        <v>253</v>
      </c>
      <c r="C30" s="266">
        <v>0.1263</v>
      </c>
    </row>
    <row r="31" spans="1:3">
      <c r="A31" s="652" t="s">
        <v>254</v>
      </c>
      <c r="B31" s="653"/>
      <c r="C31" s="267">
        <v>0.1263</v>
      </c>
    </row>
    <row r="32" spans="1:3">
      <c r="A32" s="656" t="s">
        <v>255</v>
      </c>
      <c r="B32" s="657"/>
      <c r="C32" s="268"/>
    </row>
    <row r="33" spans="1:3">
      <c r="A33" s="647" t="s">
        <v>256</v>
      </c>
      <c r="B33" s="648"/>
      <c r="C33" s="265" t="s">
        <v>203</v>
      </c>
    </row>
    <row r="34" spans="1:3">
      <c r="A34" s="263" t="s">
        <v>257</v>
      </c>
      <c r="B34" s="264" t="s">
        <v>258</v>
      </c>
      <c r="C34" s="266">
        <v>0.25750000000000001</v>
      </c>
    </row>
    <row r="35" spans="1:3">
      <c r="A35" s="263" t="s">
        <v>259</v>
      </c>
      <c r="B35" s="264" t="s">
        <v>260</v>
      </c>
      <c r="C35" s="266">
        <v>6.0299999999999999E-2</v>
      </c>
    </row>
    <row r="36" spans="1:3">
      <c r="A36" s="263" t="s">
        <v>261</v>
      </c>
      <c r="B36" s="264" t="s">
        <v>262</v>
      </c>
      <c r="C36" s="266">
        <v>2.6700000000000002E-2</v>
      </c>
    </row>
    <row r="37" spans="1:3">
      <c r="A37" s="263" t="s">
        <v>263</v>
      </c>
      <c r="B37" s="264" t="s">
        <v>264</v>
      </c>
      <c r="C37" s="266">
        <v>7.9799999999999996E-2</v>
      </c>
    </row>
    <row r="38" spans="1:3">
      <c r="A38" s="652" t="s">
        <v>265</v>
      </c>
      <c r="B38" s="653"/>
      <c r="C38" s="267">
        <v>0.42430000000000001</v>
      </c>
    </row>
    <row r="39" spans="1:3">
      <c r="A39" s="654" t="s">
        <v>266</v>
      </c>
      <c r="B39" s="655"/>
      <c r="C39" s="270">
        <v>1.5727</v>
      </c>
    </row>
  </sheetData>
  <mergeCells count="13">
    <mergeCell ref="A39:B39"/>
    <mergeCell ref="A28:B28"/>
    <mergeCell ref="A29:B29"/>
    <mergeCell ref="A31:B31"/>
    <mergeCell ref="A32:B32"/>
    <mergeCell ref="A33:B33"/>
    <mergeCell ref="A38:B38"/>
    <mergeCell ref="A22:B22"/>
    <mergeCell ref="A1:C1"/>
    <mergeCell ref="A2:B2"/>
    <mergeCell ref="A12:B12"/>
    <mergeCell ref="A13:B13"/>
    <mergeCell ref="A21:B21"/>
  </mergeCells>
  <printOptions horizontalCentered="1"/>
  <pageMargins left="0.51181102362204722" right="0.51181102362204722" top="0.78740157480314965" bottom="0.78740157480314965" header="0.31496062992125984" footer="0.31496062992125984"/>
  <pageSetup paperSize="9" scale="9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13</vt:i4>
      </vt:variant>
    </vt:vector>
  </HeadingPairs>
  <TitlesOfParts>
    <vt:vector size="22" baseType="lpstr">
      <vt:lpstr>RES</vt:lpstr>
      <vt:lpstr>ORÇ</vt:lpstr>
      <vt:lpstr>CRON</vt:lpstr>
      <vt:lpstr>ABC</vt:lpstr>
      <vt:lpstr>MEMÓRIA</vt:lpstr>
      <vt:lpstr>COMPS.</vt:lpstr>
      <vt:lpstr>BDI-TCE-ES</vt:lpstr>
      <vt:lpstr>BDI DIF.</vt:lpstr>
      <vt:lpstr>LS</vt:lpstr>
      <vt:lpstr>ABC!Area_de_impressao</vt:lpstr>
      <vt:lpstr>'BDI DIF.'!Area_de_impressao</vt:lpstr>
      <vt:lpstr>'BDI-TCE-ES'!Area_de_impressao</vt:lpstr>
      <vt:lpstr>COMPS.!Area_de_impressao</vt:lpstr>
      <vt:lpstr>CRON!Area_de_impressao</vt:lpstr>
      <vt:lpstr>LS!Area_de_impressao</vt:lpstr>
      <vt:lpstr>MEMÓRIA!Area_de_impressao</vt:lpstr>
      <vt:lpstr>ORÇ!Area_de_impressao</vt:lpstr>
      <vt:lpstr>RES!Area_de_impressao</vt:lpstr>
      <vt:lpstr>ABC!Titulos_de_impressao</vt:lpstr>
      <vt:lpstr>CRON!Titulos_de_impressao</vt:lpstr>
      <vt:lpstr>MEMÓRIA!Titulos_de_impressao</vt:lpstr>
      <vt:lpstr>ORÇ!Titulos_de_impressao</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SERP PMCOL M1</dc:creator>
  <cp:keywords/>
  <dc:description/>
  <cp:lastModifiedBy>User</cp:lastModifiedBy>
  <cp:revision/>
  <cp:lastPrinted>2024-05-07T16:52:21Z</cp:lastPrinted>
  <dcterms:created xsi:type="dcterms:W3CDTF">2022-07-05T20:26:48Z</dcterms:created>
  <dcterms:modified xsi:type="dcterms:W3CDTF">2024-06-05T15:48:16Z</dcterms:modified>
  <cp:category/>
  <cp:contentStatus/>
</cp:coreProperties>
</file>