
<file path=[Content_Types].xml><?xml version="1.0" encoding="utf-8"?>
<Types xmlns="http://schemas.openxmlformats.org/package/2006/content-types">
  <Default Extension="xml" ContentType="application/xml"/>
  <Default Extension="png" ContentType="image/png"/>
  <Default Extension="jpeg" ContentType="image/jpeg"/>
  <Default Extension="JPG" ContentType="image/.jpg"/>
  <Default Extension="rels" ContentType="application/vnd.openxmlformats-package.relationships+xml"/>
  <Override PartName="/customXml/itemProps1.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1850" firstSheet="8" activeTab="12"/>
    <workbookView xWindow="18420" windowWidth="9210" windowHeight="6570" firstSheet="11" activeTab="12"/>
    <workbookView windowWidth="27945" windowHeight="11850"/>
  </bookViews>
  <sheets>
    <sheet name="Planilha São Valentin" sheetId="23" r:id="rId1"/>
    <sheet name="Memoria São Valentin" sheetId="3" r:id="rId2"/>
    <sheet name="CRO-FISICO FINANC São Valentin" sheetId="30" r:id="rId3"/>
    <sheet name="Curva ABC São VALENTIN" sheetId="34" r:id="rId4"/>
    <sheet name="Planilha Alto Céu" sheetId="26" r:id="rId5"/>
    <sheet name="Memoria Alto Céu" sheetId="8" r:id="rId6"/>
    <sheet name="CRO-FISICO FINANC Alto Céu" sheetId="31" r:id="rId7"/>
    <sheet name="Curva ABC Alto Céu" sheetId="35" r:id="rId8"/>
    <sheet name="Planilha 15 de agosto(igreja)" sheetId="4" r:id="rId9"/>
    <sheet name="memorial 15 de agosto (Igreja)" sheetId="10" r:id="rId10"/>
    <sheet name="CRO-FISICO FINANC 15 de Agosto" sheetId="32" r:id="rId11"/>
    <sheet name="Curva ABC 15 de Agosto" sheetId="36" r:id="rId12"/>
    <sheet name="Planilha Alto caldeirão (bergu)" sheetId="29" r:id="rId13"/>
    <sheet name="Alto Caldeirão (berguinhos)" sheetId="11" r:id="rId14"/>
    <sheet name="CRO-FISICO FINANC Berguinhos" sheetId="33" r:id="rId15"/>
    <sheet name="Curva ABC BERGUINHOS" sheetId="37" r:id="rId16"/>
    <sheet name="COMP.01" sheetId="16" r:id="rId17"/>
    <sheet name="COMP.02" sheetId="17" r:id="rId18"/>
    <sheet name="COMP.03" sheetId="18" r:id="rId19"/>
    <sheet name="COMP.04" sheetId="19" r:id="rId20"/>
    <sheet name="COMP.05" sheetId="20" r:id="rId21"/>
    <sheet name="COMP.06" sheetId="21" r:id="rId22"/>
    <sheet name="COMP.07" sheetId="15" r:id="rId23"/>
    <sheet name="DET-BDI" sheetId="39" r:id="rId24"/>
    <sheet name="TRP 03.2024" sheetId="14" r:id="rId25"/>
    <sheet name="TRP 04.2024" sheetId="22" r:id="rId26"/>
  </sheets>
  <externalReferences>
    <externalReference r:id="rId28"/>
    <externalReference r:id="rId29"/>
  </externalReferences>
  <definedNames>
    <definedName name="_xlnm.Print_Area" localSheetId="9">'memorial 15 de agosto (Igreja)'!$A$6:$K$122</definedName>
    <definedName name="_xlnm.Print_Area" localSheetId="13">'Alto Caldeirão (berguinhos)'!$A$6:$K$129</definedName>
    <definedName name="_xlnm.Print_Area" localSheetId="5">'Memoria Alto Céu'!$A$6:$K$121</definedName>
    <definedName name="_xlnm.Print_Area" localSheetId="1">'Memoria São Valentin'!$A$6:$K$111</definedName>
    <definedName name="_xlnm.Print_Area" localSheetId="8">'Planilha 15 de agosto(igreja)'!$A$4:$I$49</definedName>
    <definedName name="_xlnm.Print_Area" localSheetId="12">'Planilha Alto caldeirão (bergu)'!$A$4:$I$48</definedName>
    <definedName name="_xlnm.Print_Area" localSheetId="4">'Planilha Alto Céu'!$A$1:$I$48</definedName>
    <definedName name="_xlnm.Print_Area" localSheetId="0">'Planilha São Valentin'!$A$4:$I$49</definedName>
    <definedName name="_xlnm.Print_Titles" localSheetId="8">'Planilha 15 de agosto(igreja)'!$1:$8</definedName>
    <definedName name="_xlnm.Print_Titles" localSheetId="12">'Planilha Alto caldeirão (bergu)'!$1:$8</definedName>
    <definedName name="_xlnm.Print_Titles" localSheetId="4">'Planilha Alto Céu'!$1:$8</definedName>
    <definedName name="_xlnm.Print_Titles" localSheetId="0">'Planilha São Valentin'!$1:$8</definedName>
    <definedName name="A">OFFSET(#REF!,1,0):OFFSET(#REF!,-1,0)</definedName>
    <definedName name="aa">OFFSET(#REF!,-1,0)</definedName>
    <definedName name="AAA">#REF!</definedName>
    <definedName name="_xlnm.Print_Area" localSheetId="2">'CRO-FISICO FINANC São Valentin'!$A$1:$F$27</definedName>
    <definedName name="B">COUNTIF(#REF!,"&lt;&gt;"&amp;"")</definedName>
    <definedName name="COMP">#REF!</definedName>
    <definedName name="creaPLE">#REF!</definedName>
    <definedName name="CVCV">OFFSET(#REF!,-1,0)</definedName>
    <definedName name="CXXXXV">#REF!</definedName>
    <definedName name="D">#REF!</definedName>
    <definedName name="deactivatedados.form1">IF(#REF!="","",VALUE(LEFT(#REF!,(FIND("-",#REF!,1))-1)))</definedName>
    <definedName name="Detalhamento.OpçõesExibição">#REF!</definedName>
    <definedName name="Detalhamento.OpçõesServiços">#REF!</definedName>
    <definedName name="DF">#REF!</definedName>
    <definedName name="ED">#REF!</definedName>
    <definedName name="EDRCFG">#REF!</definedName>
    <definedName name="Eventos">OFFSET(#REF!,1,0):OFFSET(#REF!,-1,0)</definedName>
    <definedName name="FDD">#REF!</definedName>
    <definedName name="FDF">OFFSET(#REF!,1,0):OFFSET(#REF!,-1,0)</definedName>
    <definedName name="FDFFDF">OFFSET(#REF!,1,0):OFFSET(#REF!,-1,0)</definedName>
    <definedName name="hoje">TODAY()</definedName>
    <definedName name="Import.Município">#REF!</definedName>
    <definedName name="Import.numEventos">OFFSET(#REF!,1,0):OFFSET(#REF!,-1,0)</definedName>
    <definedName name="Import.PLE">OFFSET(#REF!,1,0):OFFSET(#REF!,-1,0)</definedName>
    <definedName name="Import.PLQ">OFFSET(#REF!,1,0):OFFSET(#REF!,-1,0)</definedName>
    <definedName name="LForçamento">OFFSET(#REF!,-1,0)</definedName>
    <definedName name="LIorçamento">OFFSET(#REF!,1,0)</definedName>
    <definedName name="mediçao">#REF!</definedName>
    <definedName name="MEMORIA">OFFSET(#REF!,1,0):OFFSET(#REF!,-1,0)</definedName>
    <definedName name="numFrentes">COUNTIF(#REF!,"&lt;&gt;"&amp;"")</definedName>
    <definedName name="PreçoServiçoPorFrente">OFFSET(#REF!,1,0):OFFSET(#REF!,-1,0)</definedName>
    <definedName name="respPLE">#REF!</definedName>
    <definedName name="SSDS">OFFSET(#REF!,1,0):OFFSET(#REF!,-1,0)</definedName>
    <definedName name="TituloEventos">OFFSET(#REF!,1,0):OFFSET(#REF!,-1,0)</definedName>
    <definedName name="XVCXVC">OFFSET(#REF!,1,0)</definedName>
    <definedName name="ZXD">OFFSET(#REF!,1,0):OFFSET(#REF!,-1,0)</definedName>
    <definedName name="_xlnm.Print_Area" localSheetId="6">'CRO-FISICO FINANC Alto Céu'!$A$1:$F$28</definedName>
    <definedName name="_xlnm.Print_Area" localSheetId="10">'CRO-FISICO FINANC 15 de Agosto'!$A$1:$F$28</definedName>
    <definedName name="_xlnm.Print_Area" localSheetId="14">'CRO-FISICO FINANC Berguinhos'!$A$1:$F$27</definedName>
    <definedName name="_xlnm.Print_Area" localSheetId="3">'Curva ABC São VALENTIN'!$A$4:$H$37</definedName>
    <definedName name="_xlnm.Print_Titles" localSheetId="3">'Curva ABC São VALENTIN'!$1:$5</definedName>
    <definedName name="_xlnm.Print_Area" localSheetId="7">'Curva ABC Alto Céu'!$A$2:$H$35</definedName>
    <definedName name="_xlnm.Print_Titles" localSheetId="7">'Curva ABC Alto Céu'!$4:$4</definedName>
    <definedName name="_xlnm.Print_Area" localSheetId="11">'Curva ABC 15 de Agosto'!$A$3:$H$36</definedName>
    <definedName name="_xlnm.Print_Titles" localSheetId="11">'Curva ABC 15 de Agosto'!$1:$4</definedName>
    <definedName name="_xlnm.Print_Area" localSheetId="15">'Curva ABC BERGUINHOS'!$A$3:$H$34</definedName>
    <definedName name="_xlnm.Print_Titles" localSheetId="15">'Curva ABC BERGUINHOS'!$1:$4</definedName>
    <definedName name="A" localSheetId="23">OFFSET(#REF!,1,0):OFFSET(#REF!,-1,0)</definedName>
    <definedName name="aa" localSheetId="23">OFFSET(#REF!,-1,0)</definedName>
    <definedName name="AAA" localSheetId="23">#REF!</definedName>
    <definedName name="_xlnm.Print_Area" localSheetId="23">'DET-BDI'!$A$1:$D$35</definedName>
    <definedName name="B" localSheetId="23">COUNTIF(#REF!,"&lt;&gt;"&amp;"")</definedName>
    <definedName name="COMP" localSheetId="23">#REF!</definedName>
    <definedName name="creaPLE" localSheetId="23">#REF!</definedName>
    <definedName name="CVCV" localSheetId="23">OFFSET(#REF!,-1,0)</definedName>
    <definedName name="CXXXXV" localSheetId="23">#REF!</definedName>
    <definedName name="D" localSheetId="23">#REF!</definedName>
    <definedName name="deactivatedados.form1" localSheetId="23">IF(#REF!="","",VALUE(LEFT(#REF!,(FIND("-",#REF!,1))-1)))</definedName>
    <definedName name="Detalhamento.OpçõesExibição" localSheetId="23">#REF!</definedName>
    <definedName name="Detalhamento.OpçõesServiços" localSheetId="23">#REF!</definedName>
    <definedName name="DF" localSheetId="23">#REF!</definedName>
    <definedName name="ED" localSheetId="23">#REF!</definedName>
    <definedName name="EDRCFG" localSheetId="23">#REF!</definedName>
    <definedName name="Eventos" localSheetId="23">OFFSET(#REF!,1,0):OFFSET(#REF!,-1,0)</definedName>
    <definedName name="FDD" localSheetId="23">#REF!</definedName>
    <definedName name="FDF" localSheetId="23">OFFSET(#REF!,1,0):OFFSET(#REF!,-1,0)</definedName>
    <definedName name="FDFFDF" localSheetId="23">OFFSET(#REF!,1,0):OFFSET(#REF!,-1,0)</definedName>
    <definedName name="Import.Município" localSheetId="23">#REF!</definedName>
    <definedName name="Import.numEventos" localSheetId="23">OFFSET(#REF!,1,0):OFFSET(#REF!,-1,0)</definedName>
    <definedName name="Import.PLE" localSheetId="23">OFFSET(#REF!,1,0):OFFSET(#REF!,-1,0)</definedName>
    <definedName name="Import.PLQ" localSheetId="23">OFFSET(#REF!,1,0):OFFSET(#REF!,-1,0)</definedName>
    <definedName name="LForçamento" localSheetId="23">OFFSET(#REF!,-1,0)</definedName>
    <definedName name="LIorçamento" localSheetId="23">OFFSET(#REF!,1,0)</definedName>
    <definedName name="mediçao" localSheetId="23">#REF!</definedName>
    <definedName name="MEMORIA" localSheetId="23">OFFSET(#REF!,1,0):OFFSET(#REF!,-1,0)</definedName>
    <definedName name="numFrentes" localSheetId="23">COUNTIF(#REF!,"&lt;&gt;"&amp;"")</definedName>
    <definedName name="PreçoServiçoPorFrente" localSheetId="23">OFFSET(#REF!,1,0):OFFSET(#REF!,-1,0)</definedName>
    <definedName name="respPLE" localSheetId="23">#REF!</definedName>
    <definedName name="SSDS" localSheetId="23">OFFSET(#REF!,1,0):OFFSET(#REF!,-1,0)</definedName>
    <definedName name="TituloEventos" localSheetId="23">OFFSET(#REF!,1,0):OFFSET(#REF!,-1,0)</definedName>
    <definedName name="XVCXVC" localSheetId="23">OFFSET(#REF!,1,0)</definedName>
    <definedName name="ZXD" localSheetId="23">OFFSET(#REF!,1,0):OFFSET(#REF!,-1,0)</definedName>
    <definedName name="_xlnm.Print_Area" localSheetId="16">COMP.01!$A$1:$J$27</definedName>
    <definedName name="_xlnm.Print_Area" localSheetId="17">COMP.02!$A$1:$J$32</definedName>
    <definedName name="_xlnm.Print_Area" localSheetId="18">COMP.03!$A$1:$J$22</definedName>
    <definedName name="_xlnm.Print_Area" localSheetId="19">COMP.04!$A$1:$J$46</definedName>
    <definedName name="_xlnm.Print_Area" localSheetId="20">COMP.05!$A$1:$J$39</definedName>
    <definedName name="_xlnm.Print_Area" localSheetId="21">COMP.06!$A$1:$J$39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<sst xmlns="http://schemas.openxmlformats.org/spreadsheetml/2006/main" count="11841" uniqueCount="4604">
  <si>
    <t xml:space="preserve"> ASSENTAMENTO DE BLOCOS, MEIO FIO E DRENAGEM EM DIVERSOS TRECHOS DO MUNICÍPIO DE SANTA TERESA- ESPÍRITO SANTO</t>
  </si>
  <si>
    <t>SÃO VALENTIN 1100 M² DE PAV. E 411 M DE MEIO FIO CONTRATO 356/2024 SEAG</t>
  </si>
  <si>
    <t>PLANILHA DE CUSTOS REFERENCIAIS</t>
  </si>
  <si>
    <t xml:space="preserve">  Preço de Referência:  DER-Edificações 04/2024  DER-Rodovias julho/2023 CESAN Julho/2024</t>
  </si>
  <si>
    <t>BDI - 24,67%  /  LS - 157,27%</t>
  </si>
  <si>
    <t>BDI</t>
  </si>
  <si>
    <t>ITEM</t>
  </si>
  <si>
    <t>CÓDIGO</t>
  </si>
  <si>
    <t>REF.</t>
  </si>
  <si>
    <t>ESPECIFICAÇÃO</t>
  </si>
  <si>
    <t>UND.</t>
  </si>
  <si>
    <t xml:space="preserve">QUANT. </t>
  </si>
  <si>
    <t xml:space="preserve">PREÇO UNIT. </t>
  </si>
  <si>
    <t xml:space="preserve">PREÇO UNIT.
C/BDI </t>
  </si>
  <si>
    <t xml:space="preserve">TOTAL </t>
  </si>
  <si>
    <t>01</t>
  </si>
  <si>
    <t xml:space="preserve">SERVIÇOS PRELIMINARES </t>
  </si>
  <si>
    <t>01.01</t>
  </si>
  <si>
    <t xml:space="preserve"> DER EDIFICAÇÕES</t>
  </si>
  <si>
    <t>Placa de obra nas dimensões de 2.0 x 4.0 m, padrão DER</t>
  </si>
  <si>
    <t>m²</t>
  </si>
  <si>
    <t>01.02</t>
  </si>
  <si>
    <t>Equipe topográfica para serviços simples de locação e nivelamento (incluindo equipamento, transporte e
profissionais nivel médio)</t>
  </si>
  <si>
    <t xml:space="preserve">mês </t>
  </si>
  <si>
    <t>01.03</t>
  </si>
  <si>
    <t xml:space="preserve"> DER RODOVIAS</t>
  </si>
  <si>
    <t>Cones para sinalização, fornecimento e colocação</t>
  </si>
  <si>
    <t>und</t>
  </si>
  <si>
    <t>01.04</t>
  </si>
  <si>
    <t>Elementos de madeira para sinalização - cavaletes</t>
  </si>
  <si>
    <t>01.05</t>
  </si>
  <si>
    <t>Tela de proteção de segurança de PVC cor laranja com suporte para sinalização de obras</t>
  </si>
  <si>
    <t>m</t>
  </si>
  <si>
    <t>01.06</t>
  </si>
  <si>
    <t>020356</t>
  </si>
  <si>
    <t>Aluguel mensal container para almoxarifado, incl. porta, 2 janelas, 1 pt iluminação, Isolamento térmico (teto), piso em comp. Naval pintado, cert. NR18, incl. laudo descontaminação.</t>
  </si>
  <si>
    <t>01.07</t>
  </si>
  <si>
    <t>020344</t>
  </si>
  <si>
    <t>Mobilização e desmobilização de conteiner locado para barracão de obra</t>
  </si>
  <si>
    <t>01.08</t>
  </si>
  <si>
    <t>7010100210</t>
  </si>
  <si>
    <t>CESAN</t>
  </si>
  <si>
    <t>BANHEIRO QUIMICO</t>
  </si>
  <si>
    <t>unm</t>
  </si>
  <si>
    <t xml:space="preserve">SUB-TOTAL DO ITEM </t>
  </si>
  <si>
    <t>02</t>
  </si>
  <si>
    <t>PAVIMENTAÇÃO</t>
  </si>
  <si>
    <t>02.01</t>
  </si>
  <si>
    <t>Comp. 01 (Item referencia 200202)</t>
  </si>
  <si>
    <t>Assentamento de meio-fio de concreto pré-moldado com dimensões de 15x12x30x100 cm , rejuntados com argamassa de cimento e areia no traço 1:3 - Exclusive Meio-fio (Doados pela SEAG-ES)</t>
  </si>
  <si>
    <t>02.02</t>
  </si>
  <si>
    <t>Comp. 02 (Item referencia 200206)</t>
  </si>
  <si>
    <t>Assentamento de Blocos pré-moldados de concreto tipo tijolo holandês 10 x 20 cm., espessura de 8 cm e resistência a compressão mínima de 35MPa, assentados sobre colchão de pó de pedra na espessura de 10 cm - Exclusive blocos (Doados pela SEAG-ES)</t>
  </si>
  <si>
    <t>02.03</t>
  </si>
  <si>
    <t>Aterro manual para regularização do terreno em argila, inclusive adensamento manual e fornecimento do material (máximo de 100m3)</t>
  </si>
  <si>
    <t>m³</t>
  </si>
  <si>
    <t>02.04</t>
  </si>
  <si>
    <t>Fornecimento, preparo e aplicação de concreto Fck=15 MPa (brita 1 e 2) - (5% de perdas já incluído no
custo)</t>
  </si>
  <si>
    <t>02.05</t>
  </si>
  <si>
    <t xml:space="preserve">DER - RODOVIAS </t>
  </si>
  <si>
    <t>Regularização e compactação do sub-leito (100% P.I.) H = 0,20 m</t>
  </si>
  <si>
    <t>M²</t>
  </si>
  <si>
    <t>03</t>
  </si>
  <si>
    <t>SERVIÇOS DE MÁQUINA/ APOIO</t>
  </si>
  <si>
    <t>03.01</t>
  </si>
  <si>
    <t>COMP. 05</t>
  </si>
  <si>
    <t xml:space="preserve">CAMINHÃO BASCULANTE </t>
  </si>
  <si>
    <t>H</t>
  </si>
  <si>
    <t>03.02</t>
  </si>
  <si>
    <t>COMP. 06</t>
  </si>
  <si>
    <t>RETROESCAVADEIRA</t>
  </si>
  <si>
    <t>03.03</t>
  </si>
  <si>
    <t>COMP. 03</t>
  </si>
  <si>
    <t>Equipe de apoio nas atividadades de carga, transporte e posicionamento do material no trecho de pavimentação</t>
  </si>
  <si>
    <t>03.04</t>
  </si>
  <si>
    <t>Mobilização e desmobilização de caminhão basculante (máximo)</t>
  </si>
  <si>
    <t>03.05</t>
  </si>
  <si>
    <t>Mobilização e desmobilização de equipamentos com carreta prancha (máximo)</t>
  </si>
  <si>
    <t>04</t>
  </si>
  <si>
    <t xml:space="preserve">DRENAGEM </t>
  </si>
  <si>
    <t>04.01</t>
  </si>
  <si>
    <t>Escavação mecânica em material de 1a. Categoria</t>
  </si>
  <si>
    <t>m3</t>
  </si>
  <si>
    <t>04.02</t>
  </si>
  <si>
    <t>COMP. 04</t>
  </si>
  <si>
    <t>Corpo BSTC (greide) diâmetro 0,80 m CA-1 PB inclusive escavação, reaterro e transporte do tubo</t>
  </si>
  <si>
    <t>04.03</t>
  </si>
  <si>
    <t>Sarjeta de concreto DP-1 (0,081 m³/m) calha triangular, inclusive caiação</t>
  </si>
  <si>
    <t>04.04</t>
  </si>
  <si>
    <t xml:space="preserve">Berço em brita para BSTC diam. = 0,80 m em Vias Urbanas </t>
  </si>
  <si>
    <t>04.05</t>
  </si>
  <si>
    <t>SINAPI
04/2024</t>
  </si>
  <si>
    <t>CANALETA MEIA CANA PRÉ-MOLDADA DE CONCRETO (D = 60 CM) - FORNECIMENTO E INSTALAÇÃO. AF_08/2021</t>
  </si>
  <si>
    <t>M</t>
  </si>
  <si>
    <t>04.06</t>
  </si>
  <si>
    <t>Entrada para descida d'agua DP-1 (calha/degraus) inclusive caiação</t>
  </si>
  <si>
    <t>UND</t>
  </si>
  <si>
    <t>04.07</t>
  </si>
  <si>
    <t>Descida d'água concreto armado DP-1 (degraus) c/ caiação</t>
  </si>
  <si>
    <t>Preço todas as planilhas</t>
  </si>
  <si>
    <t>05</t>
  </si>
  <si>
    <t xml:space="preserve">SERVIÇOS COMPLEMENTARES </t>
  </si>
  <si>
    <t>05.01</t>
  </si>
  <si>
    <t>Placa para inauguração de obra em alumínio polido e=4mm, dimensões 40 x 50 cm, gravação em baixo relevo, inclusive pintura e fixação</t>
  </si>
  <si>
    <t>VALOR GERAL DA OBRA TOTAL</t>
  </si>
  <si>
    <t>__________________________________________________________</t>
  </si>
  <si>
    <t>ADAUBERTO DO MEIRELES JUNIOR</t>
  </si>
  <si>
    <t>CREA-ES: 54574/D</t>
  </si>
  <si>
    <t xml:space="preserve">MEMORIA DE CÁLCULO </t>
  </si>
  <si>
    <t>ATA DE REGISTRO DE PREÇO DE ASSENTAMENTO DE BLOCOS, MEIO FIO E DRENAGEM EM DIVERSOS TRECHOS DO MUNICÍPIO</t>
  </si>
  <si>
    <t>REFERÊNCIA: TABELA CUSTOS LABOR/CT-UFES PADRÃO DER EDIFICAÇÕES MARÇO/2023 E DER RODOVIAS JULHO/2022 SEM DESONERAÇÃO</t>
  </si>
  <si>
    <t>BDI - 27,06%  /  LS - 157,27%</t>
  </si>
  <si>
    <t>020305</t>
  </si>
  <si>
    <t xml:space="preserve">QUANTIDADE </t>
  </si>
  <si>
    <t xml:space="preserve">COMPRIMENTO (M) </t>
  </si>
  <si>
    <t>LARGURA (M)</t>
  </si>
  <si>
    <t>ÁREA (M2)</t>
  </si>
  <si>
    <t>SUBTOTAL</t>
  </si>
  <si>
    <t xml:space="preserve">MÊS </t>
  </si>
  <si>
    <t>Considerado tres dias de equipe topografica para locação do eixo da rua</t>
  </si>
  <si>
    <t>20</t>
  </si>
  <si>
    <t>40</t>
  </si>
  <si>
    <t>3</t>
  </si>
  <si>
    <t>1</t>
  </si>
  <si>
    <t>Observação: a liberação da execução dos trechos serão de acordo com a liberação de meio fio da SEAG</t>
  </si>
  <si>
    <t xml:space="preserve">Assentamento de Blocos pré-moldados de concreto tipo tijolo holandês 10 x 20 cm., espessura de 8 cm e resistência a compressão mínima de 35MPa, assentados sobre colchão de areia na espessura de 10 cm - Exclusive blocos (Doados pela SEAG-ES) </t>
  </si>
  <si>
    <t>Observação: a liberação da execução dos trechos serão de acordo com a liberação de blocos da SEAG</t>
  </si>
  <si>
    <t>030208</t>
  </si>
  <si>
    <t>Aterro manual para regularização do terreno em argila, inclusive adensamento manual e fornecimento do
material (máximo de 100m3)</t>
  </si>
  <si>
    <t>ALTURA (M)</t>
  </si>
  <si>
    <t>COMPRIMENTO (M)</t>
  </si>
  <si>
    <t>VOLUME (M3)</t>
  </si>
  <si>
    <t>040233</t>
  </si>
  <si>
    <t>Fornecimento, preparo e aplicação de concreto Fck=15 MPa (brita 1 e 2) - (5% de perdas já incluído no custo)</t>
  </si>
  <si>
    <t>QUANTIDADE</t>
  </si>
  <si>
    <t>Transversal a cada 15 metros</t>
  </si>
  <si>
    <t xml:space="preserve">Por trás do Meio Fio </t>
  </si>
  <si>
    <t>ÁREA</t>
  </si>
  <si>
    <t>Pavimentação</t>
  </si>
  <si>
    <t xml:space="preserve">SERVIÇOS DE MÁQUINAS </t>
  </si>
  <si>
    <t>COMP.05</t>
  </si>
  <si>
    <t>Tempo médio deslocamento ida e volta (horas)</t>
  </si>
  <si>
    <t xml:space="preserve">viajens nescessárias </t>
  </si>
  <si>
    <t>Peso por m3</t>
  </si>
  <si>
    <t>Total peso do trecho (T)</t>
  </si>
  <si>
    <t xml:space="preserve">HORAS </t>
  </si>
  <si>
    <t>Bloco Pavi-s</t>
  </si>
  <si>
    <t>Meio fio</t>
  </si>
  <si>
    <t>Material do item 02.02</t>
  </si>
  <si>
    <t>Pó de Pedra</t>
  </si>
  <si>
    <t>Material do Item 02.01</t>
  </si>
  <si>
    <t>Areia lavada média (Meio fio)</t>
  </si>
  <si>
    <t>COMP.06</t>
  </si>
  <si>
    <t>METRAGEM</t>
  </si>
  <si>
    <t xml:space="preserve"> Mobilização e desmobilização de caminhão basculante (máximo)</t>
  </si>
  <si>
    <t>IDA</t>
  </si>
  <si>
    <t>VOLTA</t>
  </si>
  <si>
    <t>2</t>
  </si>
  <si>
    <t>Transporte maquinário do ITEM 06.07</t>
  </si>
  <si>
    <t>Motoniveladora Caterpillar modelo 120K ( cab +
ar + ríper) ou equivalente</t>
  </si>
  <si>
    <t>Rolo AP vib. patas 100 mm CA-25P (DYNAPAC)
ou equivalente</t>
  </si>
  <si>
    <t>Rolo compactador de pneus CP 224, Dynapac
ou equivalente</t>
  </si>
  <si>
    <t>Trator agrícola MF 297/4 -4 X 4 (MASSEY
FERGUSSON) ou equivalente</t>
  </si>
  <si>
    <t>COMP.04 (Item Referência 40433)</t>
  </si>
  <si>
    <t xml:space="preserve">Corpo BSTC (greide) diâmetro 0,80 m CA-1 PB inclusive escavação, reaterro e transporte dotubo
</t>
  </si>
  <si>
    <t>Afloramento de nascente de água</t>
  </si>
  <si>
    <t xml:space="preserve"> 83 metros </t>
  </si>
  <si>
    <t xml:space="preserve"> 29 metros </t>
  </si>
  <si>
    <t>NORMAL</t>
  </si>
  <si>
    <t>COMPRIMENTO</t>
  </si>
  <si>
    <t>Desvio de água</t>
  </si>
  <si>
    <t>200576</t>
  </si>
  <si>
    <t>Placa para inauguração de obra em alumínio polido e=4mm, dimensões 40 x 50 cm, gravação em baixo
relevo, inclusive pintura e fixação</t>
  </si>
  <si>
    <t>PREFEITURA DE SANTA TERESA-ES</t>
  </si>
  <si>
    <t>CRONOGRAMA FÍSICO FINANCEIRO</t>
  </si>
  <si>
    <t>Objeto:</t>
  </si>
  <si>
    <t>Endereço:</t>
  </si>
  <si>
    <t>São Valentin, Municipio de Santa Teresa-ES</t>
  </si>
  <si>
    <t>Data base:</t>
  </si>
  <si>
    <t>DESCRIÇÃO DOS SERVIÇOS</t>
  </si>
  <si>
    <t>VALOR DOS SERVIÇOS</t>
  </si>
  <si>
    <t>SOMA ITENS</t>
  </si>
  <si>
    <t>MÊS 01</t>
  </si>
  <si>
    <t>MÊS 02</t>
  </si>
  <si>
    <t xml:space="preserve">TOTAL SIMPLES - R$ </t>
  </si>
  <si>
    <t>TOTAL SIMPLES - %</t>
  </si>
  <si>
    <t>TOTAL ACUMULADO - R$</t>
  </si>
  <si>
    <t>TOTAL ACUMULADO - %</t>
  </si>
  <si>
    <t>CURVA ABC DE SERVIÇOS</t>
  </si>
  <si>
    <t>%</t>
  </si>
  <si>
    <t>%ACUMULADA</t>
  </si>
  <si>
    <t>CONCEITO</t>
  </si>
  <si>
    <t xml:space="preserve">Classificação </t>
  </si>
  <si>
    <t>Assentamento de Blocos pré-moldados de concreto tipo tijolo holandês 10 x 20 cm., espessura de 8 cm e resistência a compressão mínima de 35MPa, assentados sobre colchão de areia na espessura de 10 cm - Exclusive blocos (Doados pela SEAG-ES)</t>
  </si>
  <si>
    <t>A</t>
  </si>
  <si>
    <t>B</t>
  </si>
  <si>
    <t>C</t>
  </si>
  <si>
    <t>TOTAL</t>
  </si>
  <si>
    <t>ALTO PARAÍSO 2370 M² DE PAV. E 1400 M DE MEIO FIO CONTRATO 389/2024 SEAG</t>
  </si>
  <si>
    <t xml:space="preserve">  Preço de Referência:  DER-Edificações 04/2024  DER-Rodovias julho/2023</t>
  </si>
  <si>
    <t>02.06</t>
  </si>
  <si>
    <t xml:space="preserve">DER - EDIFICAÇÕES </t>
  </si>
  <si>
    <t>Fôrma de tábua de madeira de 2.5 x 30.0 cm para fundações, levando-se em conta a utilização 5 vezes (incluido o material, corte, montagem, escoramento e desforma)</t>
  </si>
  <si>
    <t>Boca de concreto ciclópico para BSTC diâmetro 0,80 m</t>
  </si>
  <si>
    <t xml:space="preserve">Caixa de passagem em bloco pré-moldado para d=0,80m (1,20 x 1,20m) em Vias Urbanas </t>
  </si>
  <si>
    <t>Considerado dois dias de equipe topografica para locação do eixo da rua</t>
  </si>
  <si>
    <t>ALTURA</t>
  </si>
  <si>
    <t>Transversais</t>
  </si>
  <si>
    <t>COMP.03</t>
  </si>
  <si>
    <t>Item 02.04</t>
  </si>
  <si>
    <t>Substituição de manilha de Ø30cm para MANILHA DE Ø80cm (detalhe 02)</t>
  </si>
  <si>
    <t>Drenagem na curva  Coordenadas UTM:
24k  336907.99 m E   7789572.73 m S</t>
  </si>
  <si>
    <t>Drenagem  Coordenadas UTM:
24k  336957.77 m E   7789617.16 m S</t>
  </si>
  <si>
    <t>Drenagem  Coordenadas UTM:
24k  337044.51 m E   7789688.06 m S</t>
  </si>
  <si>
    <t>Drenagem  Coordenadas UTM:
24k  337134.47 m E   7789670.70 m S</t>
  </si>
  <si>
    <t>Drenagem  Coordenadas UTM:
24k  337240.21 m E  c7789714.95 m S</t>
  </si>
  <si>
    <t>item 04.01</t>
  </si>
  <si>
    <t>Detalhe 02</t>
  </si>
  <si>
    <t>Detalhe 04</t>
  </si>
  <si>
    <t xml:space="preserve">para caixas de passagem elevadas </t>
  </si>
  <si>
    <t>Detalhe 05</t>
  </si>
  <si>
    <t>Detalhe 07</t>
  </si>
  <si>
    <t>Detalhe 08</t>
  </si>
  <si>
    <t>Detalhe 09</t>
  </si>
  <si>
    <t>ADITIVO</t>
  </si>
  <si>
    <t>Alto Paraíso (Zeca Legarsi), Municipio de Santa Teresa-ES</t>
  </si>
  <si>
    <t>15 DE AGOSTO (IGREJA)  3375 M² DE PAV. E 721 M DE MEIO FIO CONTRATO 387/2024 SEAG</t>
  </si>
  <si>
    <t xml:space="preserve"> Fornecimento, dobragem e colocação em fôrma, de armadura CA-50 A média, diâmetro de 6.3 a 10.0 mm </t>
  </si>
  <si>
    <t>kg</t>
  </si>
  <si>
    <t>02.07</t>
  </si>
  <si>
    <t xml:space="preserve">Muro detalhe 3 </t>
  </si>
  <si>
    <t>Sapata muro</t>
  </si>
  <si>
    <t>COEFICIENTE DA Ø</t>
  </si>
  <si>
    <t>Aço do pilar aço de Ø8</t>
  </si>
  <si>
    <t>SAPATA aço a c/ 0,15 m aço de Ø 8</t>
  </si>
  <si>
    <t>Muro  detalhe 03</t>
  </si>
  <si>
    <t>Drenagem em direção ao rio Coordenadas UTM:
24k  335768.85 m E   7811032.48 m S</t>
  </si>
  <si>
    <t>Drenagem  em direção ao rio Coordenadas UTM:
24k  335780.99 m E   7811135.00 m S</t>
  </si>
  <si>
    <t>Drenagem  Coordenadas UTM:
24k 335787.64 m E   7810993.75 m S</t>
  </si>
  <si>
    <t>Detalhe 01</t>
  </si>
  <si>
    <t>Detalhe 03</t>
  </si>
  <si>
    <t xml:space="preserve"> 15 de Agosto (Nossa Senhora da Glória), Municipio de Santa Teresa-ES</t>
  </si>
  <si>
    <t>ALTO CALDEIRÃO (CLUBE  BERGUINHOS) 2370 M² DE PAV. E 1340 M DE MEIO FIO CONTRATO 389/2024 SEAG</t>
  </si>
  <si>
    <t>REFERÊNCIA: TABELA CUSTOS LABOR/CT-UFES PADRÃO DER EDIFICAÇÕES Abril/2024 E DER RODOVIAS JULHO/2022 SEM DESONERAÇÃO</t>
  </si>
  <si>
    <t xml:space="preserve"> </t>
  </si>
  <si>
    <t>Drenagem 08   Coordenadas UTM:
24k  317811.00 m E   7791692.00 m S</t>
  </si>
  <si>
    <t>Drenagem 07   Coordenadas UTM:
24k  317693.00 m E   7791710.00 m S</t>
  </si>
  <si>
    <t>Drenagem 06  Coordenadas UTM:
24k  317674.00 m E  7791717.00 m S</t>
  </si>
  <si>
    <t>Drenagem 05  Coordenadas UTM:
24k  317560.00 m E   7791694.00 m S</t>
  </si>
  <si>
    <t>Drenagem 03 Coordenadas UTM:
24k  317509.00 m E   7791705.00 m S</t>
  </si>
  <si>
    <t>Drenagem 02 Coordenadas UTM:
24k 317372.00 m E 7791716.00  m S</t>
  </si>
  <si>
    <t>Drenagem 09 Coordenadas UTM:
24k 317282.00 m E 7791676.00  m S</t>
  </si>
  <si>
    <t>Drenagem 10 Coordenadas UTM:
24k 317145.00 m E 7791572.00  m S</t>
  </si>
  <si>
    <t>Drenagem 11 Coordenadas UTM:
24k 317095.00 m E 7791538.00  m S</t>
  </si>
  <si>
    <t>Detalhe 06</t>
  </si>
  <si>
    <t>Detalhe 10</t>
  </si>
  <si>
    <t>Detalhe 11</t>
  </si>
  <si>
    <t xml:space="preserve">  Alto Caldeirão (Clube Berguinhos) , Municipio de Santa Teresa-ES</t>
  </si>
  <si>
    <r>
      <rPr>
        <b/>
        <sz val="11"/>
        <color theme="1"/>
        <rFont val="Calibri"/>
        <charset val="134"/>
        <scheme val="minor"/>
      </rPr>
      <t>Planilha:</t>
    </r>
    <r>
      <rPr>
        <sz val="11"/>
        <color theme="1"/>
        <rFont val="Calibri"/>
        <charset val="134"/>
        <scheme val="minor"/>
      </rPr>
      <t> 1 - TABELA CUSTOS LABOR/CT-UFES PADRÃO DER-ES MARÇO/2023(LS=157,27; BDI=0%)</t>
    </r>
  </si>
  <si>
    <r>
      <rPr>
        <b/>
        <sz val="11"/>
        <color theme="1"/>
        <rFont val="Calibri"/>
        <charset val="134"/>
        <scheme val="minor"/>
      </rPr>
      <t>Item:</t>
    </r>
    <r>
      <rPr>
        <sz val="11"/>
        <color theme="1"/>
        <rFont val="Calibri"/>
        <charset val="134"/>
        <scheme val="minor"/>
      </rPr>
      <t> 200202 - Meio-fio de concreto pré-moldado com dimensões de 15x12x30x100 cm , rejuntados com argamassa de cimento e areia no traço 1:3</t>
    </r>
  </si>
  <si>
    <r>
      <rPr>
        <b/>
        <sz val="11"/>
        <color theme="1"/>
        <rFont val="Calibri"/>
        <charset val="134"/>
        <scheme val="minor"/>
      </rPr>
      <t>Unidade:</t>
    </r>
    <r>
      <rPr>
        <sz val="11"/>
        <color theme="1"/>
        <rFont val="Calibri"/>
        <charset val="134"/>
        <scheme val="minor"/>
      </rPr>
      <t> m</t>
    </r>
  </si>
  <si>
    <r>
      <rPr>
        <b/>
        <sz val="11"/>
        <color theme="1"/>
        <rFont val="Calibri"/>
        <charset val="134"/>
        <scheme val="minor"/>
      </rPr>
      <t>Base:</t>
    </r>
    <r>
      <rPr>
        <sz val="11"/>
        <color theme="1"/>
        <rFont val="Calibri"/>
        <charset val="134"/>
        <scheme val="minor"/>
      </rPr>
      <t> LABOR</t>
    </r>
  </si>
  <si>
    <r>
      <rPr>
        <b/>
        <sz val="11"/>
        <color theme="1"/>
        <rFont val="Calibri"/>
        <charset val="134"/>
        <scheme val="minor"/>
      </rPr>
      <t>Código Base:</t>
    </r>
    <r>
      <rPr>
        <sz val="11"/>
        <color theme="1"/>
        <rFont val="Calibri"/>
        <charset val="134"/>
        <scheme val="minor"/>
      </rPr>
      <t> '200202</t>
    </r>
  </si>
  <si>
    <r>
      <rPr>
        <b/>
        <sz val="11"/>
        <color theme="1"/>
        <rFont val="Calibri"/>
        <charset val="134"/>
        <scheme val="minor"/>
      </rPr>
      <t>Fonte:</t>
    </r>
    <r>
      <rPr>
        <sz val="11"/>
        <color theme="1"/>
        <rFont val="Calibri"/>
        <charset val="134"/>
        <scheme val="minor"/>
      </rPr>
      <t> LABOR</t>
    </r>
  </si>
  <si>
    <r>
      <rPr>
        <b/>
        <sz val="11"/>
        <color theme="1"/>
        <rFont val="Calibri"/>
        <charset val="134"/>
        <scheme val="minor"/>
      </rPr>
      <t>Versão:</t>
    </r>
    <r>
      <rPr>
        <sz val="11"/>
        <color theme="1"/>
        <rFont val="Calibri"/>
        <charset val="134"/>
        <scheme val="minor"/>
      </rPr>
      <t> 1</t>
    </r>
  </si>
  <si>
    <t>MÃO DE OBRA</t>
  </si>
  <si>
    <t>Unid</t>
  </si>
  <si>
    <t>Código</t>
  </si>
  <si>
    <t>Coefic.</t>
  </si>
  <si>
    <t>C. Prod.</t>
  </si>
  <si>
    <t>Pr. Prod.</t>
  </si>
  <si>
    <t>Pr. Improd.</t>
  </si>
  <si>
    <t>Pr. Unit.</t>
  </si>
  <si>
    <t>Fator Ac.</t>
  </si>
  <si>
    <t>Subtotal</t>
  </si>
  <si>
    <t>CALCETEIRO/PINTOR (OFICIAL - SINDUSCON) (LABOR)</t>
  </si>
  <si>
    <t>'010108</t>
  </si>
  <si>
    <t>-</t>
  </si>
  <si>
    <t>SERVENTE (AUXILIAR DE OBRAS - SINDUSCON) (LABOR)</t>
  </si>
  <si>
    <t>'010146</t>
  </si>
  <si>
    <t>SubTotal:</t>
  </si>
  <si>
    <t>MATERIAL</t>
  </si>
  <si>
    <t>AREIA LAVADA MEDIA (LABOR)</t>
  </si>
  <si>
    <t>M3</t>
  </si>
  <si>
    <t>'020503</t>
  </si>
  <si>
    <t>CIMENTO PORTLAND CP III - 40 (LABOR)</t>
  </si>
  <si>
    <t>KG</t>
  </si>
  <si>
    <t>'020508</t>
  </si>
  <si>
    <t>RESUMO</t>
  </si>
  <si>
    <t>DISCRIMINAÇÃO</t>
  </si>
  <si>
    <t>TAXA(%)</t>
  </si>
  <si>
    <t>VALORES</t>
  </si>
  <si>
    <t>Mão-de-Obra(A)</t>
  </si>
  <si>
    <t>Materiais(B)</t>
  </si>
  <si>
    <t>Equipamentos(C)</t>
  </si>
  <si>
    <t>Produção da Equipe(D)</t>
  </si>
  <si>
    <t>Custo Horário Total(A+C)</t>
  </si>
  <si>
    <t>Custo Unitário da Execução[(A/D)+(C/D)] = E</t>
  </si>
  <si>
    <t>Custo Direto Total(B+E)</t>
  </si>
  <si>
    <t>Bonificações e Despesas Indiretas - BDI</t>
  </si>
  <si>
    <t>CUSTO UNITÁRIO (Adotado)</t>
  </si>
  <si>
    <r>
      <rPr>
        <b/>
        <sz val="11"/>
        <color theme="1"/>
        <rFont val="Calibri"/>
        <charset val="134"/>
        <scheme val="minor"/>
      </rPr>
      <t>Item:</t>
    </r>
    <r>
      <rPr>
        <sz val="11"/>
        <color theme="1"/>
        <rFont val="Calibri"/>
        <charset val="134"/>
        <scheme val="minor"/>
      </rPr>
      <t> 200206 - Blocos pré-moldados de concreto tipo pavi-s ou equivalente, espessura 10 cm e resistência a compressão mínima de 35MPa, assentados sobre colchão de pó de pedra na espessura de 10 cm</t>
    </r>
  </si>
  <si>
    <r>
      <rPr>
        <b/>
        <sz val="11"/>
        <color theme="1"/>
        <rFont val="Calibri"/>
        <charset val="134"/>
        <scheme val="minor"/>
      </rPr>
      <t>Unidade:</t>
    </r>
    <r>
      <rPr>
        <sz val="11"/>
        <color theme="1"/>
        <rFont val="Calibri"/>
        <charset val="134"/>
        <scheme val="minor"/>
      </rPr>
      <t> m2</t>
    </r>
  </si>
  <si>
    <r>
      <rPr>
        <b/>
        <sz val="11"/>
        <color theme="1"/>
        <rFont val="Calibri"/>
        <charset val="134"/>
        <scheme val="minor"/>
      </rPr>
      <t>Código Base:</t>
    </r>
    <r>
      <rPr>
        <sz val="11"/>
        <color theme="1"/>
        <rFont val="Calibri"/>
        <charset val="134"/>
        <scheme val="minor"/>
      </rPr>
      <t> '200214</t>
    </r>
  </si>
  <si>
    <r>
      <rPr>
        <b/>
        <sz val="11"/>
        <color theme="1"/>
        <rFont val="Calibri"/>
        <charset val="134"/>
        <scheme val="minor"/>
      </rPr>
      <t>Versão:</t>
    </r>
    <r>
      <rPr>
        <sz val="11"/>
        <color theme="1"/>
        <rFont val="Calibri"/>
        <charset val="134"/>
        <scheme val="minor"/>
      </rPr>
      <t> 2</t>
    </r>
  </si>
  <si>
    <t>PO DE PEDRA (LABOR)</t>
  </si>
  <si>
    <t>'020524</t>
  </si>
  <si>
    <t>DISCO DE CORTE DIAMANTADO SEGMENTADO PARA
CONCRETO, DIAMETRO DE 350 MM, FURO DE 1 " (14 X
1 ") (LABOR)</t>
  </si>
  <si>
    <t xml:space="preserve">un </t>
  </si>
  <si>
    <t>028183</t>
  </si>
  <si>
    <t>GASOLINA COMUM (LABOR)</t>
  </si>
  <si>
    <t>L</t>
  </si>
  <si>
    <t>EQUIPAMENTOS(C)</t>
  </si>
  <si>
    <t>COMPACTADOR DE SOLO TIPO PLACA VIBRATORIA REVERSIVEL, A GASOLINA, 4 TEMPOS, PESO DE 125 A 150 KG, FORCA CENTRIFUGA DE 2500 A 2800 KGF, LARG. TRABALHO DE 400 A 450 MM, FREQ VIBRACAO DE 4300 A 4500 RPM, VELOC. TRABALHO DE 15 A 20 M/MIN, POT. DE 5,5 A 6,0 HP (LABOR)</t>
  </si>
  <si>
    <t>081130</t>
  </si>
  <si>
    <t>CORTADEIRA DE PISO DE CONCRETO E ASFALTO, PARA DISCO PADRAO DE DIAMETRO 350 MM (14") OU 450 MM (18") , MOTOR A GASOLINA, POTENCIA 13 HP, SEM DISCO (LABOR)</t>
  </si>
  <si>
    <t>081128</t>
  </si>
  <si>
    <t>Unid.</t>
  </si>
  <si>
    <t>Codigo</t>
  </si>
  <si>
    <t>AJUDANTE (AJUDANTE PRATICO - SINDUSCON)</t>
  </si>
  <si>
    <t>SERVENTE (AUXILIAR DE OBRAS - SINDUSCON)
(LABOR)</t>
  </si>
  <si>
    <t>SUB - TOTAL</t>
  </si>
  <si>
    <t xml:space="preserve">RESUMO </t>
  </si>
  <si>
    <t>TAXA (%)</t>
  </si>
  <si>
    <t>Mão-de-Obra (A) ------------------------------------------------</t>
  </si>
  <si>
    <t>Materiais (B)------------------------------------------------------</t>
  </si>
  <si>
    <t>Equipamentos ©-------------------------------------------------</t>
  </si>
  <si>
    <t>Produção da Equipe (D)-----------------------------------------</t>
  </si>
  <si>
    <t>Custo Horário Total (A+C)---------------------------------------</t>
  </si>
  <si>
    <t>Custo Unitário da Execução [ (A/D) + (C/D) ] = E-------------</t>
  </si>
  <si>
    <t>Custo Direto Total (B+E)-----------------------------------------</t>
  </si>
  <si>
    <t>Bonificação e Despesas Indiretas - BDI-----------------------</t>
  </si>
  <si>
    <t>CUSTO UNITÁRIO (Adotado)-----------------------------------</t>
  </si>
  <si>
    <t>COMP.04</t>
  </si>
  <si>
    <t>Corpo BSTC (greide) diâmetro 0,80 m CA-1 PB inclusive escavação, reaterro e transporte do
tubo</t>
  </si>
  <si>
    <t xml:space="preserve">(A) EQUIPAMENTO </t>
  </si>
  <si>
    <t xml:space="preserve">CÓDIGO PADRÃO </t>
  </si>
  <si>
    <t xml:space="preserve">UT.PR </t>
  </si>
  <si>
    <t>UT.IMPROP.</t>
  </si>
  <si>
    <t>VI.HR.PROD.</t>
  </si>
  <si>
    <t>VI.HR.IMPR.</t>
  </si>
  <si>
    <t>CUSTO HORARIO</t>
  </si>
  <si>
    <t xml:space="preserve">Carregadeira de rodas ref. Caterpillar modelo
924H (1,9 m3) ( cab + ar ) ou equivalente
</t>
  </si>
  <si>
    <t>(B) MÃO - DE - OBRA</t>
  </si>
  <si>
    <t xml:space="preserve">EQ. SALARIAL </t>
  </si>
  <si>
    <t>ENCARGOS</t>
  </si>
  <si>
    <t xml:space="preserve">SAL/HORA </t>
  </si>
  <si>
    <t xml:space="preserve">CONSUMO </t>
  </si>
  <si>
    <t>Encarregado de O.A.C</t>
  </si>
  <si>
    <t>Pedreiro de O.A.C.</t>
  </si>
  <si>
    <t>Servente</t>
  </si>
  <si>
    <t xml:space="preserve">(C) ITENS DE INCIDENCIA </t>
  </si>
  <si>
    <t>M. O.</t>
  </si>
  <si>
    <t>Equip.</t>
  </si>
  <si>
    <t>Mat.</t>
  </si>
  <si>
    <t xml:space="preserve">CUSTO </t>
  </si>
  <si>
    <t>Ferramentas manuais</t>
  </si>
  <si>
    <t>x</t>
  </si>
  <si>
    <t>Custo Horário da Execução (A) + (B) + ©</t>
  </si>
  <si>
    <t>(D) Produção da Equipe</t>
  </si>
  <si>
    <t>(E) Custo Unitário da Execução [(A) + (B) + (C)] / (D)</t>
  </si>
  <si>
    <t xml:space="preserve">(F) MATERIAIS </t>
  </si>
  <si>
    <t>Custo Unitário</t>
  </si>
  <si>
    <t>Consumo</t>
  </si>
  <si>
    <t>Tubo de concreto armado D=0,80m CA-1 PB</t>
  </si>
  <si>
    <t xml:space="preserve">(G) SERVIÇOS </t>
  </si>
  <si>
    <t>Argamassa cimento e areia traço 1:4, tudo incluído</t>
  </si>
  <si>
    <t>Escavação manual em mat. 1ª cat. H= 0,00 a 1,
50 m</t>
  </si>
  <si>
    <t>Escavação mecânica em material de 1ª cat. H= 0
,00 a 1,50 m</t>
  </si>
  <si>
    <t>Reaterro de cavas c/ compactação mecânica (
compactador manual)</t>
  </si>
  <si>
    <t xml:space="preserve">(H) ITENS DE TRANSPORTE </t>
  </si>
  <si>
    <t xml:space="preserve">Formula </t>
  </si>
  <si>
    <t>X1</t>
  </si>
  <si>
    <t>X2</t>
  </si>
  <si>
    <t>X3</t>
  </si>
  <si>
    <t xml:space="preserve">Custo </t>
  </si>
  <si>
    <t xml:space="preserve">Consumo </t>
  </si>
  <si>
    <t>Custo Unit.</t>
  </si>
  <si>
    <t xml:space="preserve">Transp. de Tubo de concreto armado D=0,80m
CA-1 PB
</t>
  </si>
  <si>
    <t>t</t>
  </si>
  <si>
    <t>1,340XP + 1,394XR</t>
  </si>
  <si>
    <t xml:space="preserve">Custo Direto Total (E) + (F) + (G) + (H) </t>
  </si>
  <si>
    <t>Preço Unitário Total</t>
  </si>
  <si>
    <t>CAMINHÃO BASCULANTE</t>
  </si>
  <si>
    <t>Caminhão basculante 1315C PBT=12,9t (TOCO 8,0t)</t>
  </si>
  <si>
    <t>MOTORISTA</t>
  </si>
  <si>
    <t>(D) Produção da Equipe (m2)</t>
  </si>
  <si>
    <t>Retroescavadeira MF 86 TM (MASSEY FERGUSSON) ou equivalente</t>
  </si>
  <si>
    <t>OPERADOR DE MÁQUINA</t>
  </si>
  <si>
    <t>CODIGO DA COMPOSICAO</t>
  </si>
  <si>
    <t>DESCRICAO DA COMPOSICAO</t>
  </si>
  <si>
    <t>UNIDADE</t>
  </si>
  <si>
    <t>ORIGEM DE PREÇO</t>
  </si>
  <si>
    <t>CUSTO TOTAL</t>
  </si>
  <si>
    <t>TIPO ITEM</t>
  </si>
  <si>
    <t>CODIGO ITEM</t>
  </si>
  <si>
    <t>DESCRIÇÃO ITEM</t>
  </si>
  <si>
    <t>UNIDADE ITEM</t>
  </si>
  <si>
    <t>ORIGEM DE PREÇO ITEM</t>
  </si>
  <si>
    <t>COEFICIENTE</t>
  </si>
  <si>
    <t>PRECO UNITARIO</t>
  </si>
  <si>
    <t>PINTURA DE MEIO-FIO COM TINTA BRANCA A BASE DE CAL (CAIAÇÃO). AF_05/2021</t>
  </si>
  <si>
    <t>COEFICIENTE DE REPRESENTATIVIDADE</t>
  </si>
  <si>
    <t>INSUMO</t>
  </si>
  <si>
    <t>CAL HIDRATADA PARA PINTURA</t>
  </si>
  <si>
    <t>COMPOSICAO</t>
  </si>
  <si>
    <t>PINTOR COM ENCARGOS COMPLEMENTARES</t>
  </si>
  <si>
    <t>COLETADO</t>
  </si>
  <si>
    <t>SERVENTE COM ENCARGOS COMPLEMENTARES</t>
  </si>
  <si>
    <t>M2</t>
  </si>
  <si>
    <t>14,23</t>
  </si>
  <si>
    <t>TINTA LATEX ACRILICA PREMIUM, COR BRANCO FOSCO</t>
  </si>
  <si>
    <t xml:space="preserve">           PREFEITURA DE SANTA TERESA-ES</t>
  </si>
  <si>
    <t>Obra:</t>
  </si>
  <si>
    <t>DETALHAMENTO BDI</t>
  </si>
  <si>
    <t>Regime de Contribuição Previdenciária</t>
  </si>
  <si>
    <t>Sem Desoneração</t>
  </si>
  <si>
    <t>Incidências sobre o custo</t>
  </si>
  <si>
    <r>
      <rPr>
        <sz val="10"/>
        <rFont val="Arial"/>
        <charset val="134"/>
      </rPr>
      <t>Administração Central -</t>
    </r>
    <r>
      <rPr>
        <b/>
        <sz val="10"/>
        <rFont val="Arial"/>
        <charset val="134"/>
      </rPr>
      <t xml:space="preserve"> A</t>
    </r>
  </si>
  <si>
    <r>
      <rPr>
        <sz val="10"/>
        <rFont val="Arial"/>
        <charset val="134"/>
      </rPr>
      <t xml:space="preserve">Administração Local- </t>
    </r>
    <r>
      <rPr>
        <b/>
        <sz val="10"/>
        <rFont val="Arial"/>
        <charset val="134"/>
      </rPr>
      <t>B</t>
    </r>
  </si>
  <si>
    <r>
      <rPr>
        <sz val="10"/>
        <rFont val="Arial"/>
        <charset val="134"/>
      </rPr>
      <t xml:space="preserve">Custos Financeiros - </t>
    </r>
    <r>
      <rPr>
        <b/>
        <sz val="10"/>
        <rFont val="Arial"/>
        <charset val="134"/>
      </rPr>
      <t>D</t>
    </r>
  </si>
  <si>
    <r>
      <rPr>
        <sz val="10"/>
        <rFont val="Arial"/>
        <charset val="134"/>
      </rPr>
      <t>Riscos, Garantias e Seguros -</t>
    </r>
    <r>
      <rPr>
        <b/>
        <sz val="10"/>
        <rFont val="Arial"/>
        <charset val="134"/>
      </rPr>
      <t xml:space="preserve"> E</t>
    </r>
  </si>
  <si>
    <r>
      <rPr>
        <sz val="10"/>
        <rFont val="Arial"/>
        <charset val="134"/>
      </rPr>
      <t>Lucro -</t>
    </r>
    <r>
      <rPr>
        <b/>
        <sz val="10"/>
        <rFont val="Arial"/>
        <charset val="134"/>
      </rPr>
      <t xml:space="preserve"> F</t>
    </r>
  </si>
  <si>
    <t>Incidências sobre o preço de venda</t>
  </si>
  <si>
    <t>Impostos/ Tributos- C</t>
  </si>
  <si>
    <t>ISS</t>
  </si>
  <si>
    <t>COFINS</t>
  </si>
  <si>
    <t>PIS</t>
  </si>
  <si>
    <t>INSS</t>
  </si>
  <si>
    <t>Demonstrativo de cálculo do BDI</t>
  </si>
  <si>
    <t>BDI  =</t>
  </si>
  <si>
    <r>
      <rPr>
        <sz val="10"/>
        <rFont val="Arial"/>
        <charset val="134"/>
      </rPr>
      <t xml:space="preserve">       </t>
    </r>
    <r>
      <rPr>
        <u/>
        <sz val="10"/>
        <rFont val="Arial"/>
        <charset val="134"/>
      </rPr>
      <t>(1+(A+E))*(1+D)*(1+F))</t>
    </r>
    <r>
      <rPr>
        <sz val="10"/>
        <rFont val="Arial"/>
        <charset val="134"/>
      </rPr>
      <t xml:space="preserve">  -1   =</t>
    </r>
  </si>
  <si>
    <t>( 1- C )</t>
  </si>
  <si>
    <t>GOVERNO DO ESTADO DO ESPÍRITO SANTO</t>
  </si>
  <si>
    <t>Secretaria de Estado de Mobilidade e Infraestrutura - SEMOBI</t>
  </si>
  <si>
    <t>Departamento de Edificações e de Rodovias do Estado do Espírito Santo - DER-ES</t>
  </si>
  <si>
    <t>Planilha Orçamentária</t>
  </si>
  <si>
    <r>
      <rPr>
        <b/>
        <sz val="11"/>
        <color theme="1"/>
        <rFont val="Calibri"/>
        <charset val="134"/>
        <scheme val="minor"/>
      </rPr>
      <t>Orçamento:</t>
    </r>
    <r>
      <rPr>
        <sz val="11"/>
        <color theme="1"/>
        <rFont val="Calibri"/>
        <charset val="134"/>
        <scheme val="minor"/>
      </rPr>
      <t> 1449901 - TABELA CUSTOS LABOR/CT-UFES PADRÃO DER-ES MARÇO/2024(LS=157,27; BDI=0%)</t>
    </r>
  </si>
  <si>
    <r>
      <rPr>
        <b/>
        <sz val="11"/>
        <color theme="1"/>
        <rFont val="Calibri"/>
        <charset val="134"/>
        <scheme val="minor"/>
      </rPr>
      <t>Leis Sociais:</t>
    </r>
    <r>
      <rPr>
        <sz val="11"/>
        <color theme="1"/>
        <rFont val="Calibri"/>
        <charset val="134"/>
        <scheme val="minor"/>
      </rPr>
      <t> 157,27</t>
    </r>
  </si>
  <si>
    <r>
      <rPr>
        <b/>
        <sz val="11"/>
        <color theme="1"/>
        <rFont val="Calibri"/>
        <charset val="134"/>
        <scheme val="minor"/>
      </rPr>
      <t>Orgão Cliente:</t>
    </r>
    <r>
      <rPr>
        <sz val="11"/>
        <color theme="1"/>
        <rFont val="Calibri"/>
        <charset val="134"/>
        <scheme val="minor"/>
      </rPr>
      <t> DEPARTAMENTO DE EDIFICAÇÕES E DE RODOVIAS DO ESTADO DO ESPÍRITO SANTO</t>
    </r>
  </si>
  <si>
    <r>
      <rPr>
        <b/>
        <sz val="11"/>
        <color theme="1"/>
        <rFont val="Calibri"/>
        <charset val="134"/>
        <scheme val="minor"/>
      </rPr>
      <t>BDI:</t>
    </r>
    <r>
      <rPr>
        <sz val="11"/>
        <color theme="1"/>
        <rFont val="Calibri"/>
        <charset val="134"/>
        <scheme val="minor"/>
      </rPr>
      <t> 0</t>
    </r>
  </si>
  <si>
    <r>
      <rPr>
        <b/>
        <sz val="11"/>
        <color theme="1"/>
        <rFont val="Calibri"/>
        <charset val="134"/>
        <scheme val="minor"/>
      </rPr>
      <t>Planilha:</t>
    </r>
    <r>
      <rPr>
        <sz val="11"/>
        <color theme="1"/>
        <rFont val="Calibri"/>
        <charset val="134"/>
        <scheme val="minor"/>
      </rPr>
      <t> TABELA CUSTOS LABOR/CT-UFES PADRÃO DER-ES MARÇO/2024(LS=157,27; BDI=0%)</t>
    </r>
  </si>
  <si>
    <r>
      <rPr>
        <b/>
        <sz val="11"/>
        <color theme="1"/>
        <rFont val="Calibri"/>
        <charset val="134"/>
        <scheme val="minor"/>
      </rPr>
      <t>Data Base:</t>
    </r>
    <r>
      <rPr>
        <sz val="11"/>
        <color theme="1"/>
        <rFont val="Calibri"/>
        <charset val="134"/>
        <scheme val="minor"/>
      </rPr>
      <t> Março/2024</t>
    </r>
  </si>
  <si>
    <r>
      <rPr>
        <b/>
        <sz val="11"/>
        <color theme="1"/>
        <rFont val="Calibri"/>
        <charset val="134"/>
        <scheme val="minor"/>
      </rPr>
      <t>Local:</t>
    </r>
    <r>
      <rPr>
        <sz val="11"/>
        <color theme="1"/>
        <rFont val="Calibri"/>
        <charset val="134"/>
        <scheme val="minor"/>
      </rPr>
      <t> </t>
    </r>
  </si>
  <si>
    <t>Fonte/Código</t>
  </si>
  <si>
    <t>Especificação do Serviço</t>
  </si>
  <si>
    <t>Und.</t>
  </si>
  <si>
    <t>Quant.</t>
  </si>
  <si>
    <t>Preço Unitário</t>
  </si>
  <si>
    <t>Preço Total</t>
  </si>
  <si>
    <t>SERVIÇOS PRELIMINARES</t>
  </si>
  <si>
    <t>DEMOLIÇÕES E RETIRADAS</t>
  </si>
  <si>
    <t>LABOR - 010201 - 1</t>
  </si>
  <si>
    <t>Demolição de piso cimentado inclusive lastro de concreto</t>
  </si>
  <si>
    <t>m2</t>
  </si>
  <si>
    <t>LABOR - 010202 - 1</t>
  </si>
  <si>
    <t>Demolição de piso revestido com cerâmica</t>
  </si>
  <si>
    <t>LABOR - 010203 - 1</t>
  </si>
  <si>
    <t>Demolição de piso revestido com cerâmica inclusive lastro de concreto</t>
  </si>
  <si>
    <t>LABOR - 010204 - 1</t>
  </si>
  <si>
    <t>Demolição de piso revestido com tacos de madeira</t>
  </si>
  <si>
    <t>LABOR - 010205 - 1</t>
  </si>
  <si>
    <t>Demolição de piso de tábuas</t>
  </si>
  <si>
    <t>LABOR - 010206 - 1</t>
  </si>
  <si>
    <t>Demolição de revestimento com azulejos</t>
  </si>
  <si>
    <t>LABOR - 010207 - 1</t>
  </si>
  <si>
    <t>Demolição de revestimento com lambris de madeira</t>
  </si>
  <si>
    <t>LABOR - 010208 - 1</t>
  </si>
  <si>
    <t>Retirada de revestimento antigo em reboco</t>
  </si>
  <si>
    <t>LABOR - 010209 - 1</t>
  </si>
  <si>
    <t>Demolição de alvenaria</t>
  </si>
  <si>
    <t>LABOR - 010210 - 1</t>
  </si>
  <si>
    <t>Demolição manual de concreto simples (EMOP 05.001.001)</t>
  </si>
  <si>
    <t>LABOR - 010212 - 1</t>
  </si>
  <si>
    <t>Retirada manual de pavimento em paralelepípedos, incluindo empilhamento para reaproveitamento</t>
  </si>
  <si>
    <t>LABOR - 010213 - 1</t>
  </si>
  <si>
    <t>Retirada manual de blocos pré-moldados de concreto (Blokret), inclusive empilhamento para reaproveitamento</t>
  </si>
  <si>
    <t>LABOR - 010214 - 1</t>
  </si>
  <si>
    <t>Retirada de portas e janelas de madeira, inclusive batentes</t>
  </si>
  <si>
    <t>LABOR - 010215 - 1</t>
  </si>
  <si>
    <t>Retirada de esquadrias metálicas</t>
  </si>
  <si>
    <t>LABOR - 010216 - 1</t>
  </si>
  <si>
    <t>Retirada de meio-fio de concreto</t>
  </si>
  <si>
    <t>LABOR - 010218 - 1</t>
  </si>
  <si>
    <t>Remoção de pintura antiga a óleo ou esmalte</t>
  </si>
  <si>
    <t>LABOR - 010219 - 1</t>
  </si>
  <si>
    <t>Demolição manual de concreto armado (EMOP 05.001.033)</t>
  </si>
  <si>
    <t>LABOR - 010220 - 1</t>
  </si>
  <si>
    <t>Demolição de piso cimentado, exclusive lastro de concreto</t>
  </si>
  <si>
    <t>LABOR - 010221 - 1</t>
  </si>
  <si>
    <t>Retirada de bandeira de porta</t>
  </si>
  <si>
    <t>LABOR - 010222 - 1</t>
  </si>
  <si>
    <t>Demolição de elementos vazados cerâmicos ou de concreto</t>
  </si>
  <si>
    <t>LABOR - 010223 - 1</t>
  </si>
  <si>
    <t>Retirada de aparelhos sanitários</t>
  </si>
  <si>
    <t>LABOR - 010224 - 1</t>
  </si>
  <si>
    <t>Retirada de grades, gradis, alambrados, cercas e portões</t>
  </si>
  <si>
    <t>LABOR - 010225 - 1</t>
  </si>
  <si>
    <t>Retirada de bancada de pia</t>
  </si>
  <si>
    <t>LABOR - 010226 - 1</t>
  </si>
  <si>
    <t>Retirada de tanque de cimento</t>
  </si>
  <si>
    <t>LABOR - 010227 - 1</t>
  </si>
  <si>
    <t>Retirada de caixa d'água de fibrocimento, inclusive tubulação de ligação</t>
  </si>
  <si>
    <t>LABOR - 010228 - 1</t>
  </si>
  <si>
    <t>Demolição de forro de madeira, sem reaproveitamento</t>
  </si>
  <si>
    <t>LABOR - 010229 - 1</t>
  </si>
  <si>
    <t>Retirada de poste de aço de 4 a 6 m</t>
  </si>
  <si>
    <t>LABOR - 010230 - 1</t>
  </si>
  <si>
    <t>Retirada de pintura antiga a base de PVA</t>
  </si>
  <si>
    <t>LABOR - 010234 - 1</t>
  </si>
  <si>
    <t>Demolição de laje pré-moldada de concreto</t>
  </si>
  <si>
    <t>LABOR - 010238 - 1</t>
  </si>
  <si>
    <t>Apicoamento de superfície com revestimento em argamassa</t>
  </si>
  <si>
    <t>LABOR - 010239 - 1</t>
  </si>
  <si>
    <t>Retirada de divisórias com reaproveitamento</t>
  </si>
  <si>
    <t>LABOR - 010240 - 1</t>
  </si>
  <si>
    <t>Retirada de pontos elétricos (luminárias, interruptores e tomadas)</t>
  </si>
  <si>
    <t>LABOR - 010242 - 1</t>
  </si>
  <si>
    <t>Retirada de vidros quebrados</t>
  </si>
  <si>
    <t>LABOR - 010244 - 1</t>
  </si>
  <si>
    <t>Retirada de rodapé em argamassa de cimento e areia</t>
  </si>
  <si>
    <t>LABOR - 010246 - 1</t>
  </si>
  <si>
    <t>Lixamento de parede com pintura antiga PVA para recebimento de nova camada de tinta</t>
  </si>
  <si>
    <t>LABOR - 010253 - 1</t>
  </si>
  <si>
    <t>Remoção de engradamento de madeira de cobertura para reaproveitamento</t>
  </si>
  <si>
    <t>LABOR - 010254 - 1</t>
  </si>
  <si>
    <t>Remoção de telhas cerâmica, tipo francesa, inclusive cumeeira</t>
  </si>
  <si>
    <t>LABOR - 010255 - 1</t>
  </si>
  <si>
    <t>Remoção de telhas cerâmicas, tipo colonial, inclusive cumeeiras</t>
  </si>
  <si>
    <t>LABOR - 010256 - 1</t>
  </si>
  <si>
    <t>Remoção de telha ondulada de fibrocimento, inclusive cumeeira</t>
  </si>
  <si>
    <t>LABOR - 010259 - 1</t>
  </si>
  <si>
    <t>Retirada de rodapé de madeira ou cerâmica</t>
  </si>
  <si>
    <t>LABOR - 010264 - 1</t>
  </si>
  <si>
    <t>Demolição de piso granilite</t>
  </si>
  <si>
    <t>LABOR - 010271 - 1</t>
  </si>
  <si>
    <t>Retirada de caixas/quadros elétricos</t>
  </si>
  <si>
    <t>LABOR - 010279 - 1</t>
  </si>
  <si>
    <t>Retirada de quadro de giz (1.29 x 3.95m)</t>
  </si>
  <si>
    <t>LABOR - 010280 - 1</t>
  </si>
  <si>
    <t>Remoção de cobertura em telha metálica, exclusive estrutura</t>
  </si>
  <si>
    <t>LABOR - 010286 - 1</t>
  </si>
  <si>
    <t>Demolição de divisória de granito</t>
  </si>
  <si>
    <t>LABOR - 010292 - 1</t>
  </si>
  <si>
    <t>Retirada de alizar de madeira</t>
  </si>
  <si>
    <t>LABOR - 010315 - 1</t>
  </si>
  <si>
    <t>Retirada de cobertura em telhas Canalete 49</t>
  </si>
  <si>
    <t>LABOR - 010317 - 1</t>
  </si>
  <si>
    <t>Demolição de alvenaria, com reaproveitamento</t>
  </si>
  <si>
    <t>LABOR - 010318 - 1</t>
  </si>
  <si>
    <t>Remoção de forro em eucatex, sem aproveitamento do material</t>
  </si>
  <si>
    <t>LABOR - 010319 - 1</t>
  </si>
  <si>
    <t>Remoção de pintura antiga a base de óleo ou esmalte sobre esquadrias</t>
  </si>
  <si>
    <t>LABOR - 010320 - 1</t>
  </si>
  <si>
    <t>Remoção de revestimento de pisos com forração textil</t>
  </si>
  <si>
    <t>LABOR - 010323 - 1</t>
  </si>
  <si>
    <t>Retirada de torneiras e registros</t>
  </si>
  <si>
    <t>LABOR - 010324 - 1</t>
  </si>
  <si>
    <t>Retirada de cobertura em telha canalete 90</t>
  </si>
  <si>
    <t>LABOR - 010325 - 1</t>
  </si>
  <si>
    <t>Demolição de estrutura de madeira para telhado</t>
  </si>
  <si>
    <t>LABOR - 010326 - 1</t>
  </si>
  <si>
    <t>Retirada de estrutura em madeira do telhado</t>
  </si>
  <si>
    <t>LABOR - 010327 - 1</t>
  </si>
  <si>
    <t>Retirada de marco de madeira</t>
  </si>
  <si>
    <t>LABOR - 010329 - 1</t>
  </si>
  <si>
    <t>Retirada de disjuntor</t>
  </si>
  <si>
    <t>LABOR - 010331 - 1</t>
  </si>
  <si>
    <t>Demolição de piso, soleira, peitoris e escadas em mármore ou granito, exclusive regularização</t>
  </si>
  <si>
    <t>LABOR - 010332 - 1</t>
  </si>
  <si>
    <t>Retirada de roda parede em madeira</t>
  </si>
  <si>
    <t>LABOR - 010333 - 1</t>
  </si>
  <si>
    <t>Retirada de piso de borracha</t>
  </si>
  <si>
    <t>LIMPEZA DO TERRENO</t>
  </si>
  <si>
    <t>LABOR - 010401 - 1</t>
  </si>
  <si>
    <t>Corte de capoeira fina, a foice (manual)</t>
  </si>
  <si>
    <t>LABOR - 010402 - 1</t>
  </si>
  <si>
    <t>Raspagem e limpeza do terreno (manual)</t>
  </si>
  <si>
    <t>LABOR - 010403 - 1</t>
  </si>
  <si>
    <t>Corte e destocamento de árvores com diâmetro de até 15 cm</t>
  </si>
  <si>
    <t>LABOR - 010404 - 1</t>
  </si>
  <si>
    <t>Corte e destocamento de árvores com diâmetro superior a 30 cm</t>
  </si>
  <si>
    <t>LOCAÇÃO</t>
  </si>
  <si>
    <t>LABOR - 010501 - 2</t>
  </si>
  <si>
    <t>Locação de obra com gabarito de madeira</t>
  </si>
  <si>
    <t>LABOR - 010512 - 2</t>
  </si>
  <si>
    <t>Equipe topográfica para serviços simples de locação e nivelamento (incluindo equipamento, transporte e profissionais nivel médio)</t>
  </si>
  <si>
    <t>mês</t>
  </si>
  <si>
    <t>INSTALAÇÃO DO CANTEIRO DE OBRAS</t>
  </si>
  <si>
    <t>TAPUMES, BARRACÕES E COBERTURAS</t>
  </si>
  <si>
    <t>LABOR - 020305 - 3</t>
  </si>
  <si>
    <t>LABOR - 020339 - 1</t>
  </si>
  <si>
    <t>Locação de andaime metálico para trabalho em fachada de edifíco (aluguel de 1 m² por 1 mês) inclusive frete, montagem e desmontagem</t>
  </si>
  <si>
    <t>LABOR - 020343 - 3</t>
  </si>
  <si>
    <t>Aluguel mensal container para escritório, sem banheiro, dim. 6.00x2.40m, incl. porta, 2 janelas, abert p/ ar cond., 2 pt iluminação, 2 tomadas elét. e 1 tomada telef. Isolamento térmico (teto e paredes), piso em comp. Naval, cert. NR18, incl. laudo descontaminação.</t>
  </si>
  <si>
    <t>LABOR - 020344 - 2</t>
  </si>
  <si>
    <t>LABOR - 020346 - 1</t>
  </si>
  <si>
    <t>Locação de andaime metálico para fachada - tipo torre (aluguel mensal)</t>
  </si>
  <si>
    <t>LABOR - 020348 - 3</t>
  </si>
  <si>
    <t>Fornecimento e instalação de proteção para andaime fachadeiro considerando plataforma, rodapé e guarda-corpo em madeira, inclusive entelamento, conforme NR-18 (medido por m2 de fachada)</t>
  </si>
  <si>
    <t>LABOR - 020350 - 4</t>
  </si>
  <si>
    <t>Tapume Telha Metálica Ondulada em aço galvalume 0,50mm Branca h=2,20m, incl. montagem estr. mad. 8"x8", c/adesivo "DER-ES" 60x60cm a cada 10m, incl. faixas pint. esmalte sint. cores azul c/ h=30cm e rosa c/ h=10cm (Reaproveitamento 2x)</t>
  </si>
  <si>
    <t>LABOR - 020351 - 2</t>
  </si>
  <si>
    <t>Tapume madeira compensada resinada e= 12mm h=2,20m, estr. c/ mad reflorest., incl mont, pintura esmalte sint, adesivo "DER-ES" 60x60cm a cada 10m e faixas c/ pintura esmalte sintético nas cores azul c/ h=30cm e rosa c/ h=10cm</t>
  </si>
  <si>
    <t>LABOR - 020352 - 1</t>
  </si>
  <si>
    <t>Aluguel mensal container para escritório, dim. 6.00x2.40m, c/ banheiro (vaso+lavat+chuveiro e básc), incl. porta, 2 janelas, abert p/ ar cond., 2 pt iluminação, 2 tom. elét. e 1 tom.telef. Isolam.térmico(teto e paredes), piso em comp. Naval, cert. NR18, incl. laudo descontaminação.</t>
  </si>
  <si>
    <t>ms</t>
  </si>
  <si>
    <t>LABOR - 020353 - 1</t>
  </si>
  <si>
    <t>Aluguel mensal container para refeitorio, incl. porta, 2 janelas, abert p/ ar cond., 2 pt iluminação, 2 tomadas elét. e 1 tomada telef. Isolamento térmico (paredes e teto), piso em comp. Naval pintado, cert. NR18, incl. laudo descontaminação.</t>
  </si>
  <si>
    <t>LABOR - 020354 - 1</t>
  </si>
  <si>
    <t>Aluguel mensal container para vestiário, incl. porta, venezianas de circulação, 1 pt iluminação, Isolamento térmico (teto), piso em comp. Naval pintado, cert. NR18, incl. laudo descontaminação.</t>
  </si>
  <si>
    <t>LABOR - 020355 - 1</t>
  </si>
  <si>
    <t>Aluguel mensal container sanitário, incl porta, básc, 2 ptos luz, 1 pto aterram., 3vasos, 3lavatórios, calha mictório, 6 chuveiros (1 eletrico), torn.,registros, piso comp. Naval pintado, cert NR18 e laudo descontaminação</t>
  </si>
  <si>
    <t>LABOR - 020356 - 1</t>
  </si>
  <si>
    <t>INSTALAÇÃO DO CANTEIRO DE OBRAS (UTILIZAÇÃO 1 VEZ), PROJETO PADRÃO LABOR - NR.18 (OBRAS COM PRAZO DE EXECUÇÃO SUPERIOR A 12 MESES)</t>
  </si>
  <si>
    <t>LABOR - 020701 - 6</t>
  </si>
  <si>
    <t>Barracão para escritório com sanitário área de 14.50 m2, de chapa de compens. 12mm e pontalete 8x8cm, piso cimentado e cobertura de telha de fibroc. 6mm, incl. ponto de luz e cx. de inspeção, conf. projeto (1 utilização)</t>
  </si>
  <si>
    <t>LABOR - 020702 - 2</t>
  </si>
  <si>
    <t>Barracão para almoxarifado área de 10.90m2, de chapa de compensado de 12mm e pontalete 8x8cm, piso cimentado e cobertura de telhas de fibrocimento de 6mm, incl. ponto de luz, conf. projeto (1 utilização)</t>
  </si>
  <si>
    <t>LABOR - 020703 - 2</t>
  </si>
  <si>
    <t>Barracão para depósito de cimento área de 10.90m2, de chapa de compensado 12mm e pontaletes 8x8cm, piso cimentado e cobertura de telhas de fibrocimento de 6mm, inclusive ponto de luz, conf. projeto (1 utilização)</t>
  </si>
  <si>
    <t>LABOR - 020704 - 4</t>
  </si>
  <si>
    <t>Refeitório com paredes de chapa de compens. 12mm e pontaletes 8x8cm, piso ciment. e cob. de telhas fibroc. 6mm, incl. ponto de luz e cx. de inspeção (cons. 1.21 m2/func./turno), conf. projeto (1 utilização)</t>
  </si>
  <si>
    <t>LABOR - 020705 - 6</t>
  </si>
  <si>
    <t>Unidade de sanitário e vestiário p/ até 20 func. área de 18.15m2, paredes de chapa compens. 12mm e pontalete 8x8cm, piso cimentado, cobert. telha fibroc. 6mm, incl. instalação de luz e cx. de inspeção, conf. projeto (1 utilização)</t>
  </si>
  <si>
    <t>LABOR - 020706 - 6</t>
  </si>
  <si>
    <t>Unidade de sanitário e vestiário de 20 a 40 func. área 25.40m2, paredes de chapa compens. 12mm e pontalete 8x8cm, piso cimentado, cobert. telha fibroc. 6mm, incl. inst. de luz e cx. de inspeção, conf. projeto (1 utilização)</t>
  </si>
  <si>
    <t>LABOR - 020707 - 6</t>
  </si>
  <si>
    <t>Unidade de sanitário e vestiário de 40 a 60 func. área 33.90m2, paredes de chapa compens. 12mm e pontalete 8x8cm, piso cimentado, cobert. telha fibroc. 6mm, incl. inst. de luz e cx. de inspeção, conf. projeto (1 utilização)</t>
  </si>
  <si>
    <t>LABOR - 020708 - 2</t>
  </si>
  <si>
    <t>Galpão para serraria e carpintaria área 12.00m2, em peça de madeira 8x8cm e contraventamento de 5x7cm, cobertura de telha de fibroc. de 6mm, inclusive ponto e cabo de alimentação da máquina, conf. projeto (1 utilização)</t>
  </si>
  <si>
    <t>LABOR - 020709 - 2</t>
  </si>
  <si>
    <t>Galpão para corte e armação com área de 6.00m2, em peças de madeira 8x8cm e contraventamento de 5x7cm, cobertura de telhas de fibroc. de 6mm, inclusive ponto e cabo de alimentação da máquina, conf. projeto (1 utilização)</t>
  </si>
  <si>
    <t>LABOR - 020710 - 2</t>
  </si>
  <si>
    <t>Reservatório de poliestileno de 500L, incl. suporte em madeira de 7x12cm e 5x7cm, elevado de 4m, conf. projeto (1 utilização)</t>
  </si>
  <si>
    <t>LABOR - 020711 - 2</t>
  </si>
  <si>
    <t>Reservatório de poliestileno de 1000 L, incl. suporte em madeira de 7x12cm e 8x7cm, elevado de 4m, conf. projeto (1 utilização)</t>
  </si>
  <si>
    <t>LABOR - 020712 - 1</t>
  </si>
  <si>
    <t>Rede de água com padrão de entrada d'água diâm. 3/4", conf. espec. CESAN, incl. tubos e conexões para alimentação, distribuição, extravasor e limpeza, cons. o padrão a 25m, conf. projeto (1 utilização)</t>
  </si>
  <si>
    <t>LABOR - 020713 - 6</t>
  </si>
  <si>
    <t>Rede de luz, incl. padrão entrada de energia trifás., cabo de ligação até barracões, quadro de distrib., disj. e chave de força (quando necessário), cons. 20m entre padrão entrada e QDG, conf. projeto (1 utilização)</t>
  </si>
  <si>
    <t>LABOR - 020714 - 4</t>
  </si>
  <si>
    <t>Rede de esgoto, contendo fossa e filtro, inclusive tubos e conexões de ligação entre caixas, considerando distância de 25m, conforme projeto (1 utilização)</t>
  </si>
  <si>
    <t>INSTALAÇÃO DO CANTEIRO DE OBRAS (UTILIZAÇÃO 2 VEZES), PROJETO PADRÃO LABOR - NR.18 (OBRAS COM PRAZO DE EXECUÇÃO DE 6 A 12 MESES)</t>
  </si>
  <si>
    <t>LABOR - 020801 - 6</t>
  </si>
  <si>
    <t>Barracão para escritório com sanitário área 14.50m2, de chapa de compens. 12mm e pontalete 8x8cm, piso cimentado e cobertura de telha de fibroc. 6mm, incl. ponto de luz e cx. de inspeção, conf. projeto (2 utilizações)</t>
  </si>
  <si>
    <t>LABOR - 020802 - 2</t>
  </si>
  <si>
    <t>Barracão para almoxarifado área de 10.90m2, de chapa de compensado 12mm e pontaletes 8x8cm, piso cimentado e cobertura de telha de fibrocimento de 6mm, inclusive ponto de luz, conf. projeto (2 utilizações)</t>
  </si>
  <si>
    <t>LABOR - 020803 - 2</t>
  </si>
  <si>
    <t>Barracão para depósito de cimento área de 10.90m2, de chapa de compensado 12mm e pontaletes 8x8cm, piso cimentado e cobertura de telhas de fibrocimento de 6mm, inclusive ponto de luz, conf. projeto (2 utilizações)</t>
  </si>
  <si>
    <t>LABOR - 020804 - 4</t>
  </si>
  <si>
    <t>Refeitório com paredes de chapa de compens. 12mm e pontaletes 8x8cm, piso ciment. e cobert. de telhas fibroc. 6mm, incl. ponto de luz e cx. de inspeção (cons. 1.21m2/func./turno), conf. projeto (2 utilização)</t>
  </si>
  <si>
    <t>LABOR - 020805 - 6</t>
  </si>
  <si>
    <t>Unidade de sanitário e vestiário para até 20 func. área 18.15m2, paredes de chapa compens. 12mm e pontalete 8x8cm, piso cimentado, cobert. telha fibroc. 6mm, incl. inst. de luz e cx. de inspeção, conf. projeto (2 utilizações)</t>
  </si>
  <si>
    <t>LABOR - 020806 - 6</t>
  </si>
  <si>
    <t>Unidade de sanitário e vestiário de 20 a 40 func. área 25.40m2, paredes de chapa compens. 12mm e pontalete 8x8cm, piso cimentado, cobert. telha fibroc. 6mm, incl. inst. de luz e cx. de inspeção, conf. projeto (2 utilizações)</t>
  </si>
  <si>
    <t>LABOR - 020807 - 6</t>
  </si>
  <si>
    <t>Unidade de sanitário e vestiário de 40 a 60 func. área 33.90m2, paredes de chapa compens. 12mm e pontalete 8x8cm, piso cimentado, cobert. telha fibroc. 6mm, incl. inst. de luz e cx. de inspeção, conf. projeto (2 utilizações)</t>
  </si>
  <si>
    <t>LABOR - 020808 - 2</t>
  </si>
  <si>
    <t>Galpão para serraria e carpintaria área 12.00m2, em peças de madeira 8x8cm e contraventamento de 5x7cm, cobertura de telhas de fibroc. de 6mm, inclusive ponto e cabo de alimentação da máquina, conf. projeto (2 utilizações)</t>
  </si>
  <si>
    <t>LABOR - 020809 - 2</t>
  </si>
  <si>
    <t>Galpão para corte e armação com área de 6.00m2, de peças de madeira 8x8cm e contraventamento de 5x7cm, cobertura de telhas de fibroc. de 6mm, inclusive ponto e cabo de alimentação da máquina, conf. projeto (2 utilizações)</t>
  </si>
  <si>
    <t>LABOR - 020810 - 2</t>
  </si>
  <si>
    <t>Reservatório de poliestileno de 500 L, incl. suporte em madeira de 7x12cm e 5x7cm, elevado de 4m, conforme projeto (2 utilizações)</t>
  </si>
  <si>
    <t>LABOR - 020811 - 2</t>
  </si>
  <si>
    <t>Reservatório de poliestileno de 1000 L, inclusive suporte em madeira de 7x12cm e 5x7cm, elevado de 4m, conforme projeto (2 utilizações)</t>
  </si>
  <si>
    <t>LABOR - 020812 - 1</t>
  </si>
  <si>
    <t>Rede de água, com padrão de entrada d'água diâm. 3/4", conf. espec. CESAN, incl. tubos e conexões para alimentação, distribuição, extravasor e limpeza, cons. o padrão a 25m, conf. projeto (2 utilizações)</t>
  </si>
  <si>
    <t>MOVIMENTO DE TERRA</t>
  </si>
  <si>
    <t>ESCAVAÇÕES</t>
  </si>
  <si>
    <t>LABOR - 030101 - 1</t>
  </si>
  <si>
    <t>Escavação manual em material de 1a. categoria, até 1.50 m de profundidade</t>
  </si>
  <si>
    <t>LABOR - 030102 - 1</t>
  </si>
  <si>
    <t>Escavação manual em material de 2a. categoria, até 1.50 m de profundidade</t>
  </si>
  <si>
    <t>LABOR - 030103 - 2</t>
  </si>
  <si>
    <t>Escavação mecânica em material de 1a. categoria</t>
  </si>
  <si>
    <t>LABOR - 030104 - 2</t>
  </si>
  <si>
    <t>Escavação mecânica em material de 2a. categoria</t>
  </si>
  <si>
    <t>LABOR - 030119 - 1</t>
  </si>
  <si>
    <t>Apiloamento do fundo de vala com maço de 30 a 60kg</t>
  </si>
  <si>
    <t>REATERRO E COMPACTAÇÃO</t>
  </si>
  <si>
    <t>LABOR - 030201 - 1</t>
  </si>
  <si>
    <t>Reaterro apiloado de cavas de fundação, em camadas de 20 cm</t>
  </si>
  <si>
    <t>LABOR - 030202 - 2</t>
  </si>
  <si>
    <t>Material para aterro - areia limpa (fornecimento já considerado 15% de empolamento)</t>
  </si>
  <si>
    <t>LABOR - 030203 - 1</t>
  </si>
  <si>
    <t>Lastro de brita 3 e 4, apiloado manualmente</t>
  </si>
  <si>
    <t>LABOR - 030204 - 1</t>
  </si>
  <si>
    <t>Lastro de areia</t>
  </si>
  <si>
    <t>LABOR - 030206 - 2</t>
  </si>
  <si>
    <t>Aterro manual para regularização do terreno em areia, inclusive adensamento hidráulico e fornecimento do material (máximo de 100m3)</t>
  </si>
  <si>
    <t>LABOR - 030208 - 2</t>
  </si>
  <si>
    <t>LABOR - 030209 - 2</t>
  </si>
  <si>
    <t>Aterro com areia em áreas de calçada, inclusive fornecimento e adensamento</t>
  </si>
  <si>
    <t>LABOR - 030210 - 2</t>
  </si>
  <si>
    <t>Aterro compactado utilizando compactador de placa vibratória com reaproveitamento do material</t>
  </si>
  <si>
    <t>LABOR - 030211 - 1</t>
  </si>
  <si>
    <t>Reaterro de valas, exclusive compactação</t>
  </si>
  <si>
    <t>TRANSPORTES</t>
  </si>
  <si>
    <t>LABOR - 030304 - 2</t>
  </si>
  <si>
    <t>Índice de preço para remoção de entulho decorrente da execução de obras (Classe A CONAMA - NBR 10.004 - Classe II-B), incluindo aluguel da caçamba, carga, transporte e descarga em área licenciada</t>
  </si>
  <si>
    <t>LABOR - 030305 - 1</t>
  </si>
  <si>
    <t>Transporte de material encosta acima, serviço inteiramente manual, a 10m de distância, considerados ao longo da encosta, inclusive carga e descarga (txdam)</t>
  </si>
  <si>
    <t>LABOR - 030306 - 1</t>
  </si>
  <si>
    <t>Transporte de material encosta abaixo, serviço inteiramente manual, a 10m de distância, considerados ao longo da encosta, inclusive carga e descarga (txdam)</t>
  </si>
  <si>
    <t>ESTRUTURAS</t>
  </si>
  <si>
    <t>INFRA-ESTRUTURA (FUNDAÇÃO)</t>
  </si>
  <si>
    <t>LABOR - 040202 - 3</t>
  </si>
  <si>
    <t>Fornecimento, preparo e aplicação de concreto ciclópico Fck=15MPa com 30% de pedra de mão</t>
  </si>
  <si>
    <t>LABOR - 040206 - 2</t>
  </si>
  <si>
    <t>LABOR - 040224 - 2</t>
  </si>
  <si>
    <t>Fornecimento, preparo e aplicação de concreto Fck = 30 MPa (com brita 1 e 2) - (5% de perdas já incluído no custo)</t>
  </si>
  <si>
    <t>LABOR - 040231 - 2</t>
  </si>
  <si>
    <t>Fornecimento, preparo e aplicação de concreto magro com consumo mínimo de cimento de 250 kg/m3 (brita 1 e 2) - (5% de perdas já incluído no custo)</t>
  </si>
  <si>
    <t>LABOR - 040233 - 2</t>
  </si>
  <si>
    <t>LABOR - 040235 - 2</t>
  </si>
  <si>
    <t>Fornecimento, preparo e aplicação de concreto Fck=20 MPa (brita 1 e 2) - (5% de perdas já incluído no custo)</t>
  </si>
  <si>
    <t>LABOR - 040237 - 2</t>
  </si>
  <si>
    <t>Fornecimento, preparo e aplicação de concreto Fck=25 MPa (brita 1 e 2) - (5% de perdas já incluído no custo)</t>
  </si>
  <si>
    <t>LABOR - 040238 - 2</t>
  </si>
  <si>
    <t>Fôrma de chapa compensada resinada 12mm, levando-se em conta a utilização 3 vezes (incluido o material, corte, montagem, escoramento e desfôrma)</t>
  </si>
  <si>
    <t>LABOR - 040239 - 1</t>
  </si>
  <si>
    <t>Fornecimento e aplicação de concreto USINADO Fck=20 MPa - considerando lançamento MANUAL para INFRA-ESTRUTURA (5% de perdas já incluído no custo)</t>
  </si>
  <si>
    <t>LABOR - 040240 - 1</t>
  </si>
  <si>
    <t>Fornecimento e aplicação de concreto USINADO Fck=25 MPa - considerando lançamento MANUAL para INFRA-ESTRUTURA (5% de perdas já incluído no custo)</t>
  </si>
  <si>
    <t>LABOR - 040243 - 1</t>
  </si>
  <si>
    <t>Fornecimento, dobragem e colocação em fôrma, de armadura CA-50 A média, diâmetro de 6.3 a 10.0 mm</t>
  </si>
  <si>
    <t>LABOR - 040245 - 1</t>
  </si>
  <si>
    <t>Fornecimento, dobragem e colocação em fôrma, de armadura CA-50 A grossa diâmetro de 12.5 a 25.0 mm (1/2 a 1")</t>
  </si>
  <si>
    <t>LABOR - 040246 - 1</t>
  </si>
  <si>
    <t>Fornecimento, dobragem e colocação em fôrma, de armadura CA-60 B fina, diâmetro de 4.0 a 7.0mm</t>
  </si>
  <si>
    <t>LABOR - 040249 - 2</t>
  </si>
  <si>
    <t>Fôrma de tábua de madeira de 2.5x30.0cm, levando-se em conta utilização 1 vez (incluindo o material, corte, montagem, escoramento e desforma)</t>
  </si>
  <si>
    <t>LABOR - 040250 - 2</t>
  </si>
  <si>
    <t>Fôrma de tábua de madeira de 2.5x30.0cm, levando-se em conta utilização 3 vezes (incluindo o material, corte, montagem, escoramento e desforma)</t>
  </si>
  <si>
    <t>LABOR - 040253 - 1</t>
  </si>
  <si>
    <t>Fornecimento e aplicação de concreto USINADO Fck=30 MPa - considerando lançamento MANUAL para INFRA-ESTRUTURA (5% de perdas já incluído no custo)</t>
  </si>
  <si>
    <t>SUPER-ESTRUTURA</t>
  </si>
  <si>
    <t>LABOR - 040315 - 2</t>
  </si>
  <si>
    <t>LABOR - 040320 - 2</t>
  </si>
  <si>
    <t>LABOR - 040322 - 2</t>
  </si>
  <si>
    <t>LABOR - 040324 - 2</t>
  </si>
  <si>
    <t>LABOR - 040328 - 1</t>
  </si>
  <si>
    <t>LABOR - 040329 - 2</t>
  </si>
  <si>
    <t>Fornecimento e aplicação de concreto USINADO Fck=20 MPa - considerando BOMBEAMENTO (5% de perdas já incluído no custo) (6% de taxa p/concr.bombeavel)</t>
  </si>
  <si>
    <t>LABOR - 040330 - 3</t>
  </si>
  <si>
    <t>Fornecimento e aplicação de concreto USINADO Fck=25 MPa - considerando BOMBEAMENTO (5% de perdas já incluído no custo) (6% de taxa p/concr.bombeavel)</t>
  </si>
  <si>
    <t>LABOR - 040331 - 3</t>
  </si>
  <si>
    <t>Fornecimento e aplicação de concreto USINADO Fck=30 MPa - considerando BOMBEAMENTO (5% de perdas já incluído no custo) (6% de taxa p/ concr. bombeavel)</t>
  </si>
  <si>
    <t>LABOR - 040332 - 1</t>
  </si>
  <si>
    <t>Fornecimento, dobragem e colocação em fôrma, de armadura CA-50 A grossa, diâmetro de 12.5 a 25.0mm</t>
  </si>
  <si>
    <t>LABOR - 040333 - 1</t>
  </si>
  <si>
    <t>LABOR - 040337 - 2</t>
  </si>
  <si>
    <t>Fôrma em chapa de madeira compensada plastificada 12mm para estrutura em geral, 5 reaproveitamentos, reforçada com sarrafos de madeira 2.5x10cm (incl material, corte, montagem, escoras em eucalipto e desforma)</t>
  </si>
  <si>
    <t>LABOR - 040339 - 2</t>
  </si>
  <si>
    <t>Forma de chapas madeira compensada resinada, esp. 12mm, levando-se em conta a utilização 3 vezes, reforçadas com sarrafos de madeira de 2.5 x 10.0cm (incl material, corte, montagem, escoras em eucalipto e desforma)</t>
  </si>
  <si>
    <t>ESTRUTURAS DE CONCRETO APARENTE</t>
  </si>
  <si>
    <t>LABOR - 040405 - 2</t>
  </si>
  <si>
    <t>Fôrma com chapa compensada plastificada esp. 12mm, utização 5 vezes</t>
  </si>
  <si>
    <t>LAJES PRÉ-MOLDADAS</t>
  </si>
  <si>
    <t>LABOR - 040601 - 4</t>
  </si>
  <si>
    <t>Laje pré-fabricada treliçada para forro simples revestido, vão até 3.5m, capeamento 2cm, esp. 10cm, Fck = 150Kg/cm2</t>
  </si>
  <si>
    <t>LABOR - 040602 - 4</t>
  </si>
  <si>
    <t>Laje pré-fabricada treliçada, sobrecarga 300 Kg/m2, vão de 3.5m a 4.3m, capeamento 4cm, esp. 12cm, Fck = 150 Kg/cm2</t>
  </si>
  <si>
    <t>DIVERSOS</t>
  </si>
  <si>
    <t>LABOR - 040705 - 1</t>
  </si>
  <si>
    <t>Execução de junta de dilatação 2 x 2 cm considerando 1cm de aplicação de isopor e 1cm de aplicação de mastique elástico do tipo sikaflex 1a ou equivalente</t>
  </si>
  <si>
    <t>RECUPERAÇÃO DE ESTRUTURAS</t>
  </si>
  <si>
    <t>LABOR - 040801 - 1</t>
  </si>
  <si>
    <t>Remoção cuidadosa do concreto afetado, através de escarificação</t>
  </si>
  <si>
    <t>LABOR - 040802 - 1</t>
  </si>
  <si>
    <t>Remoção cuidadosa do concreto afetado, através de escarificação (considerando esp. escarificada de 5cm)</t>
  </si>
  <si>
    <t>LABOR - 040803 - 2</t>
  </si>
  <si>
    <t>Preparação do substrato para reparo em estrutura de concreto por apicoamento manual da superfície</t>
  </si>
  <si>
    <t>LABOR - 040806 - 1</t>
  </si>
  <si>
    <t>Limpeza de aço com lixamento e escovamento com escova de aço, até a completa remoção de partículas soltas, materiais indesejáveis e corrosão</t>
  </si>
  <si>
    <t>LABOR - 040807 - 1</t>
  </si>
  <si>
    <t>Aplicação de Sika Top 108 Armatec ou equivalente, nas ferragens a serem recuperadas</t>
  </si>
  <si>
    <t>LABOR - 040808 - 1</t>
  </si>
  <si>
    <t>Retirada de ferragem corroída</t>
  </si>
  <si>
    <t>LABOR - 040809 - 3</t>
  </si>
  <si>
    <t>Recomposição de concreto danificado, com utilização de argamassa Sika Grout ou equivalente (considerando esp. 5cm)</t>
  </si>
  <si>
    <t>LABOR - 040810 - 2</t>
  </si>
  <si>
    <t>Recomposição de concreto danificado, com utilização de argamassa Sika Grout ou equivalente</t>
  </si>
  <si>
    <t>LABOR - 040813 - 1</t>
  </si>
  <si>
    <t>Impermeabilização de estrutura com Sika Top 107 ou equivalente</t>
  </si>
  <si>
    <t>LABOR - 040816 - 1</t>
  </si>
  <si>
    <t>Aplicação de Oxiprimer ou equivalente, nas ferragens a serem recuperadas</t>
  </si>
  <si>
    <t>LABOR - 040817 - 2</t>
  </si>
  <si>
    <t>Fornecimento e lançamento de concreto para grouteamento com adição de pedrisco (50% em peso), utilizando Sikagrout ou produto equivalente, exclusive forma</t>
  </si>
  <si>
    <t>LABOR - 040818 - 2</t>
  </si>
  <si>
    <t>Revestimento externo com argamassa corretiva tipo Sika Monotop 622 BR ou equivalente, esp. 5mm</t>
  </si>
  <si>
    <t>MURO DE ARRIMO (Conc. ciclópico 15MPa c/ 30% de pedra de mão, c/ forn., preparo e aplicação de concreto, forma de tábua pinho-reap.5 vezes, exclusive escav. e reaterro) seções tipicas nas seguintes dimensões:</t>
  </si>
  <si>
    <t>LABOR - 040901 - 5</t>
  </si>
  <si>
    <t>Muro de arrimo em Conc. ciclópico 15MPa c/ 30% de pedra de mão, c/ forn., preparo e aplicação de concreto, forma de tábua pinho-reap.5 vezes, exclusive escav. e reaterro, seções tipicas nas dimensões:b=0.40m; B=0.70m e H=1.00m</t>
  </si>
  <si>
    <t>LABOR - 040902 - 5</t>
  </si>
  <si>
    <t>Muro de arrimo em Conc. ciclópico 15MPa c/ 30% de pedra de mão, c/ forn., preparo e aplicação de concreto, forma de tábua pinho-reap.5 vezes, exclusive escav. e reaterro, seções tipicas nas dimensões:b=0.40m; B=0.90m e H=1,50m</t>
  </si>
  <si>
    <t>LABOR - 040903 - 5</t>
  </si>
  <si>
    <t>Muro de arrimo em Conc. ciclópico 15MPa c/ 30% de pedra de mão, c/ forn., preparo e aplicação de concreto, forma de tábua pinho-reap.5 vezes, exclusive escav. e reaterro, seções tipicas nas dimensões:b=0.40m; B=1.05m e H=2.00m</t>
  </si>
  <si>
    <t>LABOR - 040904 - 5</t>
  </si>
  <si>
    <t>Muro de arrimo em Conc. ciclópico 15MPa c/ 30% de pedra de mão, c/ forn., preparo e aplicação de concreto, forma de tábua pinho-reap.5 vezes, exclusive escav. e reaterro, seções tipicas nas dimensões:b=0.40m; B=1.23 e H=2.50m</t>
  </si>
  <si>
    <t>PAREDES E PAINÉIS</t>
  </si>
  <si>
    <t>ALVENARIA DE VEDAÇÃO</t>
  </si>
  <si>
    <t>LABOR - 050112 - 3</t>
  </si>
  <si>
    <t>Cobogó de concreto 40 x 40 x 10 cm, tipo reto, assentados com argamassa de cimento e areia no traço 1:3, espessura das juntas 15 mm</t>
  </si>
  <si>
    <t>LABOR - 050115 - 1</t>
  </si>
  <si>
    <t>Alvenaria em bloco de pedra argamassada com cimento e areia no traço 1:3</t>
  </si>
  <si>
    <t>LABOR - 050122 - 1</t>
  </si>
  <si>
    <t>Cobogó de concreto tipo cruzeta de 20 x 20 x 10 cm, assentado com argamassa de cimento, cal hidratada e areia no traço1:0,5:5, espessura das juntas de 10mm e espessura de parede 10cm</t>
  </si>
  <si>
    <t>PLACAS E PAINÉIS DIVISÓRIOS</t>
  </si>
  <si>
    <t>LABOR - 050202 - 1</t>
  </si>
  <si>
    <t>Fornecimento e instalação de divisórias novas com acabamento de chapa de fibra de madeira, sistema de montagem simplificado, espessura de 35mm e miolo em colméia no padrão painel/painel</t>
  </si>
  <si>
    <t>LABOR - 050203 - 1</t>
  </si>
  <si>
    <t>Fornecimento e instalação de porta para divisória de 80 X 210 cm incluindo dobradiças e fechadura interna</t>
  </si>
  <si>
    <t>LABOR - 050205 - 1</t>
  </si>
  <si>
    <t>Divisória de granito com 3 cm de espessura, assentada com argamassa de cimento e areia no traço 1:3, na cor cinza</t>
  </si>
  <si>
    <t>LABOR - 050206 - 1</t>
  </si>
  <si>
    <t>Divisória de granito cinza andorinha com 3 cm de espessura, fixada com cantoneira de ferro cromado</t>
  </si>
  <si>
    <t>LABOR - 050208 - 1</t>
  </si>
  <si>
    <t>Assentamento de divisória de mármore ou granito com 3 cm de espessura, empregando argamassa de cimento e areia no traço 1:3, exclusive fornecimento da divisória</t>
  </si>
  <si>
    <t>VERGAS/CONTRAVERGA</t>
  </si>
  <si>
    <t>LABOR - 050301 - 3</t>
  </si>
  <si>
    <t>Verga/contraverga reta de concreto armado 10 x 5 cm, Fck = 15 MPa, inclusive forma, armação e desforma</t>
  </si>
  <si>
    <t>LABOR - 050303 - 3</t>
  </si>
  <si>
    <t>Verga/contraverga curva de concreto armado 10 x 5 cm, Fck = 15 MPa, inclusive forma, armação e desforma</t>
  </si>
  <si>
    <t>ALVENARIA ESTRUTURAL</t>
  </si>
  <si>
    <t>LABOR - 050501 - 2</t>
  </si>
  <si>
    <t>Alvenaria de blocos de concreto estrut. (14x19x39cm) cheios, c/ resist. mín. compr. 15MPa, assentados c/ arg. de cimento e areia no traço 1:4, esp. juntas 10mm e esp. da parede s/ revest. 14cm</t>
  </si>
  <si>
    <t>LABOR - 050502 - 2</t>
  </si>
  <si>
    <t>Alvenaria de blocos de concreto estrut. (19x19x39cm) cheios, c/ resist. mín. compr. 15MPa, assentados c/ arg. cimento e areia no traço 1:4, esp. juntas de 10mm e esp. da parede s/ revest. 19cm</t>
  </si>
  <si>
    <t>LABOR - 050503 - 2</t>
  </si>
  <si>
    <t>Alvenaria de blocos de concreto estrut. (9x19x39cm) cheios, com resistência mín. compr. 15MPa, assentados c/ arg. de cimento e areia no traço 1:4, esp. juntas 10mm e esp. da parede s/ revest. 9cm</t>
  </si>
  <si>
    <t>ALVENARIA DE VEDAÇÃO EMPREGANDO ARGAMASSA DE CIMENTO, CAL E AREIA</t>
  </si>
  <si>
    <t>LABOR - 050601 - 1</t>
  </si>
  <si>
    <t>Alvenaria de blocos de concreto 9x19x39cm, c/ resist. mínimo a compres. 2.5 MPa, assent. c/ arg. de cimento, cal hidratada CH1 e areia no traço 1:0.5:8 esp. das juntas 10mm e esp. das paredes, s/ rev. 9cm</t>
  </si>
  <si>
    <t>LABOR - 050602 - 1</t>
  </si>
  <si>
    <t>Alvenaria de blocos de concreto 14x19x39cm, c/ resist. mínimo a compres. 2.5 MPa, assent. c/ arg. de cimento, cal hidratada CH1 e areia no traço 1:0.5:8 esp. das juntas 10mm e esp. das paredes, s/ rev. 14cm</t>
  </si>
  <si>
    <t>LABOR - 050603 - 1</t>
  </si>
  <si>
    <t>Alvenaria de blocos de concreto 19x19x39cm, c/ resist. mínimo a compres. 2.5 MPa, assent. c/ arg. de cimento, cal hidratada CH1 e areia no traço 1:0.5:8 esp. das juntas 10mm e esp. das paredes, s/ rev. 19cm</t>
  </si>
  <si>
    <t>LABOR - 050605 - 1</t>
  </si>
  <si>
    <t>Alvenaria de blocos cerâmicos 10 furos 10x20x20cm, assentados c/argamassa de cimento, cal hidratada CH1 e areia traço 1:0,5:8, juntas 12mm e esp. das paredes s/revestimento, 10cm (bloco comprado na praça de Vitória, posto obra)</t>
  </si>
  <si>
    <t>LABOR - 050606 - 1</t>
  </si>
  <si>
    <t>Alvenaria de blocos cerâmicos 10 furos 10x20x20cm, assentados c/argamassa de cimento, cal hidratada CH1 e areia traço 1:0,5:8, esp. das juntas 12mm e esp. das paredes s/revestimento, 10cm (bloco comprado na fábrica, posto obra)</t>
  </si>
  <si>
    <t>LABOR - 050607 - 1</t>
  </si>
  <si>
    <t>Alvenaria de blocos cerâmicos 10 furos 10x20x20cm, assentados c/argamassa de cimento, cal hidratada CH1 e areia traço 1:0.5:8, juntas 12mm e espessura das paredes, s/ revestimento, 20cm(bloco comprado praça de Vitória, posto obra)</t>
  </si>
  <si>
    <t>LABOR - 050608 - 1</t>
  </si>
  <si>
    <t>Alvenaria de blocos cerâmicos 10 furos 10x20x20cm, assentados c/argamassa de cimento, cal hidratada CH1 e areia traço 1:0,5:8, juntas 12mm e espessura das paredes, s/revestimento, 20cm (bloco comprado fábrica,posto obra)</t>
  </si>
  <si>
    <t>ESQUADRIAS DE MADEIRA</t>
  </si>
  <si>
    <t>MARCOS E ALIZARES</t>
  </si>
  <si>
    <t>LABOR - 060101 - 2</t>
  </si>
  <si>
    <t>Marco de madeira de lei de 1ª (Peroba, Ipê, Angelim Pedra ou equivalente) com 15x3 cm de batente, nas dimensões de 0.60 x 2.10 m</t>
  </si>
  <si>
    <t>LABOR - 060102 - 2</t>
  </si>
  <si>
    <t>Marco de madeira de lei de 1ª (Peroba, Ipê, Angelim Pedra ou equivalente) com 15x3 cm de batente, nas dimensões de 0.70 x 2.10 m</t>
  </si>
  <si>
    <t>LABOR - 060103 - 2</t>
  </si>
  <si>
    <t>Marco de madeira de lei de 1ª (Peroba, Ipê, Angelim Pedra ou equivalente) com 15x3 cm de batente, nas dimensões de 0.80 x 2.10 m</t>
  </si>
  <si>
    <t>LABOR - 060107 - 2</t>
  </si>
  <si>
    <t>Alizar de madeira de lei de 1ª (Peroba, Ipê, Angelim Pedra ou equivalente) de 5 x 1,5 cm</t>
  </si>
  <si>
    <t>LABOR - 060108 - 2</t>
  </si>
  <si>
    <t>Marco de madeira de lei de 1ª (Peroba, Ipê, Angelim Pedra ou equivalente) com 15 x 3 cm de batente, nas dimensões de 0.90 x 2.10 m</t>
  </si>
  <si>
    <t>LABOR - 060110 - 2</t>
  </si>
  <si>
    <t>Marco de madeira de lei de 1ª (Peroba, Ipê, Angelim Pedra ou equivalente)com 15 x 3 cm de batente</t>
  </si>
  <si>
    <t>LABOR - 060112 - 2</t>
  </si>
  <si>
    <t>Caixilho em madeira de lei de 1ª (Peroba, Ipê, Angelim Pedra ou equivalente) de 9 x 3 cm para janela</t>
  </si>
  <si>
    <t>LABOR - 060113 - 2</t>
  </si>
  <si>
    <t>Alizar de madeira de lei de 1ª (Peroba, Ipê, Angelim Pedra ou equivalente) 7 x 1,5 cm</t>
  </si>
  <si>
    <t>FERRAGENS</t>
  </si>
  <si>
    <t>LABOR - 061101 - 2</t>
  </si>
  <si>
    <t>Targeta fio redondo 3" para travamento de portas, ref. IMAB, STAN, ALIANÇA ou equivalente</t>
  </si>
  <si>
    <t>LABOR - 061102 - 2</t>
  </si>
  <si>
    <t>Fechadura com maçaneta tipo alavanca e chave tipo yale, ref. IMAB, STAN, ALIANÇA ou equivalente</t>
  </si>
  <si>
    <t>LABOR - 061103 - 2</t>
  </si>
  <si>
    <t>Fechadura com maçaneta tipo alavanca e chave comum para porta interna, ref. IMAB, STAN, ALIANÇA ou equivalente</t>
  </si>
  <si>
    <t>LABOR - 061104 - 2</t>
  </si>
  <si>
    <t>Targeta tipo livre/ocupado, ref. IMAB, STAN, ALIANÇA ou equivalente</t>
  </si>
  <si>
    <t>LABOR - 061106 - 2</t>
  </si>
  <si>
    <t>Fechadura com maçaneta tipo bola e chave tipo yale, ref. IMAB, STAN, ALIANÇA ou equivalente</t>
  </si>
  <si>
    <t>LABOR - 061107 - 2</t>
  </si>
  <si>
    <t>Fechadura de sobrepor, tipo caixão, com chave comum, ref. IMAB, STAN, ALIANÇA ou equivalente</t>
  </si>
  <si>
    <t>LABOR - 061108 - 2</t>
  </si>
  <si>
    <t>Fechadura com maçaneta tipo alavanca e chave tipo banheiro, ref. IMAB, STAN, ALIANÇA ou equivalente</t>
  </si>
  <si>
    <t>LABOR - 061112 - 3</t>
  </si>
  <si>
    <t>Dobradiça de latão cromado de 3 x 2 1/2", incl. parafusos, ref. IMAB, STAN, ALIANÇA ou equivalente</t>
  </si>
  <si>
    <t>PORTA EM MADEIRA DE LEI TIPO ANGELIM PEDRA OU EQUIV.C/ENCHIMENTO EM MADEIRA 1A.QUALIDADE ESP. 30MM P/ PINTURA, INCLUSIVE ALIZARES, DOBRADIÇAS E FECHADURA EXTERNA, EXCLUSIVE MARCO</t>
  </si>
  <si>
    <t>LABOR - 061301 - 2</t>
  </si>
  <si>
    <t>Porta em madeira de lei tipo angelim pedra ou equiv.c/enchimento em madeira 1a.qualidade esp. 30mm p/ pintura, inclusive alizares, dobradiças e fechadura externa em latão cromado LaFonte ou equiv., exclusive marco, nas dim.:0.60 x 2.10 m</t>
  </si>
  <si>
    <t>LABOR - 061302 - 2</t>
  </si>
  <si>
    <t>Porta em madeira de lei tipo angelim pedra ou equiv.c/enchimento em madeira 1a.qualidade esp. 30mm p/ pintura, inclusive alizares, dobradiças e fechadura externa em latão cromado LaFonte ou equiv., exclusive marco, nas dim.: 0.70 x 2.10 m</t>
  </si>
  <si>
    <t>LABOR - 061303 - 2</t>
  </si>
  <si>
    <t>Porta em madeira de lei tipo angelim pedra ou equiv.c/enchimento em madeira 1a.qualidade esp. 30mm p/ pintura, inclusive alizares, dobradiças e fechadura externa em latão cromado LaFonte ou equiv., exclusive marco, nas dim.: 0.80 x 2.10 m</t>
  </si>
  <si>
    <t>LABOR - 061304 - 2</t>
  </si>
  <si>
    <t>Porta em madeira de lei tipo angelim pedra ou equiv.c/enchimento em madeira 1a.qualidade esp. 30mm p/ pintura, inclusive alizares, dobradiças e fechadura externa em latão cromado LaFonte ou equiv., exclusive marco, nas dim.: 0.90 x 2.10 m</t>
  </si>
  <si>
    <t>PORTA EM MADEIRA DE LEI TIPO ANGELIM PEDRA/EQUIV, ESP. 30MM C/ ACAB. LISO P/ PINTURA, INCL. FECHADURA TIPO "LIVRE/OCUPADO" E FERRAGENS P/ FIXAÇÃO EM GRANITO, EXCLUSIVE MARCO</t>
  </si>
  <si>
    <t>LABOR - 061401 - 3</t>
  </si>
  <si>
    <t>Porta em madeira de lei tipo angelim pedra ou equiv.c/enchimento em madeira 1a.qualidade esp. 30mm p/ pintura, incl. fechadura tipo "livre/ocupado" em latão cromado Lafonte ou equiv. e ferragens p/ fixação em granito, excl. marco, nas dimensões: 0.60 x 1.80 m</t>
  </si>
  <si>
    <t>LABOR - 061402 - 3</t>
  </si>
  <si>
    <t>Porta em madeira de lei tipo angelim pedra ou equiv.c/enchimento em madeira 1a.qualidade esp. 30mm p/ pintura, incl. fechadura tipo "livre/ocupado" em latão cromado Lafonte ou equiv. e ferragens p/ fixação em granito, excl. marco, nas dimensões: 0.80 x 1.80 m</t>
  </si>
  <si>
    <t>LABOR - 061403 - 3</t>
  </si>
  <si>
    <t>Porta em madeira de lei tipo angelim pedra ou equiv.c/enchimento em madeira 1a.qualidade esp. 30mm p/ pintura, incl. fechadura tipo "livre/ocupado" em latão cromado Lafonte ou equiv. e ferragens p/ fixação em granito, excl. marco, nas dimensões: 0.60 x 1.60 m</t>
  </si>
  <si>
    <t>LABOR - 061404 - 3</t>
  </si>
  <si>
    <t>Porta em madeira de lei tipo angelim pedra ou equiv.c/enchimento em madeira 1a.qualidade esp. 30mm p/ pintura, incl. fechadura tipo "livre/ocupado" em latão cromado Lafonte ou equiv. e ferragens p/ fixação em granito, excl. marco, nas dimensões: 0.80 x 1.60 m</t>
  </si>
  <si>
    <t>PORTA EM VENEZIANA, EM MADEIRA DE LEI, ESP. 30MM, INCL. DOBRADIÇAS, EXCLUSIVE ALIZAR, MARCO E FECHADURA</t>
  </si>
  <si>
    <t>LABOR - 061701 - 2</t>
  </si>
  <si>
    <t>Porta em veneziana, em madeira de lei, esp. 30mm, incl. dobradiças, excl. alizar, marco e fechadura, nas dimensões: 0.60 x 2.10 m</t>
  </si>
  <si>
    <t>LABOR - 061702 - 2</t>
  </si>
  <si>
    <t>Porta em veneziana, em madeira de lei, esp. 30mm, incl. dobradiças, excl. alizar, marco e fechadura, nas dimensões: 0.70 x 2.10 m</t>
  </si>
  <si>
    <t>LABOR - 061703 - 2</t>
  </si>
  <si>
    <t>Porta em veneziana, em madeira de lei, esp. 30mm, incl. dobradiças, excl. alizar, marco e fechadura, nas dimensões: 0.80 x 2.10 m</t>
  </si>
  <si>
    <t>PORTA EM MADEIRA DE LEI TIPO ANGELIM PEDRA OU EQUIV. C/ ENCHIMENTO EM MADEIRA DE 1ª QUALIDADE ESP 30MM, COM VISOR DE VIDRO, INCL. ALIZARES, DOBRADIÇAS E FECHADURAS EXT EM LATÃO CROMADO LAFONTE/EQUIV , EXCL. MARCO, NAS DIMENSÕES:</t>
  </si>
  <si>
    <t>LABOR - 061901 - 3</t>
  </si>
  <si>
    <t>Porta em madeira de Lei tipo Angelim Pedra ou equiv. c/ enchimento em madeira de 1ª qualidade esp. 30mm, com visor de vidro, inclusive alizares, dobradiças e fechaduras externas em latão cromado La Fonte/equiv. exclusive marco, nas dimensões: 0.70 x 2.10 m</t>
  </si>
  <si>
    <t>LABOR - 061902 - 3</t>
  </si>
  <si>
    <t>Porta em madeira de Lei tipo Angelim Pedra ou equiv. c/ enchimento em madeira de 1ª qualidade esp. 30mm, com visor de vidro, inclusive alizares, dobradiças e fechaduras externas em latão cromado La Fonte/equiv. exclusive marco, nas dimensões: 0.80 x 2.10 m</t>
  </si>
  <si>
    <t>LABOR - 061903 - 3</t>
  </si>
  <si>
    <t>Porta em madeira de Lei tipo Angelim Pedra ou equiv. c/ enchimento em madeira de 1ª qualidade esp. 30mm, com visor de vidro, inclusive alizares, dobradiças e fechaduras externas em latão cromado La Fonte/equiv. exclusive marco, nas dimensões: 0.90 x 2.10 m</t>
  </si>
  <si>
    <t>REVISÕES E REPAROS</t>
  </si>
  <si>
    <t>LABOR - 062201 - 1</t>
  </si>
  <si>
    <t>Substituição de fechadura com maçaneta tipo alavanca e chave yale</t>
  </si>
  <si>
    <t>LABOR - 062202 - 1</t>
  </si>
  <si>
    <t>Substituição de fechadura com maçaneta tipo alavanca e chave tipo comum</t>
  </si>
  <si>
    <t>LABOR - 062203 - 1</t>
  </si>
  <si>
    <t>Substituição de fechadura com maçaneta tipo bola e chave tipo yale</t>
  </si>
  <si>
    <t>LABOR - 062204 - 1</t>
  </si>
  <si>
    <t>Recolocação de folha de porta em madeira de 1 folha, excl. ferragens, marcos e alizares</t>
  </si>
  <si>
    <t>LABOR - 062205 - 1</t>
  </si>
  <si>
    <t>Substituição de targeta tipo livre/ocupado</t>
  </si>
  <si>
    <t>LABOR - 062206 - 1</t>
  </si>
  <si>
    <t>Substituição de targeta de fio redondo 2"</t>
  </si>
  <si>
    <t>LABOR - 062207 - 1</t>
  </si>
  <si>
    <t>Substituição de dobradiça 3 x 2 1/2"</t>
  </si>
  <si>
    <t>LABOR - 062208 - 1</t>
  </si>
  <si>
    <t>Reparo na porta com plaina, incl. retirada e recolocação de folha de porta</t>
  </si>
  <si>
    <t>LABOR - 062211 - 1</t>
  </si>
  <si>
    <t>Recolocação de alizar em madeira, excl. alizar</t>
  </si>
  <si>
    <t>LABOR - 062212 - 1</t>
  </si>
  <si>
    <t>Recolocação de marco em madeira, excl. marco</t>
  </si>
  <si>
    <t>PORTA EM MADEIRA DE LEI COM ENCHIMENTO EM MADEIRA DE 1ª QUALIDADE, ESP. 30MM, PARA PINTURA, INCL. ALIZARES, DOBRADIÇAS, FECHADURA TIPO "LIVRE/OCUPADO" EXCLUSIVE MARCO</t>
  </si>
  <si>
    <t>LABOR - 062301 - 2</t>
  </si>
  <si>
    <t>Porta em madeira de lei com enchimento em madeira de 1ª qualidade, esp. 30mm, para pintura, incl. alizares, dobradiças, fechadura tipo "livre/ocupado" em latão cromado La Fonte ou equiv., excl. marco, nas dimensões: 0.60 x 1.60 m</t>
  </si>
  <si>
    <t>LABOR - 062302 - 2</t>
  </si>
  <si>
    <t>Porta em madeira de lei com enchimento em madeira de 1ª qualidade, esp. 30mm, para pintura, incl. alizares, dobradiças, fechadura tipo "livre/ocupado" em latão cromado La Fonte ou equiv., excl. marco, nas dimensões: 0.80 x 1.60 m</t>
  </si>
  <si>
    <t>PORTA EM MADEIRA DE LEI TIPO ANGELIM PEDRA OU EQUIV.,ESP. 30 MM, MACIÇA C/ FRISO P/ VERNIZ, PADRÃO SEDU, COM VISOR, INCLUSIVE ALIZARES, DOBRADIÇAS E FECHADURA DE BOLA EXTERNA, EXCLUSIVE MARCO</t>
  </si>
  <si>
    <t>LABOR - 062501 - 3</t>
  </si>
  <si>
    <t>Porta madeira de lei tipo angelim pedra ou equiv.,esp. 30 a 35 mm, sarrafeada com enchimento, c/ friso p/ verniz, padrão SEDU, com visor, inclusive alizares, dobradiças e fechadura tipo ext. em latão cromado LaFonte ou equiv., excl. marco, dimensões: 0.60 x 2.10 m</t>
  </si>
  <si>
    <t>LABOR - 062502 - 3</t>
  </si>
  <si>
    <t>Porta madeira de lei tipo angelim pedra ou equiv.,esp. 30 a 35 mm, sarrafeada com enchimento, c/ friso p/ verniz, padrão SEDU, com visor, inclusive alizares, dobradiças e fechadura tipo ext. em latão cromado LaFonte ou equiv., excl. marco, dimensões: 0.70 x 2.10 m</t>
  </si>
  <si>
    <t>LABOR - 062503 - 3</t>
  </si>
  <si>
    <t>Porta madeira de lei tipo angelim pedra ou equiv.,esp. 30 a 35 mm, sarrafeada com enchimento, c/ friso p/ verniz, padrão SEDU, com visor, inclusive alizares, dobradiças e fechadura tipo ext. em latão cromado LaFonte ou equiv., excl. marco, dimensões: 0.80 x 2.10 m</t>
  </si>
  <si>
    <t>LABOR - 062504 - 3</t>
  </si>
  <si>
    <t>Porta madeira de lei tipo angelim pedra ou equiv.,esp. 30 a 35 mm, sarrafeada com enchimento, c/ friso p/ verniz, padrão SEDU, com visor, inclusive alizares, dobradiças e fechadura tipo ext. em latão cromado LaFonte ou equiv., excl. marco, dimensões: 0.90 x 2.10 m</t>
  </si>
  <si>
    <t>LABOR - 062505 - 4</t>
  </si>
  <si>
    <t>Porta madeira de lei tipo angelim pedra ou equiv.,esp. 30 a 35 mm, sarrafeada com enchimento, c/ friso p/ verniz, padrão SEDU, com visor, inclusive alizares, dobradiças e fechadura tipo ext. em latão cromado LaFonte ou equiv., excl. marco, dimensões: 1.60 x 2.10 m (duas folhas)</t>
  </si>
  <si>
    <t>ESQUADRIAS METÁLICAS</t>
  </si>
  <si>
    <t>GRADES E PORTÕES</t>
  </si>
  <si>
    <t>LABOR - 071101 - 2</t>
  </si>
  <si>
    <t>Tela de proteção de arame galvanizado 1/2" fio 12, com quadro em tubo de ferro galvanizado 1 1/2" e cantoneira de ferro 1/2" x 1/2" x1/8", conforme detalhe em projeto</t>
  </si>
  <si>
    <t>LABOR - 071103 - 2</t>
  </si>
  <si>
    <t>Grade de tela tipo mosquiteiro de arame galvanizado #18, fio 32, inclusive, requadro em cantoneira de ferro 1/8"x1/2"x1/2"</t>
  </si>
  <si>
    <t>LABOR - 071104 - 2</t>
  </si>
  <si>
    <t>Portão de ferro de abrir em barra chata, inclusive chumbamento</t>
  </si>
  <si>
    <t>LABOR - 071105 - 2</t>
  </si>
  <si>
    <t>Grade de ferro em barra chata, inclusive chumbamento</t>
  </si>
  <si>
    <t>LABOR - 071106 - 2</t>
  </si>
  <si>
    <t>Portão de ferro de correr em barra chata, inclusive chumbamento</t>
  </si>
  <si>
    <t>LABOR - 071107 - 2</t>
  </si>
  <si>
    <t>Portão de ferro de abrir em barra chata, chapa e tubo, inclusive chumbamento</t>
  </si>
  <si>
    <t>ESQUADRIAS METÁLICAS (M2)</t>
  </si>
  <si>
    <t>LABOR - 071701 - 2</t>
  </si>
  <si>
    <t>Janela de correr para vidro em alumínio anodizado cor natural, linha 25, completa, incl. puxador com tranca, alizar, caixilho e contramarco, exclusive vidro</t>
  </si>
  <si>
    <t>LABOR - 071702 - 2</t>
  </si>
  <si>
    <t>Báscula para vidro em alumínio anodizado cor natural, linha 25, completa, com tranca, caixilho, alizar e contramarco, exclusive vidro</t>
  </si>
  <si>
    <t>LABOR - 071703 - 2</t>
  </si>
  <si>
    <t>Janela tipo maxim-ar para vidro em alumínio anodizado natural, linha 25, completa, incl. puxador com tranca, caixilho, alizar e contramarco, exclusive vidro</t>
  </si>
  <si>
    <t>LABOR - 071704 - 2</t>
  </si>
  <si>
    <t>Porta de abrir tipo veneziana em alumínio anodizado, linha 25, completa, incl. puxador com tranca, caixilho, alizar e contramarco</t>
  </si>
  <si>
    <t>LABOR - 071706 - 2</t>
  </si>
  <si>
    <t>Guichê/gradil em perfil L 1" e perfil T 3/4" em ferro, inclusive pintura em esmalte sintético, marca de referência SUVINIL</t>
  </si>
  <si>
    <t>LABOR - 071801 - 1</t>
  </si>
  <si>
    <t>Escovamento com escova de aço em esquadrias de ferro</t>
  </si>
  <si>
    <t>VIDROS E ESPELHOS</t>
  </si>
  <si>
    <t>VIDROS PARA ESQUADRIAS</t>
  </si>
  <si>
    <t>LABOR - 080102 - 1</t>
  </si>
  <si>
    <t>Vidro plano transparente liso, com 4 mm de espessura</t>
  </si>
  <si>
    <t>LABOR - 080103 - 1</t>
  </si>
  <si>
    <t>Vidro fantasia mini-boreal, com 4 mm de espessura</t>
  </si>
  <si>
    <t>LABOR - 080107 - 1</t>
  </si>
  <si>
    <t>Vidro aramado esp. 6mm, colocado</t>
  </si>
  <si>
    <t>ESPELHOS</t>
  </si>
  <si>
    <t>LABOR - 080201 - 1</t>
  </si>
  <si>
    <t>Espelho para banheiros espessura 4 mm, incluindo chapa compensada 10 mm, moldura de alumínio em perfil L 3/4", fixado com parafusos cromados</t>
  </si>
  <si>
    <t>LABOR - 080202 - 1</t>
  </si>
  <si>
    <t>Espelho espessura 4 mm, incluindo chapa compensada 6mm, moldura de peça de madeira 7x2.5cm fixada com parafuso e bucha conforme detalhe em projeto</t>
  </si>
  <si>
    <t>LABOR - 080203 - 1</t>
  </si>
  <si>
    <t>Espelho prata esp. 4 mm sobre caixa de compensado colado revestido com fórmica e fixado com parafuso cromado e bucha, dim. 1,80 x 0,40m, conforme detalhe em projeto</t>
  </si>
  <si>
    <t>COBERTURA</t>
  </si>
  <si>
    <t>ESTRUTURA PARA TELHADO</t>
  </si>
  <si>
    <t>LABOR - 090101 - 2</t>
  </si>
  <si>
    <t>Estrutura de madeira de lei tipo Paraju, peroba mica, angelim pedra ou equivalente para telhado de telha cerâmica tipo capa e canal, com pontaletes, terças, caibros e ripas, inclusive tratamento com cupinicida, exclusive telhas</t>
  </si>
  <si>
    <t>LABOR - 090102 - 4</t>
  </si>
  <si>
    <t>Estrutura de madeira de lei tipo Paraju, peroba mica, angelim pedra ou equivalente para telhado de telha ondulada de fibrocimento esp. 6mm, com pontaletes e caibros, inclusive tratamento com cupinicida, exclusive telhas</t>
  </si>
  <si>
    <t>LABOR - 090103 - 3</t>
  </si>
  <si>
    <t>Estrutura de madeira de lei tipo Paraju ou equivalente para cobertura de telha de fibrocimento canalete 49/90, inclusive tratamento com cupinicida, exclusive telhas</t>
  </si>
  <si>
    <t>LABOR - 090104 - 3</t>
  </si>
  <si>
    <t>Estrutura de madeira de lei tipo Paraju, peroba mica, angelim pedra ou equivalente para telhado de telhas cerâmicas tipo capa e canal c/ tesouras, pilares, vigas, terças, caibros e ripas, incl. trat. c/cupinicida, exclusive telhas</t>
  </si>
  <si>
    <t>LABOR - 090105 - 2</t>
  </si>
  <si>
    <t>Estrutura de madeira de lei Paraju, peroba mica, angelim pedra ou equivalente para telhado de telha cerâmica tipo francesa, com pontaletes, terças, caibros e ripas, inclusive tratamento com cupunicida, exclusive telhas</t>
  </si>
  <si>
    <t>TELHADO</t>
  </si>
  <si>
    <t>LABOR - 090202 - 1</t>
  </si>
  <si>
    <t>Cobertura nova de telhas onduladas de fibrocimento 6.0mm, inclusive cumeeiras e acessórios de fixação</t>
  </si>
  <si>
    <t>LABOR - 090203 - 1</t>
  </si>
  <si>
    <t>Cobertura nova de telhas onduladas de fibrocimento 8.0mm, inclusive cumeeiras e acessórios de fixação</t>
  </si>
  <si>
    <t>LABOR - 090206 - 1</t>
  </si>
  <si>
    <t>Cobertura nova de telhas de alumínio trapezoidal, H = 8 cm, esp. 0.5mm, inclusive acessórios de fixação</t>
  </si>
  <si>
    <t>LABOR - 090211 - 2</t>
  </si>
  <si>
    <t>Cobertura nova de telhas cerâmicas tipo capa e canal inclusive cumeeira (telhas compradas na praça de Vitória, posto obra) (área de projeção horizontal; incl. 35%)</t>
  </si>
  <si>
    <t>LABOR - 090212 - 2</t>
  </si>
  <si>
    <t>Cobertura nova de telhas cerâmicas tipo capa e canal inclusive cumeeiras (telhas compradas na fábrica, posto obra)</t>
  </si>
  <si>
    <t>LABOR - 090215 - 2</t>
  </si>
  <si>
    <t>Cumeeira para cobertura em telha cerâmica tipo capa e canal</t>
  </si>
  <si>
    <t>LABOR - 090216 - 2</t>
  </si>
  <si>
    <t>Cumeeira para cobertura em telhas onduladas de fibrocimento 6.0mm</t>
  </si>
  <si>
    <t>LABOR - 090219 - 1</t>
  </si>
  <si>
    <t>Cobertura em telha ondulada de alumínio, esp. 0.5mm, inclusive acessórios de fixação</t>
  </si>
  <si>
    <t>LABOR - 090228 - 1</t>
  </si>
  <si>
    <t>Telha em aço galvalume trapezoidal 40, e=0.50mm, pintura cor branca nas duas faces, inclusive acessório de fixação Ref. Santo André, Eternit, Metform ou equivalente</t>
  </si>
  <si>
    <t>RUFOS E CALHAS</t>
  </si>
  <si>
    <t>LABOR - 090301 - 3</t>
  </si>
  <si>
    <t>Rufo de concreto armado Fck=15 MPa, nas dimensões de 30x5 cm, moldado "in loco"</t>
  </si>
  <si>
    <t>LABOR - 090302 - 1</t>
  </si>
  <si>
    <t>Rufo de chapa metálica nº 26 com largura de 30 cm</t>
  </si>
  <si>
    <t>LABOR - 090305 - 3</t>
  </si>
  <si>
    <t>Calha de concreto armado Fck=15 MPa em "U" nas dimensões de 38 x 56 cm conforme detalhes em projeto</t>
  </si>
  <si>
    <t>LABOR - 090312 - 1</t>
  </si>
  <si>
    <t>Calha em chapa galvanizada com largura de 40 cm</t>
  </si>
  <si>
    <t>LABOR - 090314 - 1</t>
  </si>
  <si>
    <t>Rufo de chapa de alumínio esp. 0.5mm, largura de 30cm</t>
  </si>
  <si>
    <t>PLATIBANDA</t>
  </si>
  <si>
    <t>LABOR - 090403 - 3</t>
  </si>
  <si>
    <t>Platibanda de alvenaria de bloco cerâmico 10x20x20cm, assentado com argamassa de cimento, cal hidratada CH1 e areia no traço 1:0,5:8, amarrada com pilaretes em conc. arm. a cada 2m (H=1.0m), excl. revest.</t>
  </si>
  <si>
    <t>LABOR - 090501 - 1</t>
  </si>
  <si>
    <t>Recolocação de engradamento de madeira para telhado com telha cerâmica, com pontaletes, terças, caibros e ripas, exclusive fornecimento</t>
  </si>
  <si>
    <t>LABOR - 090502 - 1</t>
  </si>
  <si>
    <t>Recolocação de estrutura de madeira para telhado com telha ondulada de fibrocimento ou telha ecológica tipo onduline, com pontaletes e caibros, exclusive fornecimento</t>
  </si>
  <si>
    <t>LABOR - 090506 - 1</t>
  </si>
  <si>
    <t>Recolocação de telha ondulada de fibrocimento 6mm, excl. cumeeira</t>
  </si>
  <si>
    <t>LABOR - 090509 - 1</t>
  </si>
  <si>
    <t>Remoção, lavagem com escova de aço e recolocação de telhas cerâmicas</t>
  </si>
  <si>
    <t>LABOR - 090511 - 1</t>
  </si>
  <si>
    <t>Tratamento em estrutura de madeira com cupinicida</t>
  </si>
  <si>
    <t>LABOR - 090512 - 1</t>
  </si>
  <si>
    <t>Limpeza de calhas e coletores (serviço realizado por servente)</t>
  </si>
  <si>
    <t>IMPERMEABILIZAÇÃO</t>
  </si>
  <si>
    <t>IMPERMEABILIZAÇÃO DE CAIXAS DE ÁGUA</t>
  </si>
  <si>
    <t>LABOR - 100102 - 2</t>
  </si>
  <si>
    <t>Impermeabilização nas seguintes etapas: chapisco traço 1:2 c/ sika 1 ou equivalente, revest. duplo c/ argamassa de cimento e areia traço 1:3 c/ sika 1 ou equivalente, em 2x15 mm e acab. argamassa 1:1</t>
  </si>
  <si>
    <t>LABOR - 100105 - 1</t>
  </si>
  <si>
    <t>Índice de imperm.c/ manta asfáltica atendendo NBR 9952, asfalto polimérico, esp.4mm reforç.c/ filme int.em polietileno, regul.base c/ arg.1:4 esp.mín.15mm, proteção mec. arg. 1:4 esp.20mm e juntas dilat.</t>
  </si>
  <si>
    <t>IMPERMEABILIZAÇÃO CALHAS, LAJES DESCOBERTAS, BALDRAMES, PAREDES E JARDINEIRAS</t>
  </si>
  <si>
    <t>LABOR - 100202 - 1</t>
  </si>
  <si>
    <t>Impermeabilização com argamassa de igol 2 - marca de referência Sika</t>
  </si>
  <si>
    <t>LABOR - 100203 - 1</t>
  </si>
  <si>
    <t>Pintura impermeabilizante com igolflex ou equivalente a 3 demãos</t>
  </si>
  <si>
    <t>LABOR - 100204 - 2</t>
  </si>
  <si>
    <t>Impermeabilização, empregando argamassa de cimento e areia sem peneirar no traço 1:3 com aditivo impermeabilizado tipo sika 1 ou equivalente, espessura de 2 cm</t>
  </si>
  <si>
    <t>LABOR - 100208 - 1</t>
  </si>
  <si>
    <t>Índice de imperm.c/ manta asfáltica atendendo NBR 9952, asfalto polimerizado esp.3mm, reforç.c/ filme int. polietileno, regul. base c/ arg.1:4 esp.mín.15mm, proteção mec. arg.1:4 esp.20mm e juntas dilat.</t>
  </si>
  <si>
    <t>IMPERMEABILIZAÇÃO DE FOSSAS E FILTROS</t>
  </si>
  <si>
    <t>LABOR - 100301 - 3</t>
  </si>
  <si>
    <t>Impermeabilização nas seguintes etapas: chapisco traço 1:2 c/ sika 1 prop. 1:10 ou equiv., revest. duplo c/ argamassa de cimento e areia traço 1:3 c/ sika 1 prop. 1:12 ou equivalente, esp. 2x15 mm e acab. argamassa 1:2</t>
  </si>
  <si>
    <t>TETOS E FORROS</t>
  </si>
  <si>
    <t>REVESTIMENTO COM ARGAMASSA</t>
  </si>
  <si>
    <t>LABOR - 110101 - 1</t>
  </si>
  <si>
    <t>Chapisco com argamassa de cimento e areia média ou grossa lavada no traço 1:3, espessura 5 mm</t>
  </si>
  <si>
    <t>REBAIXAMENTOS</t>
  </si>
  <si>
    <t>LABOR - 110201 - 1</t>
  </si>
  <si>
    <t>Forro de gesso acabamento tipo liso</t>
  </si>
  <si>
    <t>LABOR - 110210 - 2</t>
  </si>
  <si>
    <t>Forro PVC branco L = 20 cm, frisado, estruturado por perfis de aço galvanizado e tirantes rígidos fabricado de acordo com a NBR-14285, colocado</t>
  </si>
  <si>
    <t>REVESTIMENTO EMPREGANDO ARGAMASSA DE CIMENTO, CAL E AREIA</t>
  </si>
  <si>
    <t>LABOR - 110301 - 1</t>
  </si>
  <si>
    <t>Emboço de argamassa de cimento, cal hidratada CH1 e areia lavada traço 1:0.5:6, espessura 20 mm</t>
  </si>
  <si>
    <t>LABOR - 110302 - 1</t>
  </si>
  <si>
    <t>Reboco tipo paulista de argamassa de cimento, cal hidratada CH1 e areia lavada traço 1:0.5:6, espessura 25 mm</t>
  </si>
  <si>
    <t>LABOR - 110401 - 1</t>
  </si>
  <si>
    <t>Recolocação de forro de madeira, com aproveitamento do material</t>
  </si>
  <si>
    <t>REVESTIMENTO DE PAREDES</t>
  </si>
  <si>
    <t>LABOR - 120101 - 1</t>
  </si>
  <si>
    <t>Chapisco de argamassa de cimento e areia média ou grossa lavada, no traço 1:3, espessura 5 mm</t>
  </si>
  <si>
    <t>ACABAMENTOS</t>
  </si>
  <si>
    <t>LABOR - 120201 - 1</t>
  </si>
  <si>
    <t>Azulejo branco 15 x 15 cm, juntas a prumo, assentado com argamassa de cimento colante, inclusive rejuntamento com cimento branco, marcas de referência Eliane, Cecrisa ou Portobello</t>
  </si>
  <si>
    <t>LABOR - 120205 - 1</t>
  </si>
  <si>
    <t>Roda-parede de madeira de lei tipo Paraju ou equivalente, de 10 x 2.5cm, fixado com parafuso e bucha plástica n° 8</t>
  </si>
  <si>
    <t>LABOR - 120207 - 2</t>
  </si>
  <si>
    <t>Roda-parede de madeira de lei tipo Paraju ou equivalente, de 20 X 1.5cm fixado com parafuso e bucha plástica n° 7</t>
  </si>
  <si>
    <t>LABOR - 120208 - 1</t>
  </si>
  <si>
    <t>Acabamento de alumínio com perfil de canto para arremate das paredes</t>
  </si>
  <si>
    <t>LABOR - 120216 - 1</t>
  </si>
  <si>
    <t>Acabamento de perfil "U" em alumínio anodizado fosco 1/2"</t>
  </si>
  <si>
    <t>LABOR - 120220 - 1</t>
  </si>
  <si>
    <t>Cerâmica 10 x 10 cm, marcas de referência Eliane, Cecrisa ou Portobello, nas cores branco ou areia, com rejunte esp. 0.5 cm, empregando argamassa colante</t>
  </si>
  <si>
    <t>LABOR - 120221 - 2</t>
  </si>
  <si>
    <t>Pastilha cerâmica branca 5 x 5 cm, assentada com argamassa de cimento colante e rejunte pré-fabricado, marcas de referência Atlas, Jatobá, NGK ou equivalentwe</t>
  </si>
  <si>
    <t>LABOR - 120224 - 1</t>
  </si>
  <si>
    <t>Assentamento de revestimento cerâmico com cimento colante, excl. rejuntamento e cerâmica</t>
  </si>
  <si>
    <t>LABOR - 120227 - 1</t>
  </si>
  <si>
    <t>Roda parede em granito cinza andorinha 7x2cm, com acabamento abaulado nos dois lados</t>
  </si>
  <si>
    <t>LABOR - 120232 - 1</t>
  </si>
  <si>
    <t>Cerâmica 10 x 10 cm, ref Camburi branco Eliane, Cecrisa ou Portobello, empregando argamassa colante, inclusive rejuntamento junta plus cinza claro esp. 3 mm</t>
  </si>
  <si>
    <t>LABOR - 120301 - 1</t>
  </si>
  <si>
    <t>Emboço de argamassa de cimento, cal hidratada CH1 e areia média ou grossa lavada no traço 1:0.5:6, espessura 20 mm</t>
  </si>
  <si>
    <t>LABOR - 120302 - 1</t>
  </si>
  <si>
    <t>Reboco de argamassa de cimento, cal hidratada CH1 e areia média ou grossa lavada no traço 1:0.5:6, espessura 5mm</t>
  </si>
  <si>
    <t>LABOR - 120303 - 1</t>
  </si>
  <si>
    <t>Reboco tipo paulista de argamassa de cimento, cal hidratada CH1 e areia média ou grossa lavada no traço 1:0.5:6, espessura 25 mm</t>
  </si>
  <si>
    <t>LABOR - 120304 - 1</t>
  </si>
  <si>
    <t>Reboco de argamassa de cimento, cal hidratada CH1 e areia média ou grossa lavada no traço 1:0.5:6, com impermeabilizante para revestimentos (caixas, fossas, filtros, cisternas, etc...)</t>
  </si>
  <si>
    <t>LABOR - 120308 - 2</t>
  </si>
  <si>
    <t>Chapisco de argamassa de cimento e areia média ou grossa lavada no traço 1:3, espessura 5mm, com utilização de impermeabilizante</t>
  </si>
  <si>
    <t>PISOS INTERNOS E EXTERNOS</t>
  </si>
  <si>
    <t>LASTRO DE CONTRAPISO</t>
  </si>
  <si>
    <t>LABOR - 130103 - 1</t>
  </si>
  <si>
    <t>Regularização de base p/ revestimento cerâmico, com argamassa de cimento e areia no traço 1:5, espessura 3cm</t>
  </si>
  <si>
    <t>LABOR - 130104 - 1</t>
  </si>
  <si>
    <t>Regularização de base p/ revestimento cerâmico, com argamassa de cimento e areia no traço 1:5, espessura 5cm</t>
  </si>
  <si>
    <t>LABOR - 130109 - 1</t>
  </si>
  <si>
    <t>Lastro regularizado e impermeabilizado de concreto não estrutural, espessura de 8 cm</t>
  </si>
  <si>
    <t>LABOR - 130110 - 1</t>
  </si>
  <si>
    <t>Lastro regularizado de concreto não estrutural, espessura de 8 cm</t>
  </si>
  <si>
    <t>LABOR - 130111 - 1</t>
  </si>
  <si>
    <t>Lastro impermeabilizado de concreto não estrutural, espessura de 6 cm</t>
  </si>
  <si>
    <t>LABOR - 130112 - 1</t>
  </si>
  <si>
    <t>Lastro de concreto não estrutural, espessura de 6 cm</t>
  </si>
  <si>
    <t>LABOR - 130113 - 1</t>
  </si>
  <si>
    <t>Lastro impermeabilizado de concreto não estrutural, espessura de 8cm</t>
  </si>
  <si>
    <t>LABOR - 130202 - 1</t>
  </si>
  <si>
    <t>Piso cimentado liso com 1.5 cm de espessura, de argamassa de cimento e areia no traço 1:3 e juntas plásticas em quadros de 1 m</t>
  </si>
  <si>
    <t>LABOR - 130205 - 2</t>
  </si>
  <si>
    <t>Piso de tábuas corridas de Peroba de 15cm sobre caibros de 5x6cm espaçados de 50cm, fixados com argamassa de cimento e areia no traço 1:5</t>
  </si>
  <si>
    <t>LABOR - 130208 - 1</t>
  </si>
  <si>
    <t>Junta plástica 17 x 3 mm, para pisos corridos, inclusive fornecimento e colocação</t>
  </si>
  <si>
    <t>LABOR - 130209 - 1</t>
  </si>
  <si>
    <t>Piso de cimentado camurçado executado com argamassa de cimento e areia no traço 1:3, esp. 3.0cm</t>
  </si>
  <si>
    <t>LABOR - 130210 - 1</t>
  </si>
  <si>
    <t>Piso cimentado liso com 1.5 cm de espessura, em argamassa de cimento e areia no traço 1:3 e juntas plásticas em quadros de 1 m colorido com corante tipo Xadrez ou equivalente</t>
  </si>
  <si>
    <t>LABOR - 130211 - 2</t>
  </si>
  <si>
    <t>Fornecimento e instalação de Piso Paviflex dim. 30x30cm, esp. 2mm linha Chroma Concept ref. Fademac ou equivalente</t>
  </si>
  <si>
    <t>LABOR - 130222 - 1</t>
  </si>
  <si>
    <t>Revestimento de piso com placas de borracha plurigoma preto pastilhado ou equivalente, inclusive arremate</t>
  </si>
  <si>
    <t>LABOR - 130223 - 1</t>
  </si>
  <si>
    <t>Assentamento de piso cerâmico, com utilização de cimento colante, excl. rejuntamento e cerâmica</t>
  </si>
  <si>
    <t>LABOR - 130225 - 1</t>
  </si>
  <si>
    <t>Rejuntamento de piso cerâmico, usando cimento branco, para juntas de no máximo 3mm de espessura</t>
  </si>
  <si>
    <t>LABOR - 130226 - 1</t>
  </si>
  <si>
    <t>Rejuntamento empregando argamassa para rejunte, esp. 5mm</t>
  </si>
  <si>
    <t>LABOR - 130228 - 2</t>
  </si>
  <si>
    <t>Assentamento e rejuntamento de piso em porcelanato (dimensões superiores a 30x30cm) utilizando dupla colagem de argamassa colante para porcelanato tipo ACIII, exclusive fornecimento do porcelanato e do rejunte</t>
  </si>
  <si>
    <t>LABOR - 130230 - 1</t>
  </si>
  <si>
    <t>Piso argamassa alta resistência tipo granilite ou equiv de qualidade comprovada, esp de 10mm, com juntas plástica em quadros de 1m, na cor natural, com acabamento anti-derrapante mecanizado, inclusive regularização e=3.0cm</t>
  </si>
  <si>
    <t>LABOR - 130231 - 1</t>
  </si>
  <si>
    <t>Piso argamassa alta resistência tipo granilite ou equiv de qualidade comprovada, esp de 10mm, com juntas plástica em quadros de 1m, na cor natural, com acabamento polido mecanizado, inclusive regularização e=3.0cm</t>
  </si>
  <si>
    <t>LABOR - 130233 - 2</t>
  </si>
  <si>
    <t>Porcelanato polido, acabamento acetinado, dim. 60x60cm, ref. de cor CIMENTO CINZA BOLD Potobello/equiv, utilizando dupla colagem de argamassa colante para porcelanato tipo ACIII e rejunte 1mm para porcelanato</t>
  </si>
  <si>
    <t>LABOR - 130234 - 2</t>
  </si>
  <si>
    <t>Porcelanato natural, acabamento acetinado, dim. 60x60cm, ref. PLATINA NA Eliane/equiv, utilizando dupla colagem de argamassa colante para porcelanato tipo ACIII e rejunte 1mm para porcelanato</t>
  </si>
  <si>
    <t>LABOR - 130236 - 3</t>
  </si>
  <si>
    <t>Piso cerâmico esmaltado, PEI 5, acabamento semibrilho, dim. 45x45cm, ref. de cor CARGO PLUS WHITE Eliane/equiv. assentado com argamassa de cimento colante, inclusive rejuntamento</t>
  </si>
  <si>
    <t>LABOR - 130237 - 1</t>
  </si>
  <si>
    <t>Assentamento e rejuntamento de piso em porcelanato (dimensões superiores a 30x30cm) utilizando dupla colagem de argamassa colante para porcelanato tipo ACII/ACIII, exclusive fornecimento do porcelanato e do rejunte</t>
  </si>
  <si>
    <t>DEGRAUS, RODAPÉS, SOLEIRAS E PEITORIS</t>
  </si>
  <si>
    <t>LABOR - 130301 - 1</t>
  </si>
  <si>
    <t>Rodapé de argamassa de cimento e areia no traço 1:3, altura de 7 cm e espessura de 2 cm</t>
  </si>
  <si>
    <t>LABOR - 130303 - 7</t>
  </si>
  <si>
    <t>Rodapé de cerâmica PEI-3, assentado com argamassa de cimento cola h = 7.0 cm, inclusive rejuntamento com cimento branco</t>
  </si>
  <si>
    <t>LABOR - 130304 - 1</t>
  </si>
  <si>
    <t>Rodapé de madeira de lei 7.0 x 1.5 cm, fixado com parafuso e bucha plástica n° 7</t>
  </si>
  <si>
    <t>LABOR - 130307 - 1</t>
  </si>
  <si>
    <t>Peitoril de mármore branco com largura 40 cm e esp. 3cm</t>
  </si>
  <si>
    <t>LABOR - 130308 - 1</t>
  </si>
  <si>
    <t>Soleira de granito esp. 2 cm e largura de 15 cm</t>
  </si>
  <si>
    <t>LABOR - 130311 - 1</t>
  </si>
  <si>
    <t>Soleira de granito cinza, espessura 3 cm e largura de 3 cm, conforme detalhe em projeto</t>
  </si>
  <si>
    <t>LABOR - 130315 - 2</t>
  </si>
  <si>
    <t>Rodapé de granito cinza andorinha altura de 7 cm e espessura de 2 cm, assentado com argamassa de cimento, cal hidratada CH1 e areia no traço 1:0,5:8, inclusive rejuntamento com cimento branco</t>
  </si>
  <si>
    <t>LABOR - 130317 - 1</t>
  </si>
  <si>
    <t>Peitoril de granito cinza polido, 15 cm, esp. 3cm</t>
  </si>
  <si>
    <t>LABOR - 130320 - 4</t>
  </si>
  <si>
    <t>Rodapé em cerâmica PEI-3, h = 7cm, assentado com argamassa de cimento, cal e areia, incl. rejuntamento com cimento branco</t>
  </si>
  <si>
    <t>LABOR - 130321 - 1</t>
  </si>
  <si>
    <t>Rodapé de granito cinza esp. 2cm, h=7cm, assentado com argamassa de cimento, cal hidratada CH1 e areia no traço 1:0,5:8, incl. rejuntamento com cimento branco</t>
  </si>
  <si>
    <t>LABOR - 130322 - 1</t>
  </si>
  <si>
    <t>Rodapé de argamassa de alta resistência tipo granilite ou equivalente de qualidade comprovada, altura de 10 cm e espessura de 10 mm, com cantos boleados, executado com cimento e granitina grana N.1, inclusive polimento</t>
  </si>
  <si>
    <t>LABOR - 130323 - 1</t>
  </si>
  <si>
    <t>Soleira de argamassa de alta resistência tipo granilite ou equivalente de qualidade comprovada, largura de 15cm, executado com cimento e granitina grana N.1</t>
  </si>
  <si>
    <t>LABOR - 130403 - 2</t>
  </si>
  <si>
    <t>Recomposição de piso cimentado, com argamassa de cimento e areia no traço 1:3, com 2 cm de espessura, incl. lastro</t>
  </si>
  <si>
    <t>INSTALAÇÕES HIDRO-SANITÁRIAS</t>
  </si>
  <si>
    <t>SUMIDOUROS, FOSSAS SÉPTICAS E FILTROS ANAERÓBIOS</t>
  </si>
  <si>
    <t>LABOR - 140102 - 3</t>
  </si>
  <si>
    <t>Fossa séptica de anéis pré-moldados de concreto, diâmetro 1.20 m, altura útil de 1.70m, completa, incluindo tampa c/visita de 60cm, concreto p/fundo esp.10 cm, e tubo para ligação ao filtro</t>
  </si>
  <si>
    <t>LABOR - 140103 - 2</t>
  </si>
  <si>
    <t>Filtro anaeróbio de anéis pré-moldados de concreto, diâmetro de 1.20m, altura útil de 1.80m, completo, incl. tampa c/visita de 60 cm, concreto p/fundo esp.10cm e tubulação de saída de esgoto</t>
  </si>
  <si>
    <t>LABOR - 140108 - 2</t>
  </si>
  <si>
    <t>Fossa séptica de anéis pré-moldados de concreto, diâmetro 2.00 m, Hútil 2.0m completa, incluindo tampa c/visita de 60cm, concreto p/ fundo esp.10 cm, tubo de limpeza e escavação, conf. detalhe em projeto</t>
  </si>
  <si>
    <t>LABOR - 140109 - 2</t>
  </si>
  <si>
    <t>Filtro anaeróbio de anéis pré-moldados de concreto, diâm. 2.0m, Hútil 2.0m, compl., incl. tampa c/visita 60cm, concreto p/ fundo esp. 10cm, escavação, brita 4 e tubulação de saída esgoto 150mm, conf. proj.</t>
  </si>
  <si>
    <t>ENTRADA DE ÁGUA</t>
  </si>
  <si>
    <t>LABOR - 140201 - 5</t>
  </si>
  <si>
    <t>Padrão de entrada d' água com cavalete de PVC para hidrômetro com diâmetro de 3/4" - padrão 1C da CESAN. Instalado em vão de muro protegido com gradeamento. Inclusive base de concreto magro, tubulação, conexões e registro. Conferir detalhe.</t>
  </si>
  <si>
    <t>LABOR - 140207 - 1</t>
  </si>
  <si>
    <t>Padrão de entrada d'água com caixa termoplástica para hidrômetro de 3/4" - padrão 1B da CESAN. Instalado embutido na alvenaria. Inclusive tubulação, conexões, registro, tubo camisa e caixa com tampa transparente. Conferir detalhe.</t>
  </si>
  <si>
    <t>LABOR - 140208 - 2</t>
  </si>
  <si>
    <t>Padrão entrada d'água com caixa enterrada para hidrômetro com diâmetro de 1" - padrão 2B da CESAN. Caixa em alvenaria 60x80x40cm e com tampa articulada de ferro fundido, registro e conexões para instalação de hidrômetro. Conferir detalhe</t>
  </si>
  <si>
    <t>LABOR - 140209 - 3</t>
  </si>
  <si>
    <t>Mureta p/ cavalete (Padrão 1B - CESAN) de alv. blocos cerâmicos 10x20x20cm deitados, dimensões 0.80x1.0x0.20m, para instalação de caixa termoplastica, incl revest. em reboco e lastro concreto esp.10cm, exclusive caixa e cavalete</t>
  </si>
  <si>
    <t>PONTOS HIDRO-SANITÁRIOS</t>
  </si>
  <si>
    <t>LABOR - 140701 - 1</t>
  </si>
  <si>
    <t>Ponto de água fria (lavatório, tanque, pia de cozinha, etc...)</t>
  </si>
  <si>
    <t>pt</t>
  </si>
  <si>
    <t>LABOR - 140702 - 1</t>
  </si>
  <si>
    <t>Ponto com registro de pressão (chuveiro, caixa de descarga, etc...)</t>
  </si>
  <si>
    <t>LABOR - 140703 - 1</t>
  </si>
  <si>
    <t>Ponto de torneira de jardim (para praças)</t>
  </si>
  <si>
    <t>LABOR - 140704 - 1</t>
  </si>
  <si>
    <t>Ponto de válvula de descarga, inclusive válvula (sem acabamento)</t>
  </si>
  <si>
    <t>LABOR - 140705 - 1</t>
  </si>
  <si>
    <t>Ponto para esgoto primário (vaso sanitário)</t>
  </si>
  <si>
    <t>LABOR - 140706 - 1</t>
  </si>
  <si>
    <t>Ponto para esgoto secundário (pia, lavatório, mictório, tanque, bidê, etc...)</t>
  </si>
  <si>
    <t>LABOR - 140707 - 1</t>
  </si>
  <si>
    <t>Ponto para caixa sifonada, inclusive caixa sifonada pvc 150x150x50mm com grelha em pvc</t>
  </si>
  <si>
    <t>LABOR - 140708 - 1</t>
  </si>
  <si>
    <t>Ponto para ralo sifonado, inclusive ralo sifonado 100 x 40 mm c/ grelha em pvc</t>
  </si>
  <si>
    <t>LABOR - 140709 - 1</t>
  </si>
  <si>
    <t>Ponto para ralo seco, inclusive ralo pvc 10 cm com grelha em pvc</t>
  </si>
  <si>
    <t>LABOR - 140710 - 1</t>
  </si>
  <si>
    <t>Ponto para caixa sifonada, inclusive caixa sifonada pvc 150x150x50mm com grelha em aço inox</t>
  </si>
  <si>
    <t>LABOR - 140711 - 1</t>
  </si>
  <si>
    <t>Ponto para ralo sifonado, inclusive ralo sifonado 100 x 40 mm c/ grelha em açõ inox</t>
  </si>
  <si>
    <t>LABOR - 140712 - 2</t>
  </si>
  <si>
    <t>Ponto de válvula de descarga, inclusive válvula e acabamento anti-vandalismo cromado referência Docol, Fabrimar e Deca</t>
  </si>
  <si>
    <t>LABOR - 140713 - 2</t>
  </si>
  <si>
    <t>Ponto de válvula de descarga, inclusive válvula de descarga de 50mm (1 1/2"), com acabamento para válvula de descarga Benefit, marca de referência Docol ou equivalente Mod. 00184906</t>
  </si>
  <si>
    <t>LABOR - 140714 - 1</t>
  </si>
  <si>
    <t>Ponto p/ válvula (mictório) inclusive válvula com acabamento marca de referência Pressmatic Docol, Mod. 17015106 e tubo de ligação p/mictório antivandalismo Pressmatic Mod. 00132606 marca de ref. Docol ou equivalente</t>
  </si>
  <si>
    <t>TUBULAÇÃO DE LIGAÇÃO DE CAIXAS</t>
  </si>
  <si>
    <t>LABOR - 140901 - 3</t>
  </si>
  <si>
    <t>Tubos de concreto simples PS1, diâmetro 200 mm, com rejuntamento de argamassa de cimento, cal hidratada e areia no traço 1:2:6, incluindo escavação e berço, conf. normas e especificações.</t>
  </si>
  <si>
    <t>LABOR - 140902 - 3</t>
  </si>
  <si>
    <t>Tubos de concreto simples PS1, diâmetro 300 mm, com rejuntamento de argamassa de cimento, cal hidratada e areia no traço 1:2:6, incluindo escavação e berço, conforme normas e especificações.</t>
  </si>
  <si>
    <t>LABOR - 140903 - 1</t>
  </si>
  <si>
    <t>Tubo PVC rígido para esgoto no diâmetro de 100mm incluindo escavação e aterro com areia</t>
  </si>
  <si>
    <t>LABOR - 140904 - 1</t>
  </si>
  <si>
    <t>Tubo PVC rígido para esgoto no diâmetro de 150mm incluindo escavação e aterro com areia</t>
  </si>
  <si>
    <t>LABOR - 140905 - 1</t>
  </si>
  <si>
    <t>Tubo PVC rígido para esgoto no diâmetro de 200mm incluindo escavação e aterro com areia</t>
  </si>
  <si>
    <t>LABOR - 140906 - 1</t>
  </si>
  <si>
    <t>Tubo PVC rígido para esgoto no diâmetro de 75 mm incluindo escavação e aterro com areia</t>
  </si>
  <si>
    <t>CAIXAS EMPREGANDO ARGAMASSA DE CIMENTO, CAL E AREIA</t>
  </si>
  <si>
    <t>LABOR - 141101 - 3</t>
  </si>
  <si>
    <t>Caixas de inspeção de alv. blocos concreto 9x19x39cm, dim, 60x60cm e Hmáx = 1m, com tampa de conc. esp. 5cm, lastro de conc. esp. 10cm, revest intern. c/ chapisco e reboco impermeabilizado, incl. escavação, reaterro e enchimento</t>
  </si>
  <si>
    <t>LABOR - 141102 - 3</t>
  </si>
  <si>
    <t>Caixa de areia de alvenaria de blocos de concreto 9x19x39cm, dim. 60x60cm e Hmáx=1m, c/ tampa em concreto esp. 5cm, lastro concreto esp. 10cm, revestida intern. c/ chapisco e reboco impermeabilizante, incl. escavação e reaterro</t>
  </si>
  <si>
    <t>LABOR - 141103 - 3</t>
  </si>
  <si>
    <t>Caixa sifonada especial de alv. bloco conc.9x19x39cm, dim 60x60cm e Hmáx=1m, c/ tampa em concreto esp.5cm, lastro conc.esp.10cm, revest. intern. c/chap. e reb. impermeab. escav, reaterro e curva curta c/ visita e plug em pvc 100mm</t>
  </si>
  <si>
    <t>LABOR - 141104 - 3</t>
  </si>
  <si>
    <t>Caixa de gordura de alv. bloco concreto 9x19x39cm, dim.60x60cm e Hmáx=1m, com tampa em concreto esp.5cm, lastro concreto esp.10cm, revestida intern. c/ chapisco e reboco impermeab, escavação, reaterro e parede interna em concreto</t>
  </si>
  <si>
    <t>LABOR - 141105 - 3</t>
  </si>
  <si>
    <t>Caixa retentora de matéria sólida de alv. bloco conc.9x19x39cm, dim 60x60cm e Hmáx=1m, c/ tampa conc. esp.5cm, lastro conc. esp.10cm, revest. internamente c/ chap, reb. impermeab., escavação, reaterro e parede int. em concreto</t>
  </si>
  <si>
    <t>LABOR - 141106 - 4</t>
  </si>
  <si>
    <t>Caixas de inspeção de alv. blocos concreto 9x19x39cm, dim.100x60cm e Hmáx = 1m, com tampa de conc. esp. 5cm, lastro de conc. esp. 10cm, revest intern. c/ chapisco e reboco impermeabilizado, incl. escavação, reaterro e enchimento</t>
  </si>
  <si>
    <t>LABOR - 141107 - 4</t>
  </si>
  <si>
    <t>Caixa de gordura simples de alv. bloco concr.9x19x39cm, dim.80x60cm e Hmáx=1m, com tampa em concr.esp.5cm, lastro concr.esp.10cm, revestida intern. c/ chapisco e reboco impermeab, escavação, reaterro e parede interna em concr.</t>
  </si>
  <si>
    <t>LABOR - 141108 - 4</t>
  </si>
  <si>
    <t>Caixa de gordura especial de alv. bloco concr. 9x19x39cm, dim.60x60cm e Hmáx=1m, com tampa em concr.esp.5cm, lastro concr.esp.10cm, revestida intern. c/ chapisco e reboco impermeab, escavação, reaterro e parede interna em concr.</t>
  </si>
  <si>
    <t>LABOR - 141109 - 2</t>
  </si>
  <si>
    <t>Grelha largura 20 cm de ferro redondo de 1/2" a cada 3 cm, contorno com barra de ferro de 3/4" x 1/8" e caixilho de cantoneira de 1" x 3/16"</t>
  </si>
  <si>
    <t>LABOR - 141110 - 3</t>
  </si>
  <si>
    <t>Caixa de inspeção em alv. bloco concreto 9x19x39cm, dim. 60x60cm e Hmáx=1m, c/ tampa de ferro fundido 40x40cm, lastro de concreto esp.10cm, revest. interno c/ chapisco e reboco impermeabiliz, incl. escavação, reaterro e enchimento</t>
  </si>
  <si>
    <t>LABOR - 141111 - 3</t>
  </si>
  <si>
    <t>Caixa de areia em alv. de bloco de concreto 9x19x39, dim. 60x60cm e Hmáx=1m, c/ tampa em ferro fundido, lastro de concreto esp. 10cm, revest. int. c/ chapisco e reboco impermeabilizado, incl. escavação e reaterro</t>
  </si>
  <si>
    <t>LABOR - 141112 - 3</t>
  </si>
  <si>
    <t>Caixa sifonada especial em alv. bloco concr. 9x19x39cm, dim. 60x60cm e Hmáx=1m. c/ tampa em ferro fundido, lastro conc. esp.10cm, revest. int. c/ chap. e reboco imperm., incl. esc, reaterro e curva curta c/ visita e plug pvc 100mm</t>
  </si>
  <si>
    <t>LABOR - 141113 - 4</t>
  </si>
  <si>
    <t>Caixa de gordura em alv. bloco 9x19x39cm, dim. 60x60cm e Hmáx=1.0m, c/ tampa de ferro fundido, lastro concr. esp. 10cm, revest. intern. c/ chapisco e reboco impermeab., escavação, reaterro e parede int. em concreto</t>
  </si>
  <si>
    <t>LABOR - 141114 - 3</t>
  </si>
  <si>
    <t>Caixa retentora de mat. sólida em alv. bloco conc.9x19x39cm, dim.60x60cm e Hmáx=1m, c/ tampa de ferro fund., lastro conc. esp.10cm, revest. int. c/ chap. e reb. impermeab., esc. reaterro e parede int. em concreto</t>
  </si>
  <si>
    <t>REDE DE ÁGUA FRIA - TUBOS METÁLICOS</t>
  </si>
  <si>
    <t>LABOR - 141210 - 2</t>
  </si>
  <si>
    <t>Tubo de aço carbono galvanizado, com costura, classe leve, diâmetro 15mm (1/2"), inclusive conexões</t>
  </si>
  <si>
    <t>LABOR - 141211 - 2</t>
  </si>
  <si>
    <t>Tubo de aço carbono galvanizado, com costura, classe leve, diâmetro 20mm (3/4"), inclusive conexões</t>
  </si>
  <si>
    <t>LABOR - 141212 - 2</t>
  </si>
  <si>
    <t>Tubo de aço carbono galvanizado, com costura, classe leve, diâmetro 25mm (1"), inclusive conexões</t>
  </si>
  <si>
    <t>LABOR - 141213 - 2</t>
  </si>
  <si>
    <t>Tubo de aço carbono galvanizado, com costura, classe leve, diâmetro 32mm (1.1/4"), inclusive conexões</t>
  </si>
  <si>
    <t>LABOR - 141214 - 2</t>
  </si>
  <si>
    <t>Tubo de aço carbono galvanizado, com costura, classe leve, diâmetro 40mm (1.1/2"), inclusive conexões</t>
  </si>
  <si>
    <t>LABOR - 141215 - 2</t>
  </si>
  <si>
    <t>Tubo de aço carbono galvanizado, com costura, classe leve, diâmetro 50mm (2"), inclusive conexões</t>
  </si>
  <si>
    <t>LABOR - 141216 - 2</t>
  </si>
  <si>
    <t>Tubo de aço carbono galvanizado, com costura, classe leve, diâmetro 65mm (2.1/2"), inclusive conexões</t>
  </si>
  <si>
    <t>LABOR - 141217 - 2</t>
  </si>
  <si>
    <t>Tubo de aço carbono galvanizado, com costura, classe leve, diâmetro 80mm (3"), inclusive conexões</t>
  </si>
  <si>
    <t>LABOR - 141218 - 2</t>
  </si>
  <si>
    <t>Tubo de aço carbono galvanizado, com costura, classe leve, diâmetro 100mm (4"), inclusive conexões</t>
  </si>
  <si>
    <t>REDE DE ÁGUA FRIA - TUBOS SOLDÁVEIS DE PVC</t>
  </si>
  <si>
    <t>LABOR - 141409 - 3</t>
  </si>
  <si>
    <t>Tubo de PVC rígido soldável marrom, DN 20mm (1/2"), inclusive conexões</t>
  </si>
  <si>
    <t>LABOR - 141410 - 3</t>
  </si>
  <si>
    <t>Tubo de PVC rígido soldável marrom, DN 25mm (3/4"), inclusive conexões</t>
  </si>
  <si>
    <t>LABOR - 141411 - 3</t>
  </si>
  <si>
    <t>Tubo de PVC rígido soldável marrom, DN 32mm (1"), inclusive conexões</t>
  </si>
  <si>
    <t>LABOR - 141412 - 3</t>
  </si>
  <si>
    <t>Tubo de PVC rígido soldável marrom, DN 40mm (1.1/4"), inclusive conexões</t>
  </si>
  <si>
    <t>LABOR - 141413 - 3</t>
  </si>
  <si>
    <t>Tubo de PVC rígido soldável marrom, DN 50mm (1.1/2"), inclusive conexões</t>
  </si>
  <si>
    <t>LABOR - 141414 - 3</t>
  </si>
  <si>
    <t>Tubo de PVC rígido soldável marrom, DN 60mm (2"), inclusive conexões</t>
  </si>
  <si>
    <t>LABOR - 141415 - 3</t>
  </si>
  <si>
    <t>Tubo de PVC rígido soldável marrom, DN 75mm (2.1/2"), inclusive conexões</t>
  </si>
  <si>
    <t>LABOR - 141416 - 3</t>
  </si>
  <si>
    <t>Tubo de PVC rígido soldável marrom, DN 85mm (3"), inclusive conexões</t>
  </si>
  <si>
    <t>REDE DE ÁGUA FRIA - CONEXÕES SOLDÁVEIS DE PVC</t>
  </si>
  <si>
    <t>LABOR - 141522 - 2</t>
  </si>
  <si>
    <t>Adaptador de PVC soldável com flanges livres para caixa d'água, diâmetro 25mm x 3/4"</t>
  </si>
  <si>
    <t>LABOR - 141523 - 2</t>
  </si>
  <si>
    <t>Adaptador de PVC soldável com flanges livres para caixa d'água, diâmetro 32mm x 1"</t>
  </si>
  <si>
    <t>LABOR - 141524 - 2</t>
  </si>
  <si>
    <t>Adaptador de PVC soldável com flanges livres para caixa d'água, diâmetro 40mm x 1 1/4"</t>
  </si>
  <si>
    <t>LABOR - 141525 - 2</t>
  </si>
  <si>
    <t>Adaptador de PVC soldável com flanges livres para caixa d'água, diâmetro 50mm x 1 1/2"</t>
  </si>
  <si>
    <t>LABOR - 141526 - 2</t>
  </si>
  <si>
    <t>Adaptador de PVC soldável com flanges livres para caixa d'água, diâmetro 60mm x 2"</t>
  </si>
  <si>
    <t>LABOR - 141527 - 2</t>
  </si>
  <si>
    <t>Adaptador de PVC soldável com flanges livres para caixa d'água, diâmetro 75mm x 2 1/2"</t>
  </si>
  <si>
    <t>LABOR - 141529 - 2</t>
  </si>
  <si>
    <t>Adaptador de PVC soldável com anel para caixa d'água, DN 32mm</t>
  </si>
  <si>
    <t>REDE DE ESGOTO - TUBOS DE PVC</t>
  </si>
  <si>
    <t>LABOR - 141906 - 3</t>
  </si>
  <si>
    <t>Tubo de PVC rígido soldável branco, para esgoto, série normal, diâmetro 40mm (1 1/2"), inclusive conexões</t>
  </si>
  <si>
    <t>LABOR - 141907 - 3</t>
  </si>
  <si>
    <t>Tubo de PVC rígido soldável branco, para esgoto, série normal, diâmetro 50mm (2"), inclusive conexões</t>
  </si>
  <si>
    <t>LABOR - 141908 - 3</t>
  </si>
  <si>
    <t>Tubo de PVC rígido soldável branco, para esgoto, série normal, diâmetro 75mm (3"), inclusive conexões</t>
  </si>
  <si>
    <t>LABOR - 141909 - 3</t>
  </si>
  <si>
    <t>Tubo de PVC rígido soldável branco, para esgoto, série normal, diâmetro 100mm (4"), inclusive conexões</t>
  </si>
  <si>
    <t>LABOR - 141910 - 3</t>
  </si>
  <si>
    <t>Tubo de PVC rígido soldável branco, para esgoto, série normal, diâmetro 150mm (6"), inclusive conexões</t>
  </si>
  <si>
    <t>CAIXAS DE PVC / EQUIPAMENTOS</t>
  </si>
  <si>
    <t>LABOR - 142103 - 1</t>
  </si>
  <si>
    <t>Reparo para válvula de descarga, completo</t>
  </si>
  <si>
    <t>LABOR - 142104 - 1</t>
  </si>
  <si>
    <t>Sifão em PVC para pia de cozinha ou lavatório 1x11/2"</t>
  </si>
  <si>
    <t>LABOR - 142106 - 1</t>
  </si>
  <si>
    <t>Sifão em PVC para tanque 2"</t>
  </si>
  <si>
    <t>LABOR - 142107 - 1</t>
  </si>
  <si>
    <t>Ralo sifonado em PVC 100x100mm, com grelha PVC</t>
  </si>
  <si>
    <t>LABOR - 142109 - 1</t>
  </si>
  <si>
    <t>Ralo seco em PVC 100x100mm, com grelha em PVC</t>
  </si>
  <si>
    <t>LABOR - 142111 - 1</t>
  </si>
  <si>
    <t>Caixa sifonada em PVC, diâm. 150mm, com grelha e porta grelha quadrados, em aço inox</t>
  </si>
  <si>
    <t>LABOR - 142112 - 1</t>
  </si>
  <si>
    <t>Caixa seca em PVC, diâm. 100mm, com grelha e porta grelha quadrados, em aço inox</t>
  </si>
  <si>
    <t>LABOR - 142114 - 1</t>
  </si>
  <si>
    <t>Tampa para caixa sifonada, em PVC, de 150x150mm</t>
  </si>
  <si>
    <t>LABOR - 142115 - 1</t>
  </si>
  <si>
    <t>Tampa para caixa sifonada, em aço inox, de 150x150mm</t>
  </si>
  <si>
    <t>LABOR - 142116 - 1</t>
  </si>
  <si>
    <t>Tampa para ralo, em PVC, de 100x100mm</t>
  </si>
  <si>
    <t>LABOR - 142117 - 1</t>
  </si>
  <si>
    <t>Tampa para ralo, em aço inox, de 100x100mm</t>
  </si>
  <si>
    <t>LABOR - 142118 - 1</t>
  </si>
  <si>
    <t>Engate flexível de PVC para lavatório</t>
  </si>
  <si>
    <t>LABOR - 142119 - 1</t>
  </si>
  <si>
    <t>Torneira de bóia de PVC, diâm. 3/4" (20mm)</t>
  </si>
  <si>
    <t>LABOR - 142120 - 1</t>
  </si>
  <si>
    <t>Torneira de bóia de PVC, diâm. 1" (25mm)</t>
  </si>
  <si>
    <t>LABOR - 142121 - 1</t>
  </si>
  <si>
    <t>Torneira de bóia de PVC, diâm. 11/4" (32mm)</t>
  </si>
  <si>
    <t>LABOR - 142122 - 2</t>
  </si>
  <si>
    <t>Automático de bóia, duas funções 25A</t>
  </si>
  <si>
    <t>LABOR - 142123 - 2</t>
  </si>
  <si>
    <t>Adaptador de PVC com flanges livres para caixa d'água de 20mm x 1/2"</t>
  </si>
  <si>
    <t>ABERTURA E FECHAMENTO DE RASGOS (inclusive preparo e aplicação de argamassa)</t>
  </si>
  <si>
    <t>LABOR - 142201 - 1</t>
  </si>
  <si>
    <t>Abertura e fechamento de rasgos em alvenaria, para passagem de tubulações, diâm. 1/2" a 1"</t>
  </si>
  <si>
    <t>LABOR - 142202 - 1</t>
  </si>
  <si>
    <t>Abertura e fechamento de rasgos em alvenaria, para passagem de tubulações, diâm. 11/4" a 2"</t>
  </si>
  <si>
    <t>LABOR - 142203 - 1</t>
  </si>
  <si>
    <t>Abertura e fechamento de rasgos em alvenaria, para passagem de tubulações, diâm. 21/2 a 4"</t>
  </si>
  <si>
    <t>LABOR - 142204 - 1</t>
  </si>
  <si>
    <t>Abertura e fechamento de rasgos em concreto, para passagem de tubulações, diâm. 1/2" a 1"</t>
  </si>
  <si>
    <t>LABOR - 142205 - 1</t>
  </si>
  <si>
    <t>Abertura e fechamento de rasgos em concreto, para passagem de tubulações, diâm. 11/4" a 2"</t>
  </si>
  <si>
    <t>LABOR - 142206 - 1</t>
  </si>
  <si>
    <t>Abertura e fechamento de rasgos em concreto, para passagem de tubulações, diâm. 2 1/2"a 4"</t>
  </si>
  <si>
    <t>LABOR - 142301 - 1</t>
  </si>
  <si>
    <t>Revisões e reparos em torneiras e registros</t>
  </si>
  <si>
    <t>LABOR - 142302 - 1</t>
  </si>
  <si>
    <t>Revisões e reparos em caixas de descarga</t>
  </si>
  <si>
    <t>LABOR - 142303 - 1</t>
  </si>
  <si>
    <t>Revisões e reparos em torneiras de bóia</t>
  </si>
  <si>
    <t>LABOR - 142304 - 1</t>
  </si>
  <si>
    <t>Fornecimento de durepox para reparos (250g)</t>
  </si>
  <si>
    <t>FURO EM CONCRETO</t>
  </si>
  <si>
    <t>LABOR - 142801 - 1</t>
  </si>
  <si>
    <t>Furo em concreto com martelete ou rompedor pneumático manual para diâmetros menores ou iguais a 1.1/2"</t>
  </si>
  <si>
    <t>cm</t>
  </si>
  <si>
    <t>LABOR - 142802 - 1</t>
  </si>
  <si>
    <t>Furo em concreto com martelete ou rompedor pneumático manual para diâmetros maiores 1.1/2" e menores ou iguais a 3"</t>
  </si>
  <si>
    <t>LABOR - 142803 - 1</t>
  </si>
  <si>
    <t>Furo em concreto com martelete ou rompedor pneumático manual para diâmetros maiores 3" e menores ou iguais a 4"</t>
  </si>
  <si>
    <t>INSTALAÇÕES ELÉTRICAS</t>
  </si>
  <si>
    <t>PADRÃO DE ENTRADA</t>
  </si>
  <si>
    <t>LABOR - 150122 - 3</t>
  </si>
  <si>
    <t>Mureta de medição utilizando arg. cimento, cal e areia, dimensões 1100x2000x200mm, com pilares e cintas, revestido com chapisco e reboco, inclusive pintura emassamento e pintura acrílica a três demãos, exclusive cobertura</t>
  </si>
  <si>
    <t>LABOR - 150123 - 4</t>
  </si>
  <si>
    <t>Mureta de medição utilizando arg. cimento, cal e areia, dimensões 1500x2200x400mm, revestido com chapisco e reboco, inclusive pintura emassamento, pintura acrílica a três demãos e cobertura em telha cerâmica</t>
  </si>
  <si>
    <t>QUADRO DE DISTRIBUIÇÃO</t>
  </si>
  <si>
    <t>LABOR - 150302 - 3</t>
  </si>
  <si>
    <t>Quadro de distribuição em PVC para 06 circuitos, inclusive 4 disjuntores monopolares de 15A</t>
  </si>
  <si>
    <t>LABOR - 150306 - 2</t>
  </si>
  <si>
    <t>Quadro de distribuição de energia em PVC, de embutir, com 12 divisões modulares com barramento</t>
  </si>
  <si>
    <t>LABOR - 150307 - 1</t>
  </si>
  <si>
    <t>Quadro de distribuição de energia, de embutir, com 18 divisões modulares, com barramento</t>
  </si>
  <si>
    <t>LABOR - 150308 - 1</t>
  </si>
  <si>
    <t>Quadro de distribuição de energia, de embutir, com 24 divisões modulares, com barramento</t>
  </si>
  <si>
    <t>LABOR - 150309 - 1</t>
  </si>
  <si>
    <t>Quadro de distribuição de energia, de embutir, com 32 divisões modulares, com barramento</t>
  </si>
  <si>
    <t>LABOR - 150310 - 1</t>
  </si>
  <si>
    <t>Caixa de distribuição 20x20x15 cm</t>
  </si>
  <si>
    <t>LABOR - 150311 - 2</t>
  </si>
  <si>
    <t>Quadro de distribuição de energia, de embutir, com 12 divisões modulares, sem barramento</t>
  </si>
  <si>
    <t>LABOR - 150312 - 1</t>
  </si>
  <si>
    <t>Quadro de distribuição de energia, de embutir, com 3 divisões modulares, sem barramento</t>
  </si>
  <si>
    <t>LABOR - 150313 - 2</t>
  </si>
  <si>
    <t>Quadro de distribuição de energia, de embutir, com 6 divisões modulares, com barramento trifásico 100A</t>
  </si>
  <si>
    <t>LABOR - 150315 - 1</t>
  </si>
  <si>
    <t>Quadro distrib. energia, embutido ou semi embutido, capac. p/ 34 disj. DIN, c/barram trif. 150A barra. neutro e terra, fab. em chapa de aço 12 USG com porta, espelho, trinco com fechad ch yale, Ref. QDETG II-34DIN-CEMAR ou equiv.</t>
  </si>
  <si>
    <t>LABOR - 150316 - 1</t>
  </si>
  <si>
    <t>Quadro distrib. energia, embutido ou semi embutido, capac. p/ 44 disj. DIN, c/barram trif. 150A barra. neutro e terra, fab. em chapa de aço 12 USG com porta, espelho, trinco com fechad ch yale, Ref. QDETG II-44DIN-CEMAR ou equiv.</t>
  </si>
  <si>
    <t>LABOR - 150317 - 1</t>
  </si>
  <si>
    <t>Quadro distrib. energia, embutido ou semi embutido, capac. p/ 56 disj. DIN, c/barram trif. 225A barra. neutro e terra, fab. em chapa de aço 12 USG com porta, espelho, trinco com fechad ch</t>
  </si>
  <si>
    <t>CAIXAS DE PASSAGEM</t>
  </si>
  <si>
    <t>LABOR - 150609 - 3</t>
  </si>
  <si>
    <t>Caixa para medidor polifásico carga até 41000W inclusive caixa para disjuntor polifásico até 100A</t>
  </si>
  <si>
    <t>LABOR - 150610 - 3</t>
  </si>
  <si>
    <t>Caixa de aterramento de concreto simples, nas dimensões de 30x30x25cm, com revest. int. em chapisco e reboco, tampa de concreto esp.5cm e lastro de brita esp. 5 cm, incl. haste 5/8"x2400mm</t>
  </si>
  <si>
    <t>LABOR - 150612 - 3</t>
  </si>
  <si>
    <t>Caixa de passagem 100x100x80mm, chapa 18, com tampa parafusada</t>
  </si>
  <si>
    <t>LABOR - 150614 - 3</t>
  </si>
  <si>
    <t>Caixa de passagem de alvenaria de blocos de concreto 9x19x39cm, dimensões de 30x30x50cm, com revestimento interno em chapisco e reboco, tampa de concreto esp.5cm e lastro de brita 5 cm</t>
  </si>
  <si>
    <t>LABOR - 150615 - 3</t>
  </si>
  <si>
    <t>Caixa de passagem de alvenaria de blocos de concreto 9x19x39cm, dimensões de 40x40x50cm, com revestimento interno em chapisco e reboco, tampa de concreto esp.5cm e lastro de brita 5 cm</t>
  </si>
  <si>
    <t>LABOR - 150616 - 3</t>
  </si>
  <si>
    <t>Caixa de passagem de alvenaria de blocos de concreto 9x19x39cm, dimensões de 50x50x50cm, com revestimento interno em chapisco e reboco, tampa de concreto esp.5cm e lastro de brita 5 cm</t>
  </si>
  <si>
    <t>LABOR - 150626 - 2</t>
  </si>
  <si>
    <t>Conjunto caixa termoplástica para Medidor Padrão ESCELSA Monofáfico com tampa transparente em policarbonato P-980-009 inclusive caixa para disjuntor monof P-940-003 Padrão Escelsa</t>
  </si>
  <si>
    <t>LABOR - 150628 - 1</t>
  </si>
  <si>
    <t>Caixa de embutir marca de referência Tigreflex, 4x2"</t>
  </si>
  <si>
    <t>LABOR - 150629 - 1</t>
  </si>
  <si>
    <t>Caixa de embutir marca de referência Tigreflex, 4x4"</t>
  </si>
  <si>
    <t>LABOR - 150632 - 1</t>
  </si>
  <si>
    <t>Caixa de passagem 150x150x80mm, chapa 18, com tampa parafusada</t>
  </si>
  <si>
    <t>LABOR - 150633 - 1</t>
  </si>
  <si>
    <t>Caixa de passagem 200x200x100mm, chapa 18, com tampa parafusada</t>
  </si>
  <si>
    <t>LABOR - 150634 - 1</t>
  </si>
  <si>
    <t>Caixa de passagem 300x300x120mm, chapa 18, com tampa parafusada</t>
  </si>
  <si>
    <t>LABOR - 150635 - 1</t>
  </si>
  <si>
    <t>Caixa de passagem 400x400x120mm, chapa 18, com tampa parafusada</t>
  </si>
  <si>
    <t>LABOR - 150636 - 3</t>
  </si>
  <si>
    <t>Caixa sextavada em PVC de 3x3x1 1/2", marca de referência Tigreflex</t>
  </si>
  <si>
    <t>ENVELOPAMENTO DE ELETRODUTOS</t>
  </si>
  <si>
    <t>LABOR - 150701 - 2</t>
  </si>
  <si>
    <t>Envelopamento de concreto simples com consumo mínimo de cimento de 250kg/m3, inclusive escavação para profundidade mínima do eletroduto de 50 cm, de 25 x 25 cm, para 1 eletroduto</t>
  </si>
  <si>
    <t>LABOR - 150702 - 2</t>
  </si>
  <si>
    <t>Envelopamento de concreto simples com consumo mínimo de cimento de 250kg/m3, inclusive escavação para profundidade mínima do eletroduto de 50 cm, de 25 x 30 cm, para 2 eletrodutos</t>
  </si>
  <si>
    <t>LABOR - 150703 - 2</t>
  </si>
  <si>
    <t>Envelopamento de concreto simples com consumo mínimo de cimento de 250kg/m3, inclusive escavação para profundidade mínima do eletroduto de 50cm, de 60 x 30 cm, para 3 eletrodutos</t>
  </si>
  <si>
    <t>LABOR - 150704 - 2</t>
  </si>
  <si>
    <t>Envelopamento de concreto simples com consumo mínimo de cimento de 250kg/m3, inclusive escavação para profundidade mínima do eletroduto de 50cm, de 45 x 45 cm, para 3 eletrodutos</t>
  </si>
  <si>
    <t>INSTALAÇÕES APARENTES</t>
  </si>
  <si>
    <t>LABOR - 150801 - 2</t>
  </si>
  <si>
    <t>Eletroduto aparente de PVC rígido roscável diâmetro 3/4", inclusive abraçadeira de fixação</t>
  </si>
  <si>
    <t>LABOR - 150802 - 4</t>
  </si>
  <si>
    <t>Caixa de ligação de alumínio silício, tipo CONDULETES,sem rosca, no formato B, inclusive tampa com vedação, diâmetro 3/4"</t>
  </si>
  <si>
    <t>LABOR - 150803 - 4</t>
  </si>
  <si>
    <t>Caixa de ligação de alumínio silício, tipo CONDULETES, sem rosca, no formato T, inclusive tampa com vedação, diâmetro 3/4"</t>
  </si>
  <si>
    <t>LABOR - 150804 - 4</t>
  </si>
  <si>
    <t>Caixa de ligação de alumínio silício, tipo CONDULETES, sem rosca, no formato LR, inclusive tampa com vedação, diâmetro 3/4"</t>
  </si>
  <si>
    <t>LABOR - 150805 - 4</t>
  </si>
  <si>
    <t>Caixa de ligação de alumínio silício, tipo CONDULETES, sem rosca, no formato X, inclusive tampa com vedação, diâmetro 3/4"</t>
  </si>
  <si>
    <t>LABOR - 150806 - 2</t>
  </si>
  <si>
    <t>Eletroduto aparente de PVC rígido roscável diâmetro 1", inclusive abraçadeira de fixação</t>
  </si>
  <si>
    <t>LABOR - 150807 - 1</t>
  </si>
  <si>
    <t>Canaleta sistema X da Pial ou equivalente, inclusive conexões</t>
  </si>
  <si>
    <t>LABOR - 150835 - 2</t>
  </si>
  <si>
    <t>Eletrocalha perfurada em chapa de aço galvanizado nº16, 150x50mm, sem tampa</t>
  </si>
  <si>
    <t>LABOR - 150836 - 2</t>
  </si>
  <si>
    <t>Eletrocalha perfurada em chapa de aço galvanizado nº16, 200x100mm, sem tampa</t>
  </si>
  <si>
    <t>LABOR - 150837 - 1</t>
  </si>
  <si>
    <t>Eletrocalha perfurada em chapa de aço galvanizado nº16, 300x100mm, sem tampa</t>
  </si>
  <si>
    <t>LABOR - 150838 - 1</t>
  </si>
  <si>
    <t>Eletrocalha perfurada em chapa de aço galvanizado nº16, 400x100mm, sem tampa</t>
  </si>
  <si>
    <t>LABOR - 150843 - 1</t>
  </si>
  <si>
    <t>Redução concêntrica para eletrocalha perfurada, tipo "U", 200x150mm, aba 100</t>
  </si>
  <si>
    <t>LABOR - 150844 - 1</t>
  </si>
  <si>
    <t>Redução concêntrica para eletrocalha perfurada, tipo "U", 300x150mm, aba 100</t>
  </si>
  <si>
    <t>LABOR - 150845 - 1</t>
  </si>
  <si>
    <t>Redução concêntrica para eletrocalha perfurada, tipo "U", 400x150mm, aba 100</t>
  </si>
  <si>
    <t>LABOR - 150850 - 1</t>
  </si>
  <si>
    <t>Saída horizontal para eletroduto de 3/4"</t>
  </si>
  <si>
    <t>LABOR - 150851 - 1</t>
  </si>
  <si>
    <t>Saída horizontal para eletroduto de 1"</t>
  </si>
  <si>
    <t>LABOR - 150852 - 1</t>
  </si>
  <si>
    <t>Saída horizontal para eletroduto de 2"</t>
  </si>
  <si>
    <t>LABOR - 150860 - 1</t>
  </si>
  <si>
    <t>Tampa de encaixe para eletrocalha em chapa de aço galvanizada 18, dim. 150mm</t>
  </si>
  <si>
    <t>LABOR - 150861 - 1</t>
  </si>
  <si>
    <t>Tampa de encaixe para eletrocalha em chapa de aço galvanizada 18, dim. 200mm</t>
  </si>
  <si>
    <t>LABOR - 150862 - 1</t>
  </si>
  <si>
    <t>Tampa de encaixe para eletrocalha em chapa de aço galvanizada 18, dim. 300mm</t>
  </si>
  <si>
    <t>LABOR - 150863 - 1</t>
  </si>
  <si>
    <t>Tampa de encaixe para eletrocalha em chapa de aço galvanizada 18, dim. 400mm</t>
  </si>
  <si>
    <t>LABOR - 150866 - 1</t>
  </si>
  <si>
    <t>Junção simples para eletrocalha metálica 200x100mm, galvanizada, ref. Mega MG 2760 ou equivalente</t>
  </si>
  <si>
    <t>LABOR - 150867 - 1</t>
  </si>
  <si>
    <t>Junção simples para eletrocalha metálica 300x100mm, galvanizada, ref. Mega MG 2760 ou equivalente</t>
  </si>
  <si>
    <t>LABOR - 150870 - 1</t>
  </si>
  <si>
    <t>TÊ horizontal 90º para eletrocalha metálica 200x100mm, galvanizada, ref. MEGA MG 2570 ou equivalente</t>
  </si>
  <si>
    <t>LABOR - 150871 - 1</t>
  </si>
  <si>
    <t>TÊ horizontal 90º para eletrocalha metálica 300x100mm, galvanizada, ref. MEGA MG 2570 ou equivalente</t>
  </si>
  <si>
    <t>LABOR - 150875 - 1</t>
  </si>
  <si>
    <t>Curva horizontal 90º para eletrocalha metálica, 200x100mm, galvanizada, ref. MEGA MG 2510</t>
  </si>
  <si>
    <t>LABOR - 150876 - 1</t>
  </si>
  <si>
    <t>Curva horizontal 90º para eletrocalha metálica, 300x100mm, galvanizada, ref. MEGA MG 2510</t>
  </si>
  <si>
    <t>LABOR - 150880 - 1</t>
  </si>
  <si>
    <t>Suporte de fixação de eletroduto no teto, através de fita metálica perfurada (Walsiwa) ou equiv (1,30m), cursor (1 und), h=60cm, suporte "Y" (1 und), parafuso e bucha S8 (1 und)</t>
  </si>
  <si>
    <t>LABOR - 150881 - 1</t>
  </si>
  <si>
    <t>Suporte de fixação de eletrocalha de 200x100mm, na parede, através de suporte tipo mão francesa simples (1 und), parafuso e bucha S8 (2und)</t>
  </si>
  <si>
    <t>LABOR - 150882 - 1</t>
  </si>
  <si>
    <t>Suporte de fixação de eletrocalha de 300x100mm, na parede, através de suporte tipo mão francesa reforçada (1 und), parafuso e bucha S8 (2 und)</t>
  </si>
  <si>
    <t>LABOR - 150883 - 1</t>
  </si>
  <si>
    <t>Suporte de fixação de eletrocalha de 400x100mm, na parede, através de suporte tipo mão francesa reforçada (1 und), parafuso e bucha S8 (2 und)</t>
  </si>
  <si>
    <t>LABOR - 150884 - 1</t>
  </si>
  <si>
    <t>Suporte de fixação de eletrocalha de 200x100mm, no teto, através de gancho vertical (1 und), porca sextavada e arruela 1/4" (4 und), vergalhão rosca total 1/4" (h=60cm), cantoneira ZZ (1 und) e parafuso e bucha S8 (2 und)</t>
  </si>
  <si>
    <t>LABOR - 150885 - 1</t>
  </si>
  <si>
    <t>Suporte de fixação de eletrocalha de 300x100mm, no teto, através de suporte angular (1 und), porca sextavada e arruela 1/4' (4 und) , vergalhão com rosca total 1/4" (h=60cm), cantoneira ZZ (2 und) e parafuso e bucha S8 (2 und)</t>
  </si>
  <si>
    <t>LABOR - 150886 - 2</t>
  </si>
  <si>
    <t>Suporte de fixação de eletrocalha de 400x100mm, no teto, através de suporte angular (1 und), porca sextavada e arruela 1/4' (4 und), vergalhão rosca total 1/4" (h=60cm), cantoneira ZZ (2 und) e parafuso e bucha S8 (2 und)</t>
  </si>
  <si>
    <t>COMPOSIÇÕES INTERMEDIÁRIAS P/ ELETRICA</t>
  </si>
  <si>
    <t>LABOR - 150906 - 1</t>
  </si>
  <si>
    <t>Arame galvanizado 12 BWG (0.048 kg/m)</t>
  </si>
  <si>
    <t>LABOR - 150910 - 1</t>
  </si>
  <si>
    <t>Cabeçote de alumínio de 3/4"</t>
  </si>
  <si>
    <t>LABOR - 150916 - 1</t>
  </si>
  <si>
    <t>Canaleta sistema X Pial ou equivalente, inclusive conecções, 20x10x2200 mm, cod. 30801</t>
  </si>
  <si>
    <t>LABOR - 150918 - 2</t>
  </si>
  <si>
    <t>Fita isolante em rolo de 19mm x 20 m, número 33 Scoth ou equivalente</t>
  </si>
  <si>
    <t>LABOR - 150932 - 1</t>
  </si>
  <si>
    <t>Receptáculo (bocal) de louça para lâmpada incandescente</t>
  </si>
  <si>
    <t>LABOR - 150934 - 1</t>
  </si>
  <si>
    <t>Lâmpada fluorescente 40 W</t>
  </si>
  <si>
    <t>LABOR - 150937 - 1</t>
  </si>
  <si>
    <t>Arame de aço 14 BWG para guia</t>
  </si>
  <si>
    <t>LABOR - 150964 - 1</t>
  </si>
  <si>
    <t>Lâmpada fluorescente de 20W</t>
  </si>
  <si>
    <t>LABOR - 150967 - 1</t>
  </si>
  <si>
    <t>Soquete para lâmpada fluorescente</t>
  </si>
  <si>
    <t>CAIXAS DE PASSAGEM EMPREGANDO ARGAMASSA DE CIMENTO, CAL E AREIA</t>
  </si>
  <si>
    <t>LABOR - 151001 - 3</t>
  </si>
  <si>
    <t>Caixa de passagem de alvenaria de blocos cerâmicos 10 furos 10x20x20cm dimensões de 25x25x25cm, com revestimento interno em chapisco e reboco, tampa de concreto esp.5cm e lastro de brita 5 cm</t>
  </si>
  <si>
    <t>LABOR - 151002 - 4</t>
  </si>
  <si>
    <t>Caixa de passagem de alvenaria de blocos cerâmicos 10 furos 10x20x20cm dimensões de 50x50x50cm, com revestimento interno em chapisco e reboco, tampa de concreto esp.5cm e lastro de brita 5 cm</t>
  </si>
  <si>
    <t>LABOR - 151003 - 3</t>
  </si>
  <si>
    <t>Caixa de passagem de alvenaria de blocos cerâmicos 10 furos 10x20x20cm, dimensão de 30x30x30cm, com revestimento interno em chapisco e reboco, tampa de concreto esp. 5cm e lastro de brita 5cm</t>
  </si>
  <si>
    <t>LABOR - 151015 - 4</t>
  </si>
  <si>
    <t>Caixa de inspeção de alvenaria de blocos cerâmicos 10 furos 10x20x20cm dimensões de 30x30x60cm, com revestimento interno em chapisco e reboco, tampa de concreto esp.5cm e lastro de brita 5 cm</t>
  </si>
  <si>
    <t>LABOR - 151016 - 3</t>
  </si>
  <si>
    <t>Caixa de passagem de alvenaria de blocos de concreto 9x19x39cm, dimensões de 80x80x80m, com revestimento interno em chapisco e reboco tampa de concreto esp. 5cm e lastro de brita 5cm</t>
  </si>
  <si>
    <t>LABOR - 151017 - 3</t>
  </si>
  <si>
    <t>Caixa de passagem de alvenaria de blocos de concreto 9x19x39cm, dimensões de 1.00x1.00x1.00m, com revestimento interno em chapisco e reboco tampa de concreto esp. 5cm e lastro de brita 5cm</t>
  </si>
  <si>
    <t>ELETRODUTOS E CONEXÕES</t>
  </si>
  <si>
    <t>LABOR - 151125 - 2</t>
  </si>
  <si>
    <t>Eletroduto de PVC rígido roscável, diâmetro 1/2", inclusive conexões</t>
  </si>
  <si>
    <t>LABOR - 151126 - 2</t>
  </si>
  <si>
    <t>Eletroduto de PVC rígido roscável, diâmetro 3/4", inclusive conexões</t>
  </si>
  <si>
    <t>LABOR - 151127 - 2</t>
  </si>
  <si>
    <t>Eletroduto de PVC rígido roscável, diâmetro 1", inclusive conexões</t>
  </si>
  <si>
    <t>LABOR - 151128 - 2</t>
  </si>
  <si>
    <t>Eletroduto de PVC rígido roscável, diâmetro 1.1/4", inclusive conexões</t>
  </si>
  <si>
    <t>LABOR - 151129 - 2</t>
  </si>
  <si>
    <t>Eletroduto de PVC rígido roscável, diâmetro 1.1/2", inclusive conexões</t>
  </si>
  <si>
    <t>LABOR - 151130 - 2</t>
  </si>
  <si>
    <t>Eletroduto de PVC rígido roscável, diâmetro 2", inclusive conexões</t>
  </si>
  <si>
    <t>LABOR - 151131 - 2</t>
  </si>
  <si>
    <t>Eletroduto de PVC rígido roscável, diâmetro 3", inclusive conexões</t>
  </si>
  <si>
    <t>LABOR - 151132 - 2</t>
  </si>
  <si>
    <t>Eletroduto flexível corrugado diâmetro 3/4", Amarelo ? Tigreflex ou equivalente</t>
  </si>
  <si>
    <t>LABOR - 151133 - 2</t>
  </si>
  <si>
    <t>Eletroduto flexível corrugado diâmetro 1", Amarelo ? Tigreflex ou equivalente</t>
  </si>
  <si>
    <t>LABOR - 151135 - 2</t>
  </si>
  <si>
    <t>Eletroduto de PVC rígido roscável, diâmetro 4", inclusive conexões</t>
  </si>
  <si>
    <t>LABOR - 151136 - 2</t>
  </si>
  <si>
    <t>Eletroduto de PVC rígido roscável, diâmetro 6", inclusive conexões</t>
  </si>
  <si>
    <t>LABOR - 151137 - 2</t>
  </si>
  <si>
    <t>Eletroduto PEAD parede simples, corrugado, cor preta, diâmetro 1.1/2", referencia Kanaflex, Plastibras ou equivalente</t>
  </si>
  <si>
    <t>LABOR - 151138 - 2</t>
  </si>
  <si>
    <t>Eletroduto PEAD parede simples, corrugado, cor preta, diâmetro 1.1/4", referencia Kanaflex, Plastibras ou equivalente</t>
  </si>
  <si>
    <t>LABOR - 151139 - 2</t>
  </si>
  <si>
    <t>Eletroduto PEAD parede simples, corrugado, cor preta, diâmetro 2", referencia Kanaflex, Plastibras ou equivalente</t>
  </si>
  <si>
    <t>LABOR - 151140 - 2</t>
  </si>
  <si>
    <t>Eletroduto PEAD parede simples, corrugado, cor preta, diâmetro 3", referencia Kanaflex, Plastibras ou equivalente</t>
  </si>
  <si>
    <t>LABOR - 151141 - 2</t>
  </si>
  <si>
    <t>Eletroduto PEAD parede simples, corrugado, cor preta, diâmetro 4", referencia Kanaflex, Plastibras ou equivalente</t>
  </si>
  <si>
    <t>LABOR - 151142 - 2</t>
  </si>
  <si>
    <t>Eletroduto PEAD parede simples, corrugado, cor preta, diâmetro 6", referencia Kanaflex, Plastibras ou equivalente</t>
  </si>
  <si>
    <t>CHAVES, FUSIVEIS E DISJUNTORES</t>
  </si>
  <si>
    <t>LABOR - 151301 - 3</t>
  </si>
  <si>
    <t>Mini-Disjuntor monopolar 16A, curva C, 5kA, 127/220Vca, referência Siemens, GE, Schneider ou equivalente</t>
  </si>
  <si>
    <t>LABOR - 151302 - 3</t>
  </si>
  <si>
    <t>Mini-Disjuntor monopolar 20A, curva C, 5kA, 127/220Vca, referência Siemens, GE, Schneider ou equivalente</t>
  </si>
  <si>
    <t>LABOR - 151303 - 3</t>
  </si>
  <si>
    <t>Mini-Disjuntor monopolar 25A, curva C, 5kA, 127/220Vca, referência Siemens, GE, Schneider ou equivalente</t>
  </si>
  <si>
    <t>LABOR - 151304 - 3</t>
  </si>
  <si>
    <t>Mini-Disjuntor monopolar 32A, curva C, 5kA, 127/220Vca, referência Siemens, GE, Schneider ou equivalente</t>
  </si>
  <si>
    <t>LABOR - 151305 - 3</t>
  </si>
  <si>
    <t>Mini-Disjuntor monopolar 40A, curva C, 5kA, 127/220Vca, referência Siemens, GE, Schneider ou equivalente</t>
  </si>
  <si>
    <t>LABOR - 151306 - 3</t>
  </si>
  <si>
    <t>Mini-Disjuntor bipolar 16A, curva C, 5kA, 127/220Vca, referência Siemens, GE, Schneider ou equivalente</t>
  </si>
  <si>
    <t>LABOR - 151307 - 3</t>
  </si>
  <si>
    <t>Mini-Disjuntor bipolar 20A, curva C, 5kA, 127/220Vca, referência Siemens, GE, Schneider ou equivalente</t>
  </si>
  <si>
    <t>LABOR - 151308 - 3</t>
  </si>
  <si>
    <t>Mini-Disjuntor bipolar 50A, curva C, 5kA, 127/220Vca, referência Siemens, GE, Schneider ou equivalente</t>
  </si>
  <si>
    <t>LABOR - 151309 - 3</t>
  </si>
  <si>
    <t>Mini-Disjuntor tripolar 16A, curva C, 5kA, 127/220Vca, referência Siemens, GE, Schneider ou equivalente</t>
  </si>
  <si>
    <t>LABOR - 151310 - 3</t>
  </si>
  <si>
    <t>Mini-Disjuntor tripolar 40A, curva C, 5kA, 127/220Vca, referência Siemens, GE, Schneider ou equivalente</t>
  </si>
  <si>
    <t>LABOR - 151311 - 3</t>
  </si>
  <si>
    <t>Mini-Disjuntor tripolar 50A, curva C, 5kA, 127/220Vca, referência Siemens, GE, Schneider ou equivalente</t>
  </si>
  <si>
    <t>LABOR - 151313 - 3</t>
  </si>
  <si>
    <t>Mini-Disjuntor tripolar 90 A, curva C, 5kA, 127/220Vca, referência Siemens, GE, Schneider ou equivalente</t>
  </si>
  <si>
    <t>LABOR - 151314 - 4</t>
  </si>
  <si>
    <t>Mini-Disjuntor tripolar 100A, curva C, 20kA, 127/220Vca, referência Siemens, GE, Schneider ou equivalente</t>
  </si>
  <si>
    <t>LABOR - 151316 - 3</t>
  </si>
  <si>
    <t>Mini-Disjuntor tripolar 70A, curva C, 5kA, 127/220Vca, referência Siemens, GE, Schneider ou equivalente</t>
  </si>
  <si>
    <t>LABOR - 151317 - 4</t>
  </si>
  <si>
    <t>Mini-Disjuntor monopolar 50A, curva C, 5kA, 127/220Vca, referência Siemens, GE, Schneider ou equivalente</t>
  </si>
  <si>
    <t>LABOR - 151318 - 3</t>
  </si>
  <si>
    <t>Mini-Disjuntor monopolar 63A, curva C, 5kA, 127/220Vca, referência Siemens, GE, Schneider ou equivalente</t>
  </si>
  <si>
    <t>LABOR - 151319 - 3</t>
  </si>
  <si>
    <t>Mini-Disjuntor monopolar 70A, curva C, 5kA, 127220Vca, referência Siemens, GE, Schneider ou equivalente</t>
  </si>
  <si>
    <t>LABOR - 151320 - 3</t>
  </si>
  <si>
    <t>Mini-Disjuntor monopolar 80A, curva C, 5kA, 127/220Vca, referência Siemens, GE, Schneider ou equivalente</t>
  </si>
  <si>
    <t>LABOR - 151321 - 3</t>
  </si>
  <si>
    <t>Mini-Disjuntor bipolar 25A, curva C, 5kA, 127/220Vca, referência Siemens, GE, Schneider ou equivalente</t>
  </si>
  <si>
    <t>LABOR - 151322 - 3</t>
  </si>
  <si>
    <t>Mini-Disjuntor bipolar 32A, curva C, 5kA, 127/220Vca, referência Siemens, GE, Schneider ou equivalente</t>
  </si>
  <si>
    <t>LABOR - 151323 - 3</t>
  </si>
  <si>
    <t>Mini-Disjuntor bipolar 40A, curva C, 5kA, 127/220Vca, referência Siemens, GE, Schneider ou equivalente</t>
  </si>
  <si>
    <t>LABOR - 151324 - 3</t>
  </si>
  <si>
    <t>Mini-Disjuntor bipolar 63A, curva C, 5kA, 127/220Vca, referência Siemens, GE, Schneider ou equivalente</t>
  </si>
  <si>
    <t>LABOR - 151325 - 3</t>
  </si>
  <si>
    <t>Mini-Disjuntor bipolar 70A, curva C, 5kA, 220/127Vca, referência Siemens, GE, Schneider ou equivalente</t>
  </si>
  <si>
    <t>LABOR - 151326 - 4</t>
  </si>
  <si>
    <t>ni-Disjuntor bipolar 80A, curva C, 5kA, 127/220Vca, referência Siemens, GE, Schneider ou equivalente</t>
  </si>
  <si>
    <t>LABOR - 151327 - 3</t>
  </si>
  <si>
    <t>Mini-Disjuntor tripolar 20A, curva C, 5kA, 127/220Vca, referência Siemens, GE, Schneider ou equivalente</t>
  </si>
  <si>
    <t>LABOR - 151328 - 3</t>
  </si>
  <si>
    <t>Mini-Disjuntor tripolar 25A, curva C, 5kA, 127/220Vca, referência Siemens, GE, Schneider ou equivalente</t>
  </si>
  <si>
    <t>LABOR - 151329 - 4</t>
  </si>
  <si>
    <t>Mini-Disjuntor tripolar 32A, curva C, 5kA, 127/220Vca, referência. Siemens, GE, Schneider ou equivalente</t>
  </si>
  <si>
    <t>LABOR - 151330 - 3</t>
  </si>
  <si>
    <t>Mini-Disjuntor tripolar 63A, curva C, 5kA, 127/220Vca, referência Siemens, GE, Schneider ou equivalente</t>
  </si>
  <si>
    <t>LABOR - 151331 - 4</t>
  </si>
  <si>
    <t>Mini-Disjuntor tripolar 80A, curva C, 5kA, 127/220Vca, referência Siemens, GE, Schneider ou equivalente</t>
  </si>
  <si>
    <t>LABOR - 151332 - 4</t>
  </si>
  <si>
    <t>Mini-Disjuntor tripolar 125A, curva C, 20kA, 127/220Vca, referência Siemens, GE, Schneider ou equivalente</t>
  </si>
  <si>
    <t>LABOR - 151333 - 3</t>
  </si>
  <si>
    <t>Disjuntor caixa moldada termomagnetico fixo, tripolar 175A, Icu: 50kA, 400/500Vca, referência Siemens, Soprano, Schneider ou equivalente</t>
  </si>
  <si>
    <t>LABOR - 151334 - 3</t>
  </si>
  <si>
    <t>Disjuntor caixa moldada termomagnetico fixo, tripolar 200A, Icu: 50kA, 400/500Vca, referência Siemens, Soprano, Schneider ou equivalente</t>
  </si>
  <si>
    <t>LABOR - 151335 - 3</t>
  </si>
  <si>
    <t>Disjuntor caixa moldada termomagnetico fixo, tripolar 400A, Icu: 65kA, 380/415Vca, referência Siemens, Soprano, Schneider ou equivalente</t>
  </si>
  <si>
    <t>LABOR - 151337 - 2</t>
  </si>
  <si>
    <t>Dispositivo de proteção contra surto (DPS) bipolar, 40kA, 275Vca, referência Siemens, Steck, Clamper ou equivalente</t>
  </si>
  <si>
    <t>LABOR - 151338 - 3</t>
  </si>
  <si>
    <t>Mini-Disjuntor monopolar 10A, curva C, 5kA, 127/220Vca, referência Siemens, GE, Schneider ou equivalente</t>
  </si>
  <si>
    <t>LABOR - 151339 - 4</t>
  </si>
  <si>
    <t>Mini-Disjuntor tripolar 125A, curva C, 15kA, 220/380Vca, referência Siemens, GE, Schneider ou equivalente</t>
  </si>
  <si>
    <t>LABOR - 151344 - 2</t>
  </si>
  <si>
    <t>Fusivel retardado NH gG(gL), tamanho 01 ? 100A, 120kA em 500Vca, referência Siemens, WEG, Negrini ou equivalente</t>
  </si>
  <si>
    <t>LABOR - 151345 - 2</t>
  </si>
  <si>
    <t>Fusivel retardado NH gG(gL), tamanho 01 ? 160A, 120kA em 500Vca, referência Siemens, WEG, Negrini ou equivalente</t>
  </si>
  <si>
    <t>LABOR - 151346 - 2</t>
  </si>
  <si>
    <t>Fusivel retardado NH gG(gL), tamanho 02 ? 250A, 120kA em 500Vca, referência Siemens, WEG, Negrini ou equivalente</t>
  </si>
  <si>
    <t>LABOR - 151347 - 2</t>
  </si>
  <si>
    <t>Fusivel retardado NH gG(gL), tamanho 02 ? 300A, 120kA em 500Vca, referência Siemens, WEG, Negrini ou equivalente</t>
  </si>
  <si>
    <t>LABOR - 151348 - 2</t>
  </si>
  <si>
    <t>Fusivel retardado NH gG(gL), tamanho 02 ? 355A, 120kA em 500Vca, referência Siemens, WEG, Negrini ou equivalente</t>
  </si>
  <si>
    <t>LABOR - 151349 - 2</t>
  </si>
  <si>
    <t>Fusivel retardado NH gG(gL), tamanho 01 ? 125A, 120kA em 500Vca, referência Siemens, WEG, Negrini ou equivalente</t>
  </si>
  <si>
    <t>LABOR - 151350 - 4</t>
  </si>
  <si>
    <t>Interruptor Diferencial Bipolar DR 25A, 30mA ? 6kA, referência Siemens, Schneider, WEG ou equivalente</t>
  </si>
  <si>
    <t>LABOR - 151357 - 2</t>
  </si>
  <si>
    <t>Interruptor Diferencial Bipolar DR 40A, 30mA ? 6kA, referência Siemens, Schneider, WEG ou equivalente</t>
  </si>
  <si>
    <t>LABOR - 151359 - 2</t>
  </si>
  <si>
    <t>Interruptor Diferencial Bipolar DR 80A, 30mA - 6kA, referência Siemens, Schneider, WEG ou equivalente</t>
  </si>
  <si>
    <t>FIOS E CABOS</t>
  </si>
  <si>
    <t>LABOR - 151401 - 2</t>
  </si>
  <si>
    <t>Cabo de cobre termoplástico (PVC) flexível isolado 450/750V, antichama BWF livre de chumbo, 70ºC - 1,5mm2</t>
  </si>
  <si>
    <t>LABOR - 151402 - 2</t>
  </si>
  <si>
    <t>Cabo de cobre termoplástico (PVC) flexível isolado 450/750V, antichama BWF livre de chumbo, 70ºC - 2,5mm2</t>
  </si>
  <si>
    <t>LABOR - 151403 - 2</t>
  </si>
  <si>
    <t>Cabo de cobre termoplástico (PVC) flexível isolado 450/750V, antichama BWF livre de chumbo, 70ºC ? 4,0mm2</t>
  </si>
  <si>
    <t>LABOR - 151404 - 2</t>
  </si>
  <si>
    <t>Cabo de cobre termoplástico (PVC) flexível isolado 450/750V, antichama BWF livre de chumbo, 70ºC ? 6,0mm2</t>
  </si>
  <si>
    <t>LABOR - 151405 - 2</t>
  </si>
  <si>
    <t>Cabo de cobre termoplástico (PVC) flexível isolado 450/750V, antichama BWF livre de chumbo, 70ºC ? 10,0mm2</t>
  </si>
  <si>
    <t>LABOR - 151406 - 2</t>
  </si>
  <si>
    <t>Cabo de cobre termoplástico (PVC) flexível isolado 450/750V, antichama BWF livre de chumbo, 70ºC ? 16,0mm2</t>
  </si>
  <si>
    <t>LABOR - 151407 - 2</t>
  </si>
  <si>
    <t>Cabo de cobre termoplástico (PVC) flexível isolado 450/750V, antichama BWF livre de chumbo, 70ºC ? 25,0mm2</t>
  </si>
  <si>
    <t>LABOR - 151413 - 2</t>
  </si>
  <si>
    <t>Cabo de cobre nu, seção de 25,0 mm2, têmpera meio dura, encordoamento classe 2A</t>
  </si>
  <si>
    <t>LABOR - 151414 - 3</t>
  </si>
  <si>
    <t>Cabo de cobre nu, seção de 10,0 mm2, têmpera meio dura, encordoamento classe 2A</t>
  </si>
  <si>
    <t>LABOR - 151417 - 3</t>
  </si>
  <si>
    <t>Cabo de cobre termoplástico (PVC) flexível isolado 0,60/1kV, antichama, HEPR 90ºC ? 2,5mm2</t>
  </si>
  <si>
    <t>LABOR - 151418 - 4</t>
  </si>
  <si>
    <t>Cabo de cobre termoplástico (PVC) flexível isolado 0,60/1kV, antichama, HEPR 90ºC ? 4,0mm2</t>
  </si>
  <si>
    <t>LABOR - 151419 - 4</t>
  </si>
  <si>
    <t>Cabo de cobre termoplástico (PVC) flexível isolado 0,60/1kV, antichama, HEPR 90ºC ? 6,0mm2</t>
  </si>
  <si>
    <t>LABOR - 151420 - 4</t>
  </si>
  <si>
    <t>Cabo de cobre termoplástico (PVC) flexível isolado 0,60/1kV, antichama, HEPR 90ºC ? 10,0mm2</t>
  </si>
  <si>
    <t>LABOR - 151421 - 5</t>
  </si>
  <si>
    <t>Cabo de cobre termoplástico (PVC) flexível isolado 0,60/1kV, antichama, HEPR 90ºC ? 16,0mm2</t>
  </si>
  <si>
    <t>LABOR - 151422 - 4</t>
  </si>
  <si>
    <t>Cabo de cobre termoplástico (PVC) flexível isolado 0,60/1kV, antichama, HEPR 90ºC ? 25,0mm2</t>
  </si>
  <si>
    <t>LABOR - 151423 - 3</t>
  </si>
  <si>
    <t>Cabo de cobre termoplástico (PVC) flexível isolado 0,60/1kV, antichama, HEPR 90ºC ? 35,0mm2</t>
  </si>
  <si>
    <t>LABOR - 151425 - 3</t>
  </si>
  <si>
    <t>Cabo de cobre termoplástico (PVC) flexível isolado 0,60/1kV, antichama, HEPR 90ºC ? 50,0mm2</t>
  </si>
  <si>
    <t>LABOR - 151426 - 3</t>
  </si>
  <si>
    <t>Cabo de cobre termoplástico (PVC) flexível isolado 0,60/1kV, antichama, HEPR 90ºC ? 95,0mm2</t>
  </si>
  <si>
    <t>LABOR - 151427 - 3</t>
  </si>
  <si>
    <t>Cabo de cobre termoplástico (PVC) flexível isolado 0,60/1kV, antichama, HEPR 90ºC ? 120,0mm2</t>
  </si>
  <si>
    <t>LABOR - 151428 - 3</t>
  </si>
  <si>
    <t>Cabo de cobre termoplástico (PVC) flexível isolado 0,60/1kV, antichama, HEPR 90ºC ? 300,0mm2</t>
  </si>
  <si>
    <t>LABOR - 151429 - 4</t>
  </si>
  <si>
    <t>Cabo de cobre termoplástico (PVC) flexível isolado 0,60/1kV, antichama, HEPR 90ºC ? 70,0mm2</t>
  </si>
  <si>
    <t>LABOR - 151430 - 3</t>
  </si>
  <si>
    <t>Cabo de cobre termoplástico (PVC) flexível isolado 0,60/1kV, antichama, HEPR 90ºC ? 150,0mm2</t>
  </si>
  <si>
    <t>LABOR - 151431 - 2</t>
  </si>
  <si>
    <t>Cabo de cobre termoplástico (PVC) flexível isolado 0,60/1kV, antichama, HEPR 90ºC ? 185,0mm2</t>
  </si>
  <si>
    <t>LABOR - 151432 - 2</t>
  </si>
  <si>
    <t>Cabo de cobre termoplástico (PVC) flexível isolado 0,60/1kV, antichama, HEPR 90ºC ? 240,0mm2</t>
  </si>
  <si>
    <t>LABOR - 151433 - 2</t>
  </si>
  <si>
    <t>Cabo de cobre termoplástico (PVC/ST2) blindado isolado 8,7/15kV, XLPE 90ºC ? 25,0mm2</t>
  </si>
  <si>
    <t>LABOR - 151434 - 2</t>
  </si>
  <si>
    <t>Cabo de cobre termoplástico (PVC/ST2) blindado isolado 8,7/15kV, XLPE 90ºC ? 35,0mm2</t>
  </si>
  <si>
    <t>LABOR - 151438 - 3</t>
  </si>
  <si>
    <t>Cabo de cobre termoplástico (PVC) flexível isolado 0,60/1kV, antichama, HEPR 90ºC ? 2x2,5mm2</t>
  </si>
  <si>
    <t>LABOR - 151439 - 2</t>
  </si>
  <si>
    <t>Cabo de cobre termoplástico (PVC) flexível isolado 0,60/1kV, antichama, HEPR 90ºC ? 3x2,5mm2</t>
  </si>
  <si>
    <t>LABOR - 151440 - 2</t>
  </si>
  <si>
    <t>Cabo de cobre termoplástico (PVC) flexível isolado 0,60/1kV, antichama, HEPR 90ºC ? 3x4,0mm2</t>
  </si>
  <si>
    <t>SERVIÇOS DIVERSOS</t>
  </si>
  <si>
    <t>LABOR - 151503 - 1</t>
  </si>
  <si>
    <t>Cabeçote de alumínio de 1 1/4"</t>
  </si>
  <si>
    <t>LABOR - 151504 - 1</t>
  </si>
  <si>
    <t>Cabeçote de alumínio de 1 1/2"</t>
  </si>
  <si>
    <t>LABOR - 151506 - 1</t>
  </si>
  <si>
    <t>Haste de terra tipo COPPERWELD - 5/8" x 2.40m</t>
  </si>
  <si>
    <t>LABOR - 151507 - 1</t>
  </si>
  <si>
    <t>Sapatilha</t>
  </si>
  <si>
    <t>LABOR - 151508 - 1</t>
  </si>
  <si>
    <t>Bucha e arruela de alumínio fundido diâmetro 20mm (3/4")</t>
  </si>
  <si>
    <t>LABOR - 151509 - 1</t>
  </si>
  <si>
    <t>Bucha e arruela de alumínio fundido diâmetro 25mm (1")</t>
  </si>
  <si>
    <t>LABOR - 151510 - 1</t>
  </si>
  <si>
    <t>Bucha e arruela de alumínio fundido diâmetro 40mm (1 1/2")</t>
  </si>
  <si>
    <t>LABOR - 151511 - 1</t>
  </si>
  <si>
    <t>Bucha e arruela de alumínio fundido diâmetro 80mm (3")</t>
  </si>
  <si>
    <t>LABOR - 151512 - 2</t>
  </si>
  <si>
    <t>Automático de bóia, 2 funções 25A</t>
  </si>
  <si>
    <t>LABOR - 151513 - 1</t>
  </si>
  <si>
    <t>Parafuso de máquina de ferro galvanizado diâmetro 16mm</t>
  </si>
  <si>
    <t>LABOR - 151601 - 1</t>
  </si>
  <si>
    <t>Abertura e fechamento de rasgos em alvenaria, para passagem de eletrodutos diâm. 1/2" a 1"</t>
  </si>
  <si>
    <t>LABOR - 151602 - 1</t>
  </si>
  <si>
    <t>Abertura e fechamento de rasgos em alvenaria, para passagem de eletroduto diâm. 1 1/4"a 2"</t>
  </si>
  <si>
    <t>LABOR - 151603 - 1</t>
  </si>
  <si>
    <t>Abertura e fechamento de rasgos em alvenaria, para passagem de eletroduto diâm. 2 1/2" a 4"</t>
  </si>
  <si>
    <t>LABOR - 151604 - 1</t>
  </si>
  <si>
    <t>Abertura e fechamento de rasgos em concreto, para passagem de eletroduto diâm. 1/2" a 1"</t>
  </si>
  <si>
    <t>LABOR - 151605 - 1</t>
  </si>
  <si>
    <t>Abertura e fechamento de rasgos em concreto, para passagem de eletroduto diâm. 1 1/4" a 2"</t>
  </si>
  <si>
    <t>LABOR - 151606 - 1</t>
  </si>
  <si>
    <t>Abertura e fechamento de rasgos em concreto, para passagem de eletroduto diâm. 2 1/2" a 4"</t>
  </si>
  <si>
    <t>PADRAO DE ENTRADA DE ENERGIA - NORTEC-01 - ESCELSA</t>
  </si>
  <si>
    <t>LABOR - 151701 - 6</t>
  </si>
  <si>
    <t>Padrão de entrada de energia elétrica, monofásico, entrada aérea, a 2 fios, carga instalada em muro de 3500 até 9000W - 220/127V</t>
  </si>
  <si>
    <t>LABOR - 151702 - 8</t>
  </si>
  <si>
    <t>Padrão de entrada de energia elétrica, bifásico, entrada aérea, a 3 fios, carga instalada em muro de 9001 até 15000W - 220/127V</t>
  </si>
  <si>
    <t>LABOR - 151703 - 7</t>
  </si>
  <si>
    <t>Padrão de entrada de energia elétrica, trifásico, entrada aérea, a 4 fios, carga instalada em muro de 15001 até 26000W - 220/127V</t>
  </si>
  <si>
    <t>LABOR - 151704 - 8</t>
  </si>
  <si>
    <t>Padrão de entrada de energia elétrica, trifásico, entrada aérea, a 4 fios, carga instalada em muro de 26001 até 34000W - 220/127V</t>
  </si>
  <si>
    <t>LABOR - 151705 - 6</t>
  </si>
  <si>
    <t>Padrão de entrada de energia elétrica, trifásico, entrada aérea, a 4 fios, carga instalada em muro de 34001 até 41000W - 220/127V</t>
  </si>
  <si>
    <t>LABOR - 151706 - 6</t>
  </si>
  <si>
    <t>Padrão de entrada de energia elétrica, trifásico, entrada aérea, a 4 fios, carga instalada em muro de 41001 até 57000W - 220/127V</t>
  </si>
  <si>
    <t>LABOR - 151707 - 4</t>
  </si>
  <si>
    <t>Padrão de entrada de energia elétrica, trifásico, entrada subterrânea, a 4 fios, carga instalada em muro de 41001 até 57000W - 220/127V, exclusive derivação de ramal de entrada subterrânea</t>
  </si>
  <si>
    <t>LABOR - 151710 - 7</t>
  </si>
  <si>
    <t>Padrão de entrada de energia elétrica, trifásico, entrada aérea, a 4 fios, carga instalada em muro de 57001 até 75000W - 220/127V</t>
  </si>
  <si>
    <t>LABOR - 151711 - 4</t>
  </si>
  <si>
    <t>Padrão de entrada de energia elétrica, trifásico, entrada subterrânea, a 4 fios, carga instalada em muro de 57001 até 75000W - 220/127V, exclusive derivação de ramal de entrada subterrânea</t>
  </si>
  <si>
    <t>LABOR - 151712 - 10</t>
  </si>
  <si>
    <t>Subestação ext. aérea trifás. 75KVA, completa, c/ quadros de medição, transf. a óleo, chave geral tripolar, poste e acessórios, conf. NOR-TEC-01 da Escelsa, incl. mureta rev. c/ arg. cimento, cal hidrat. CH1 e areia traço 1:0.5:6</t>
  </si>
  <si>
    <t>LABOR - 151713 - 7</t>
  </si>
  <si>
    <t>Subestação ext. aérea trifás. 112.5KVA, completa, c/ quadros de medição, transf. a óleo, chave geral trip., poste e acessórios, conf. NOR-TEC-01 da Escelsa, incl. mureta rev. c/ arg. cimento, cal hidrat. CH1 e areia traço 1:0.5:6</t>
  </si>
  <si>
    <t>LABOR - 151714 - 9</t>
  </si>
  <si>
    <t>Subestação ext. aérea trifás. 150KVA, completa, c/ quadros de medição, transf. a óleo, chave geral trip., poste e acessórios, conf. NOR-TEC-01 da Escelsa, incl. mureta rev. c/ arg. cimento, cal hidrat. CH1 e areia traço 1:0.5:6</t>
  </si>
  <si>
    <t>LABOR - 151715 - 9</t>
  </si>
  <si>
    <t>Subestação ext. aérea trifás. 225KVA, completa, c/ quadros de medição, transf. a óleo, chave geral trip., poste e acessórios, conf. NOR-TEC-01 da Escelsa, incl. mureta rev. c/ arg. cimento, cal hidrat. CH1 e areia traço 1:0.5:6</t>
  </si>
  <si>
    <t>PONTOS ELETRICOS REVISAO NR-10</t>
  </si>
  <si>
    <t>LABOR - 151801 - 2</t>
  </si>
  <si>
    <t>Ponto padrão de luz no teto - considerando eletroduto PVC rígido de 3/4" inclusive conexões (4.5m), fio isolado PVC de 2.5mm2 (16.2m) e caixa PVC 4x4" (1 und)</t>
  </si>
  <si>
    <t>LABOR - 151802 - 2</t>
  </si>
  <si>
    <t>Ponto padrão de luz na parede - considerando eletroduto PVC rígido de 3/4" inclusive conexões (4.5m), fio isolado PVC de 2.5mm2 (16.2m) e caixa pvc 4x2" (1 und)</t>
  </si>
  <si>
    <t>LABOR - 151803 - 2</t>
  </si>
  <si>
    <t>Ponto padrão de tomada 2 pólos mais terra - considerando eletroduto PVC rígido de 3/4" inclusive conexões (5.0m), fio isolado PVC de 2.5mm2 (16.5m) e caixa pvc 4x2" (1 und)</t>
  </si>
  <si>
    <t>LABOR - 151805 - 2</t>
  </si>
  <si>
    <t>Ponto padrão de tomada para chuveiro elétrico - considerando eletroduto PVC rígido de 3/4" inclusive conexões (9.0m), fio isolado PVC de 6.0mm2 (32.5m) e caixa PVC 4x2" (1 und)</t>
  </si>
  <si>
    <t>LABOR - 151806 - 2</t>
  </si>
  <si>
    <t>Ponto padrão de tomada para ar refrigerado - considerando eletroduto PVC rígido de 3/4" inclusive conexões (6.0m), fio isolado PVC de 4.0mm2 (21.6m) e caixa PVC 4x2" (1 und)</t>
  </si>
  <si>
    <t>LABOR - 151807 - 2</t>
  </si>
  <si>
    <t>Ponto padrão de ventilador no teto - considerando eletroduto PVC rígido de 3/4" inclusive conexões (4.5m), fio isolado PVC de 2.5mm2 (21.6m) e caixa PVC 4x4" (1 und)</t>
  </si>
  <si>
    <t>LABOR - 151809 - 2</t>
  </si>
  <si>
    <t>Ponto padrão de interruptor de 2 teclas simples - considerando eletroduto PVC rígido de 3/4" inclusive conexões (3.3m), fio isolado PVC de 2.5mm2 (17.2m) e caixa PVC 4x2" (1 und)</t>
  </si>
  <si>
    <t>LABOR - 151810 - 2</t>
  </si>
  <si>
    <t>Ponto padrão de interruptor de 1 tecla paralelo - considerando eletroduto PVC rígido de 3/4" inclusive conexões (8.5m), fio isolado PVC de 2.5mm2 (28.8m) e caixa PVC 4x2" (1 und)</t>
  </si>
  <si>
    <t>LABOR - 151811 - 2</t>
  </si>
  <si>
    <t>Ponto padrão de interruptor de 1 tecla simples e 1 tomada dois pólos mais terra 10A/250V - considerando eletroduto PVC rígido de 3/4" inclusive conexões (4.5m), fio isolado PVC de 2.5mm2 (19.4m) e caixa PVC 4x2" (1 und)</t>
  </si>
  <si>
    <t>LABOR - 151812 - 2</t>
  </si>
  <si>
    <t>Ponto padrão de interruptor de 2 teclas simples e 1 tomada dois pólos mais terra 10A/250V - considerando eletroduto PVC rígido de 3/4" inclusive conexões (4.5m), fio isolado PVC de 2.5mm2 (22.9m) e caixa PVC 4x2" (1 und)</t>
  </si>
  <si>
    <t>LABOR - 151813 - 2</t>
  </si>
  <si>
    <t>Ponto padrão de campainha - considerando eletroduto PVC rígido de 3/4" inclusive conexões (5.0m), fio isolado PVC de 2.5mm2 (12.0m) e caixa PVC 4x2" (1 und)</t>
  </si>
  <si>
    <t>LABOR - 151814 - 1</t>
  </si>
  <si>
    <t>Ponto padrão de poste para iluminação externa - considerando eletroduto PVC rígido de 3/4" inclusive conexões (7.7m) e fio isolado PVC de 2.5mm2 (25.2.0m)</t>
  </si>
  <si>
    <t>LABOR - 151815 - 2</t>
  </si>
  <si>
    <t>Ponto padrão de interruptor para ventilador - considerando eletroduto PVC rígido de 3/4" inclusive conexões (3.3m), fio isolado PVC de 2.5mm2 (12.0m) e caixa PVC 4x2" (1 und)</t>
  </si>
  <si>
    <t>LABOR - 151816 - 2</t>
  </si>
  <si>
    <t>Ponto padrão de interruptor de 3 teclas simples - considerando eletroduto PVC rígido de 3/4" inclusive conexões (4.5m), fio isolado PVC de 2.5mm2 (25.8m) e caixa PVC 4x2" (1 und)</t>
  </si>
  <si>
    <t>LABOR - 151817 - 1</t>
  </si>
  <si>
    <t>Ponto padrão de tomada de piso - considerando eletroduto PVC rígido de 3/4" inclusive conexões (5.0m), fio isolado PVC de 2.5mm2 (18.0m) e caixa alumínio silício 4x4" (1 und)</t>
  </si>
  <si>
    <t>LABOR - 151819 - 3</t>
  </si>
  <si>
    <t>Ponto de antena de TV - considerando eletroduto PVC rígido de 3/4" inclusive conexões (3.0m), cabo coaxial 67 Ohms (4.5m) e caixa PVC 4x2" (1 und)</t>
  </si>
  <si>
    <t>LABOR - 151820 - 2</t>
  </si>
  <si>
    <t>Ponto padrão de interruptor de 1 tecla intermediário - considerando eletroduto PVC rígido de 3/4" inclusive conexões (3.3m), fio isolado PVC de 2.5mm2 (15.8m) e caixa PVC 4x2" (1 und)</t>
  </si>
  <si>
    <t>QUADROS DE DISTRIBUIÇÃO COM BARRAMENTO, TRINCO E FECHADURA</t>
  </si>
  <si>
    <t>LABOR - 151901 - 1</t>
  </si>
  <si>
    <t>Quadro distrib. energia, embutido ou semi embutido, capac. p/ 16 disj. DIN, c/barram trif. 100A barra. neutro e terra, fab. em chapa de aço 12 USG com porta, espelho, trinco com fechad ch yale, Ref. QDTN II-16DIN-CEMAR ou equiv.</t>
  </si>
  <si>
    <t>LABOR - 151902 - 2</t>
  </si>
  <si>
    <t>Quadro distrib. energia, embutido ou semi embutido, capac. p/ 28 disj. DIN, c/barram trif. 100A barra. neutro e terra, fab. em chapa de aço 12 USG com porta, espelho, trinco com fechad ch yale, Ref. QDTN II-28DIN-CEMAR ou equiv.</t>
  </si>
  <si>
    <t>LABOR - 151903 - 2</t>
  </si>
  <si>
    <t>Quadro distrib. energia, embutido ou semi embutido, capac. p/ 34 disj. DIN, c/barram trif. 100A barra. neutro e terra, fab. em chapa de aço 12 USG com porta, espelho, trinco com fechad ch yale, Ref. QDTN II-34DIN-CEMAR ou equiv</t>
  </si>
  <si>
    <t>LABOR - 151904 - 2</t>
  </si>
  <si>
    <t>Quadro distrib. energia, embutido ou semi embutido, capac. p/ 44 disj. DIN, c/barram trif. 100A barra. neutro e terra, fab. em chapa de aço 12 USG com porta, espelho, trinco com fechad ch yale, Ref. QDTN II-44DIN-CEMAR ou equiv</t>
  </si>
  <si>
    <t>LABOR - 151905 - 2</t>
  </si>
  <si>
    <t>Quadro distrib. energia, embutido ou semi embutido, capac. p/ 54 disj. DIN, c/barram trif. 100A barra. neutro e terra, fab. em chapa de aço 12 USG com porta, espelho, trinco com fechad ch yale, Ref. QDTN II-54DIN-CEMAR</t>
  </si>
  <si>
    <t>TERMINAIS, CONECTORES E ABRAÇADEIRAS</t>
  </si>
  <si>
    <t>LABOR - 152001 - 2</t>
  </si>
  <si>
    <t>Terminal para ligação de cabo a barra até 4.0mm2</t>
  </si>
  <si>
    <t>LABOR - 152002 - 1</t>
  </si>
  <si>
    <t>Terminal para ligação de cabo a barra de 6.0 mm2</t>
  </si>
  <si>
    <t>LABOR - 152003 - 1</t>
  </si>
  <si>
    <t>Terminal para ligação de cabo a barra de 10.0 mm2</t>
  </si>
  <si>
    <t>LABOR - 152004 - 1</t>
  </si>
  <si>
    <t>Terminal para ligação de cabo a barra de 16.0 mm2</t>
  </si>
  <si>
    <t>LABOR - 152005 - 1</t>
  </si>
  <si>
    <t>Terminal para ligação de cabo a barra de 25.0 mm2</t>
  </si>
  <si>
    <t>LABOR - 152006 - 1</t>
  </si>
  <si>
    <t>Terminal para ligação de cabo a barra de 35.0 mm2</t>
  </si>
  <si>
    <t>LABOR - 152007 - 1</t>
  </si>
  <si>
    <t>Terminal para ligação de cabo a barra de 50.0 mm2</t>
  </si>
  <si>
    <t>LABOR - 152010 - 2</t>
  </si>
  <si>
    <t>Terminal para ligação de cabo a barra de 70 mm2</t>
  </si>
  <si>
    <t>LABOR - 152011 - 1</t>
  </si>
  <si>
    <t>Terminal para ligação de cabo a barra de 95 mm2</t>
  </si>
  <si>
    <t>LABOR - 152012 - 1</t>
  </si>
  <si>
    <t>Terminal para ligação de cabo a barra de 120 mm2</t>
  </si>
  <si>
    <t>LABOR - 152013 - 1</t>
  </si>
  <si>
    <t>Terminal para ligação de cabo a barra de 150 mm2</t>
  </si>
  <si>
    <t>LABOR - 152014 - 1</t>
  </si>
  <si>
    <t>Terminal para ligação de cabo a barra de 185 mm2</t>
  </si>
  <si>
    <t>LABOR - 152015 - 1</t>
  </si>
  <si>
    <t>Terminal para ligação de cabo a barra de 240 mm2</t>
  </si>
  <si>
    <t>LABOR - 152016 - 1</t>
  </si>
  <si>
    <t>Terminal para ligação de cabo a barra de 300 mm2</t>
  </si>
  <si>
    <t>LABOR - 152025 - 1</t>
  </si>
  <si>
    <t>Terminal para ligação de cabo a barra duplo de 185 mm2</t>
  </si>
  <si>
    <t>LABOR - 152026 - 1</t>
  </si>
  <si>
    <t>Terminal para ligação de cabo a barra duplo de 240 mm2</t>
  </si>
  <si>
    <t>LABOR - 152027 - 1</t>
  </si>
  <si>
    <t>Terminal para ligação de cabo a barra duplo de 300 mm2</t>
  </si>
  <si>
    <t>LABOR - 152030 - 1</t>
  </si>
  <si>
    <t>Conector split bolt para cabo de 4.0 mm2</t>
  </si>
  <si>
    <t>LABOR - 152031 - 1</t>
  </si>
  <si>
    <t>Conector split bolt para cabo de 35.0 mm2</t>
  </si>
  <si>
    <t>LABOR - 152033 - 1</t>
  </si>
  <si>
    <t>Conector porcelana 3 polos para cabos de #4,0mm2</t>
  </si>
  <si>
    <t>LABOR - 152034 - 1</t>
  </si>
  <si>
    <t>Conector porcelana 3 polos para cabo de #6,0mm2</t>
  </si>
  <si>
    <t>LABOR - 152035 - 1</t>
  </si>
  <si>
    <t>Conector porcelana 3 polos para cabos de #10,0mm2</t>
  </si>
  <si>
    <t>LABOR - 152040 - 1</t>
  </si>
  <si>
    <t>Prensa cabos para eletroduto 1/2"</t>
  </si>
  <si>
    <t>LABOR - 152041 - 1</t>
  </si>
  <si>
    <t>Prensa cabos para eletroduto 3/4"</t>
  </si>
  <si>
    <t>LABOR - 152042 - 1</t>
  </si>
  <si>
    <t>Prensa cabos para eletroduto de 1"</t>
  </si>
  <si>
    <t>(COMPOSIÇÃO REPRESENTATIVA) - MONTAGEM MECANICA E ELETRICA, TESTE DE ACEITAÇÃO DE QUADROS DE FABRICAÇÃO ESPECIAL COM ATESTADOS TTA/PTTA</t>
  </si>
  <si>
    <t>LABOR - 152201 - 2</t>
  </si>
  <si>
    <t>(composição representativa) Montagem mecânica de quadro de distribuição até 16 circuitos (600x500mm)</t>
  </si>
  <si>
    <t>LABOR - 152202 - 1</t>
  </si>
  <si>
    <t>(composição representativa) Montagem mecânica de Quadro de distribuição até 32 circuitos (1000x600mm)</t>
  </si>
  <si>
    <t>LABOR - 152203 - 1</t>
  </si>
  <si>
    <t>(composição representativa) Montagem mecânica de Quadro de distribuição até 64 circuitos (2000x800mm)</t>
  </si>
  <si>
    <t>LABOR - 152204 - 2</t>
  </si>
  <si>
    <t>(composição representativa) Montagem mecânica de Barramento de cobre de 1/2" x 1/16" (85A) até 2.1/2" x 5/16" (905A)</t>
  </si>
  <si>
    <t>LABOR - 152205 - 2</t>
  </si>
  <si>
    <t>(composição representativa) Montagem mecânica de Barramento de cobre de 2.1/4" x 1/2" (1086A) até 8" x 1/2" (3195A)</t>
  </si>
  <si>
    <t>LABOR - 152206 - 2</t>
  </si>
  <si>
    <t>(composição representativa) Montagem mecânica de Isolador p/ barra de 1000V</t>
  </si>
  <si>
    <t>LABOR - 152207 - 2</t>
  </si>
  <si>
    <t>(composição representativa) Montagem mecânica de trilho metálico DIN 35mm</t>
  </si>
  <si>
    <t>LABOR - 152208 - 1</t>
  </si>
  <si>
    <t>(composição representativa) Montagem elétrica de Programador logico</t>
  </si>
  <si>
    <t>LABOR - 152209 - 1</t>
  </si>
  <si>
    <t>(composição representativa) Montagem elétrica de Disjuntor Tripolar até 400A</t>
  </si>
  <si>
    <t>LABOR - 152210 - 1</t>
  </si>
  <si>
    <t>(composição representativa) Montagem elétrica de Disjuntor Tripolar Geral até 1000A</t>
  </si>
  <si>
    <t>LABOR - 152211 - 1</t>
  </si>
  <si>
    <t>(composição representativa) Montagem elétrica de Disjuntor Tripolar Geral até 1600A</t>
  </si>
  <si>
    <t>LABOR - 152212 - 1</t>
  </si>
  <si>
    <t>(composição representativa) Montagem elétrica de Disjuntor Tripolar Geral até 3150A</t>
  </si>
  <si>
    <t>LABOR - 152213 - 1</t>
  </si>
  <si>
    <t>(composição representativa) Montagem elétrica de Dispositivo Diferencial Residual (DR) Monopolar</t>
  </si>
  <si>
    <t>LABOR - 152214 - 1</t>
  </si>
  <si>
    <t>(composição representativa) Montagem elétrica de Dispositivo Diferencial Residual (DR) Bipolar e Tetrapolar</t>
  </si>
  <si>
    <t>LABOR - 152215 - 1</t>
  </si>
  <si>
    <t>(composição representativa) Montagem elétrica de Dispositivo de Proteção Contra Surto (DPS)</t>
  </si>
  <si>
    <t>LABOR - 152216 - 1</t>
  </si>
  <si>
    <t>(composição representativa) Montagem elétrica de Base e Fusível Tipo Diazed até 63A</t>
  </si>
  <si>
    <t>LABOR - 152217 - 1</t>
  </si>
  <si>
    <t>(composição representativa) Montagem elétrica de Base e Fusível Tipo NH 00 até 125A</t>
  </si>
  <si>
    <t>LABOR - 152218 - 1</t>
  </si>
  <si>
    <t>(composição representativa) Montagem elétrica de Base e Fusível Tipo NH 01 até 250A</t>
  </si>
  <si>
    <t>LABOR - 152219 - 1</t>
  </si>
  <si>
    <t>(composição representativa) Montagem elétrica de Base e Fusível Tipo NH 02 até 400A</t>
  </si>
  <si>
    <t>LABOR - 152220 - 1</t>
  </si>
  <si>
    <t>(composição representativa) Montagem elétrica de Base e Fusível Tipo NH 03 até 630A</t>
  </si>
  <si>
    <t>LABOR - 152221 - 1</t>
  </si>
  <si>
    <t>(composição representativa) Montagem elétrica de Base e Fusível Tipo NH 04 até 1250A</t>
  </si>
  <si>
    <t>LABOR - 152222 - 1</t>
  </si>
  <si>
    <t>(composição representativa) Montagem elétrica de Comutador 2 ou 3 posições</t>
  </si>
  <si>
    <t>LABOR - 152223 - 1</t>
  </si>
  <si>
    <t>(composição representativa) Montagem elétrica de Botões de comando</t>
  </si>
  <si>
    <t>LABOR - 152224 - 1</t>
  </si>
  <si>
    <t>(composição representativa) Montagem elétrica de Contator auxiliares</t>
  </si>
  <si>
    <t>LABOR - 152225 - 1</t>
  </si>
  <si>
    <t>(composição representativa) Montagem elétrica de Relê de sobre corrente</t>
  </si>
  <si>
    <t>LABOR - 152226 - 1</t>
  </si>
  <si>
    <t>(composição representativa) Montagem elétrica de Voltímetro Seletor</t>
  </si>
  <si>
    <t>LABOR - 152227 - 1</t>
  </si>
  <si>
    <t>(composição representativa) Montagem elétrica de Amperímetro Seletor</t>
  </si>
  <si>
    <t>LABOR - 152228 - 1</t>
  </si>
  <si>
    <t>(composição representativa) Montagem elétrica de Conectores de borne</t>
  </si>
  <si>
    <t>LABOR - 152229 - 1</t>
  </si>
  <si>
    <t>(composição representativa) Montagem elétrica de Terminais de compressão</t>
  </si>
  <si>
    <t>LABOR - 152230 - 1</t>
  </si>
  <si>
    <t>(composição representativa) Teste ponto a ponto por circuitos</t>
  </si>
  <si>
    <t>LABOR - 152231 - 1</t>
  </si>
  <si>
    <t>(composição representativa) Teste funcional por circuitos</t>
  </si>
  <si>
    <t>LABOR - 152232 - 1</t>
  </si>
  <si>
    <t>(composição representativa) Teste Dielétrico por circuitos</t>
  </si>
  <si>
    <t>LABOR - 152233 - 1</t>
  </si>
  <si>
    <t>(composição representativa) Teste de aceitação para Quadro de distribuição até 16 circuitos, com emissão de ART e laudo PTTA/TTA</t>
  </si>
  <si>
    <t>LABOR - 152234 - 1</t>
  </si>
  <si>
    <t>(composição representativa) Teste de aceitação para Quadro de distribuição até 32 circuitos, com emissão de ART e laudo PTTA/TTA</t>
  </si>
  <si>
    <t>LABOR - 152235 - 1</t>
  </si>
  <si>
    <t>(composição representativa) Teste de aceitação para Quadro de distribuição até 64 circuitos, com emissão de ART e laudo PTTA/TTA</t>
  </si>
  <si>
    <t>LABOR - 152236 - 2</t>
  </si>
  <si>
    <t>(composição representativa) Montagem mecânica de canaleta PVC aberta 50x80mm</t>
  </si>
  <si>
    <t>LABOR - 152238 - 1</t>
  </si>
  <si>
    <t>(composição representativa) Montagem mecânica de Botão sinalizador luminoso LED 22mm</t>
  </si>
  <si>
    <t>OUTRAS INSTALAÇÕES</t>
  </si>
  <si>
    <t>INSTALAÇÃO DE TELEFONE</t>
  </si>
  <si>
    <t>LABOR - 160105 - 3</t>
  </si>
  <si>
    <t>Caixa de telefone em chapa de aço padrão TELEBRAS N. 6, 1200x1200x150 mm, com fundo de madeira</t>
  </si>
  <si>
    <t>LABOR - 160106 - 3</t>
  </si>
  <si>
    <t>Aterramento com haste de terra 5/8"x2.40m, cabo de cobre nú 6mm2 em caixa de concreto de dimensões internas de 30x30x30cm</t>
  </si>
  <si>
    <t>LABOR - 160108 - 3</t>
  </si>
  <si>
    <t>Caixa de telefone em chapa de aço padrão TELEBRAS do tipo CIE-2 200x200x120mm</t>
  </si>
  <si>
    <t>LABOR - 160110 - 3</t>
  </si>
  <si>
    <t>Caixa de telefone em chapa de aço padrão TELEBRAS do tipo CIE-4 600x600x120 mm</t>
  </si>
  <si>
    <t>LABOR - 160111 - 2</t>
  </si>
  <si>
    <t>Caixa para telefone padrão TELEMAR, dim. 1070 x 520 x 500 mm, com tampa de ferro tipo R2, assentada com argamassa de cimento, cal e areia</t>
  </si>
  <si>
    <t>LABOR - 160115 - 2</t>
  </si>
  <si>
    <t>Cabo telefônico CI, diâmetro do condutor 50mm, 30 pares</t>
  </si>
  <si>
    <t>LABOR - 160120 - 1</t>
  </si>
  <si>
    <t>Tomada para telefone com conector RJ 11</t>
  </si>
  <si>
    <t>LABOR - 160121 - 2</t>
  </si>
  <si>
    <t>Caixa de telefone em chapa de aço padrão TELEBRAS do tipo CIE-5 800x800x120 mm</t>
  </si>
  <si>
    <t>LABOR - 160122 - 2</t>
  </si>
  <si>
    <t>Caixa de telefone em chapa de aço padrão TELEBRAS do tipo CIE-6 1200x1200x150 mm</t>
  </si>
  <si>
    <t>LABOR - 160123 - 2</t>
  </si>
  <si>
    <t>Caixa de telefone em chapa de aço padrão TELEBRAS do tipo CIE-7 1500x1500x150 mm</t>
  </si>
  <si>
    <t>LABOR - 160124 - 1</t>
  </si>
  <si>
    <t>Cabo telefônico CI, diâmetro do condutor 50mm, 20 pares</t>
  </si>
  <si>
    <t>LABOR - 160125 - 1</t>
  </si>
  <si>
    <t>Cabo telefônico CI, diâmetro do condutor 50mm, 100 pares</t>
  </si>
  <si>
    <t>LABOR - 160126 - 1</t>
  </si>
  <si>
    <t>Cabo telefônico CI, diâmetro do condutor 50mm, 50 pares</t>
  </si>
  <si>
    <t>INSTALAÇÃO DE GÁS</t>
  </si>
  <si>
    <t>LABOR - 160207 - 7</t>
  </si>
  <si>
    <t>Abrigo de gás para 2 cilindros 45 Kg, exec. em alv. bloco conc cheio,dim 1,50x0.85x2.10m, inclusive cilindros e rede interna do abrigo compreendendo tubos e válvulas de esfera que interligam os cilindros</t>
  </si>
  <si>
    <t>LABOR - 160208 - 6</t>
  </si>
  <si>
    <t>Abrigo de gás para 4 cilindros 45Kg , exec. em alv bloco concreto, dim.4.05x0,85x2.10m, inclusive cilindros e rede interna do abrigo compreendendo tubos e válvulas de esfera que interligam os cilindros</t>
  </si>
  <si>
    <t>INSTALAÇÃO DE PÁRA-RAIO</t>
  </si>
  <si>
    <t>LABOR - 160303 - 3</t>
  </si>
  <si>
    <t>Aterramento com haste terra 5/8" x 2.40, cabo de cobre nu 6mm2, inclusive caixa de concreto 30 x 30 cm</t>
  </si>
  <si>
    <t>LABOR - 160304 - 2</t>
  </si>
  <si>
    <t>Pára-raios tipo franklim incluindo base de fixação, conjunto de contraventagem c/abraçadeira p/3 estais em tubo e demais acessórios c/exceção do cabo de cobre de descida e suportes isoladores</t>
  </si>
  <si>
    <t>LABOR - 160305 - 2</t>
  </si>
  <si>
    <t>Condutor de cobre nú, seção de 35mm2, inclusive suportes isoladores e acessórios de fixação, conforme projeto</t>
  </si>
  <si>
    <t>LABOR - 160308 - 1</t>
  </si>
  <si>
    <t>Cabo condutor de cobre eletrolítico nu, tempera meio dura, encordoamento classe 2, para aterramento, diam. 50mm2</t>
  </si>
  <si>
    <t>LABOR - 160309 - 2</t>
  </si>
  <si>
    <t>Terminal aéreo em latão (minicaptor), com conector e fixação horizontal 250mm x 10mm, ref. TEL-2024, inclusive vedação dos furos com poliuretano ref. TEL 5905, marca de ref. Termotécnica ou equivalente</t>
  </si>
  <si>
    <t>LABOR - 160310 - 1</t>
  </si>
  <si>
    <t>Conector de medição em latão com 2 parafusos para cabos de 16 a 50 mm2, ref. TEL-562, Termotécnica ou equivalente</t>
  </si>
  <si>
    <t>LABOR - 160311 - 1</t>
  </si>
  <si>
    <t>LABOR - 160312 - 1</t>
  </si>
  <si>
    <t>Kit completo para solda Exotérmica (Molde HCL 5/8" Ref: TEL905611 / Cartucho n° 115 Ref: TEL 909115 / Alicate Z 201 Ref: TEL 998201), marca de referência Termotécnica ou equivalente</t>
  </si>
  <si>
    <t>LABOR - 160313 - 1</t>
  </si>
  <si>
    <t>Fixador universal latão estanhado p/ cabos 16 a 70 mm2 ref. 5024, incl. parafuso sextavado M6x45mm, arruela lisa 1/4", bucha nº8, vedação dos furos c/ poliuretano ref. 5905, marca de ref. Termotécnica ou equivalente</t>
  </si>
  <si>
    <t>LABOR - 160314 - 2</t>
  </si>
  <si>
    <t>Mastro simples 3mx1.1/2", uma descida, incl. base de fixação, captor, conj.de contraventagem c/abraçadeira p/3 estais em tubo e demais acessórios, excl. cabo de cobre de descida e suportes isoladores, ref.Termotécnica ou equiv.</t>
  </si>
  <si>
    <t>LABOR - 160315 - 1</t>
  </si>
  <si>
    <t>Mastro telescópico 5mx2", uma descida, incl. base de fixação, captor, conj.de contraventagem c/abraçadeira p/3 estais em tubo e demais acessórios excl. cabo de cobre de descida e suportes isoladores, ref. Termotécnica ou equiv.</t>
  </si>
  <si>
    <t>LABOR - 160316 - 1</t>
  </si>
  <si>
    <t>Caixa de inspeção em PVC, diâmetro 300 mm, ref TEL-552, marca de referência Termotécnica ou equivalente, inclusive escavação e reaterro</t>
  </si>
  <si>
    <t>LABOR - 160317 - 1</t>
  </si>
  <si>
    <t>Cabo de cobre nú 50mm2, ref. TEL 5750, marca de referência Termotécnica ou equivalente</t>
  </si>
  <si>
    <t>LABOR - 160318 - 1</t>
  </si>
  <si>
    <t>Cabo de cobre nú 35mm2, ref. TEL 5735, marca de referência Termotécnica ou equivalente</t>
  </si>
  <si>
    <t>LABOR - 160319 - 2</t>
  </si>
  <si>
    <t>Presilha de latão ref. 744, inclusive parafuso fenda DN 4,2x32mm e bucha nylon DN 6mm e vedação dos furos com poliuretano ref. 5905, marca de ref. Termotécnica ou equivalente</t>
  </si>
  <si>
    <t>LABOR - 160321 - 1</t>
  </si>
  <si>
    <t>Tampa reforçada em ferro fundido com escotilha TEL 536, inclusive assentamento, marca de referência Termotécnica ou equivalente</t>
  </si>
  <si>
    <t>LABOR - 160322 - 1</t>
  </si>
  <si>
    <t>Abraçadeira tipo "D" com cunha, diâmetro 1", ref. TEL-095, marca de referência Termotécnica ou equivalente</t>
  </si>
  <si>
    <t>LABOR - 160323 - 1</t>
  </si>
  <si>
    <t>Tampão para eletroduto 1", ref. TEL-5533, marca de referência Termotécnica ou equivalente</t>
  </si>
  <si>
    <t>LABOR - 160324 - 1</t>
  </si>
  <si>
    <t>Caixa de equalização de potenciais para uso interno e externo com cinco (5) terminais para aterramento (BEP), em polipropileno, ref. TEL-902, marca de referência Termotécnica ou equivalente</t>
  </si>
  <si>
    <t>LABOR - 160325 - 1</t>
  </si>
  <si>
    <t>Caixa de equalização de potenciais para uso interno e externo com nove (9) terminais para aterramento (BEP), em aço, com flange inferior e vedação na porta, ref. TEL-903, marca de referência Termotécnica ou equivalente</t>
  </si>
  <si>
    <t>LABOR - 160326 - 1</t>
  </si>
  <si>
    <t>Barra chata em alumínio 7/8"x1/8" (70mm²), com furos diâmetro 7 mm ref. TEL-771, marca de referência Termotécnica ou equivalente</t>
  </si>
  <si>
    <t>LABOR - 160327 - 1</t>
  </si>
  <si>
    <t>Barra chata em aço galvanizado a fogo 7/8"x1/8" (70mm²), com furos diâm. 7mm ref. TEL-761, marca de referência Termotécnica ou equivalente</t>
  </si>
  <si>
    <t>LABOR - 160328 - 1</t>
  </si>
  <si>
    <t>Terminal estanhado de 1 compressão 1 furo, 35mm², ref. TEL-5135, marca de referência Termotécnica ou equivalente</t>
  </si>
  <si>
    <t>LABOR - 160329 - 1</t>
  </si>
  <si>
    <t>Curva 90º de barra chata em alumínio 7/8"x1/8"x300mm, 70mm², ref. TEL-778, marca de referência Termotécnica ou equivalente</t>
  </si>
  <si>
    <t>LABOR - 160330 - 1</t>
  </si>
  <si>
    <t>Fixador ômega em latão ref. 733, inclusive parafuso fenda DN 4,2x32mm, bucha nylon DN 6mm e vedação dos furos com poliuretano ref. 5905, marca de ref. Termotécnica ou equivalente</t>
  </si>
  <si>
    <t>LABOR - 160331 - 1</t>
  </si>
  <si>
    <t>Cordoalha flexível 25x100 mm, com dois furos, diâmetro 11 mm, ref. TEL-5701, marca de referência Termotécnica ou equivalente</t>
  </si>
  <si>
    <t>LABOR - 160332 - 2</t>
  </si>
  <si>
    <t>Fita perfurada em latão niquelado 20mm x 0,8mm, para equalização de potenciais, ref. TEL-750, marca de referência Termotécnica ou equivalente</t>
  </si>
  <si>
    <t>LABOR - 160333 - 2</t>
  </si>
  <si>
    <t>Cabo de cobre nú 50 mm2, ref. TEL-5750, marca de referência Termotécnica ou equivalente, inclusive abertura e fechamento de vala para cabo dimensões 50x20cm</t>
  </si>
  <si>
    <t>LABOR - 160334 - 1</t>
  </si>
  <si>
    <t>Terminal estanhado de 1 compressão 1 furo, 50mm², ref. TEL-5150, marca de referência Termotécnica ou equivalente</t>
  </si>
  <si>
    <t>LABOR - 160335 - 3</t>
  </si>
  <si>
    <t>Chapa perfurada(tela casa da moeda) BELINOX, largura 245 mm, espessura 1.5mm, ref. TEL-754, marca de referência Termotécnica ou equivalente</t>
  </si>
  <si>
    <t>INSTALAÇÃO DE INCÊNDIO</t>
  </si>
  <si>
    <t>LABOR - 160602 - 4</t>
  </si>
  <si>
    <t>Hidrante de parede, com abrigo em chapa, 60x90x17cm, com suporte e mangueira 20m 63mm, adaptador rosca fêmea e engate rápido, esguicho em latão regulavel, registro globo angular 45º/ 63mm</t>
  </si>
  <si>
    <t>LABOR - 160603 - 1</t>
  </si>
  <si>
    <t>Hidrante de recalque no passeio em caixa metálica de 40x60x40cm, incl. registro globo angular 90º de 63mm, adaptador p/ engate rápido e tampa c/ corrente</t>
  </si>
  <si>
    <t>LABOR - 160604 - 4</t>
  </si>
  <si>
    <t>Extintor de incêndio de água pressurizada capacidade 2A (10L), inclusive suporte para fixação e EXCLUSIVE placa sinalizadora em PVC Fotoluminescente</t>
  </si>
  <si>
    <t>LABOR - 160605 - 4</t>
  </si>
  <si>
    <t>Extintor de incêndio portátil de pó químico ABC com capacidade 2A-20B:C (6 kg), inclusive suporte para fixação, EXCLUSIVE placa sinalizadora em PVC fotoluminescente</t>
  </si>
  <si>
    <t>LABOR - 160606 - 4</t>
  </si>
  <si>
    <t>Extintor de incêndio de gás carbônico CO2 5 B:C (6 Kg), inclusive suporte para fixação, EXCLUSIVE placa sinalizadora em PVC fotoluminescente</t>
  </si>
  <si>
    <t>LABOR - 160607 - 4</t>
  </si>
  <si>
    <t>Extintor de incêndio portátil de pó químico ABC com capacidade 2A-20B:C (4 kg), inclusive suporte para fixação, EXCLUSIVE placa sinalizadora em PVC fotoluminescente</t>
  </si>
  <si>
    <t>LABOR - 160608 - 2</t>
  </si>
  <si>
    <t>Ponto para seta indicativa de saída, incl. seta em acrílico, com fonte alimentadora própria que assegure um funcionamento mínimo de 1h, para quando ocorrer falta de energia elétrica na rede pública, conforme projeto</t>
  </si>
  <si>
    <t>LABOR - 160612 - 2</t>
  </si>
  <si>
    <t>Placa de sinalização de segurança CODIGO 14 - 315/158(NBR 13.434); CÓDIGO S3(NT 14/2010-ES) ("SAIDA DE EMERGÊNCIA" - seta vertical)</t>
  </si>
  <si>
    <t>LABOR - 160613 - 2</t>
  </si>
  <si>
    <t>Ponto para iluminação de emergência completo, inclusive bloco autônomo de iluminação 2x9W com tomada universal</t>
  </si>
  <si>
    <t>LABOR - 160625 - 1</t>
  </si>
  <si>
    <t>Abrigo para hidrante de recalque no passeio em caixa de alvenaria 60x40cm em bloco de concreto inclusive registro de recalque ø 65 mm (2 1/2") e tampa de ferro fundido 40x40cm com inscrição incêndio</t>
  </si>
  <si>
    <t>LABOR - 160626 - 3</t>
  </si>
  <si>
    <t>Fornecimento e instalação de Porta corta-fogo para saída de emergência Dim.: 80x210x5cm, conforme ABNT NBR 11742, classe P-90, chapa de aco, tendo marcos, inclusive tres pares de dobradicas com mola, exclusive pintura</t>
  </si>
  <si>
    <t>LABOR - 160627 - 1</t>
  </si>
  <si>
    <t>Fornecimento e instalação de Porta corta-fogo para saída de emergência Dim.: 90x210x5cm, conforme ABNT NBR 11742, classe P-90, chapa de aco, tendo marcos, inclusive tres pares de dobradicas com mola, exclusive pintura</t>
  </si>
  <si>
    <t>LABOR - 160628 - 1</t>
  </si>
  <si>
    <t>Fornecimento e instalação de Porta corta-fogo para saída de emergência Dim.: 90x210x5cm, conforme ABNT NBR 11742, classe P-120, chapa de aco, tendo marcos, inclusive tres pares de dobradicas com mola, exclusive pintura</t>
  </si>
  <si>
    <t>LABOR - 160629 - 1</t>
  </si>
  <si>
    <t>Tubo de aço galvanizado com costura ø 50 mm (2"), conforme NBR5580</t>
  </si>
  <si>
    <t>LABOR - 160630 - 1</t>
  </si>
  <si>
    <t>Tubo de aço galvanizado com costura ø 65 mm (2.1/2"), conforme NBR5580</t>
  </si>
  <si>
    <t>LABOR - 160631 - 1</t>
  </si>
  <si>
    <t>Tubo de aço galvanizado com costura ø 75 mm (3"), conforme NBR5580</t>
  </si>
  <si>
    <t>LABOR - 160632 - 1</t>
  </si>
  <si>
    <t>Tubo de aço galvanizado com costura ø 100 mm (4"), conforme NBR5580</t>
  </si>
  <si>
    <t>LABOR - 160633 - 1</t>
  </si>
  <si>
    <t>Registro de gaveta bruto ø 50 mm (2")</t>
  </si>
  <si>
    <t>LABOR - 160634 - 1</t>
  </si>
  <si>
    <t>Registro de gaveta bruto ø 65 mm (2 1/2")</t>
  </si>
  <si>
    <t>LABOR - 160635 - 1</t>
  </si>
  <si>
    <t>Registro de gaveta bruto ø 80 mm (3")</t>
  </si>
  <si>
    <t>LABOR - 160636 - 1</t>
  </si>
  <si>
    <t>Registro de gaveta bruto ø 100 mm (4")</t>
  </si>
  <si>
    <t>LABOR - 160637 - 2</t>
  </si>
  <si>
    <t>Tê 90° de ferro galvanizado ø 50 mm (2") </t>
  </si>
  <si>
    <t>LABOR - 160638 - 2</t>
  </si>
  <si>
    <t>Tê 90° de ferro galvanizado ø 65 mm (2.1/2") </t>
  </si>
  <si>
    <t>LABOR - 160639 - 2</t>
  </si>
  <si>
    <t>Tê 90° de ferro galvanizado ø 80 mm (3") </t>
  </si>
  <si>
    <t>LABOR - 160640 - 1</t>
  </si>
  <si>
    <t>Tê 90° de ferro galvanizado ø 100 mm (4") </t>
  </si>
  <si>
    <t>LABOR - 160641 - 1</t>
  </si>
  <si>
    <t>Cotovelo 90° de ferro galvanizado ø 50 mm (2")</t>
  </si>
  <si>
    <t>LABOR - 160642 - 1</t>
  </si>
  <si>
    <t>Cotovelo 90° de ferro galvanizado ø 65 mm (2.1/2")</t>
  </si>
  <si>
    <t>LABOR - 160643 - 1</t>
  </si>
  <si>
    <t>Cotovelo 90° de ferro galvanizado ø 80 mm (3")</t>
  </si>
  <si>
    <t>LABOR - 160644 - 1</t>
  </si>
  <si>
    <t>Cotovelo 90° de ferro galvanizado ø 100 mm (4")</t>
  </si>
  <si>
    <t>LABOR - 160645 - 1</t>
  </si>
  <si>
    <t>Cotovelo 45° de ferro galvanizado ø 50 mm (2")</t>
  </si>
  <si>
    <t>LABOR - 160646 - 1</t>
  </si>
  <si>
    <t>Cotovelo 45° de ferro galvanizado ø 65 mm (2.1/2")</t>
  </si>
  <si>
    <t>LABOR - 160647 - 1</t>
  </si>
  <si>
    <t>Cotovelo 45° de ferro galvanizado ø 80 mm (3")</t>
  </si>
  <si>
    <t>LABOR - 160648 - 1</t>
  </si>
  <si>
    <t>Cotovelo 45° de ferro galvanizado ø 100 mm (4")</t>
  </si>
  <si>
    <t>LABOR - 160649 - 1</t>
  </si>
  <si>
    <t>Válvula de retenção horizontal, ø 50 mm (2")</t>
  </si>
  <si>
    <t>LABOR - 160650 - 1</t>
  </si>
  <si>
    <t>Válvula de retenção horizontal, ø 65 mm (2.1/2")</t>
  </si>
  <si>
    <t>LABOR - 160651 - 1</t>
  </si>
  <si>
    <t>Válvula de retenção horizontal, ø 80 mm (3")</t>
  </si>
  <si>
    <t>LABOR - 160652 - 1</t>
  </si>
  <si>
    <t>Válvula de retenção horizontal, ø 100 mm (4")</t>
  </si>
  <si>
    <t>LABOR - 160653 - 1</t>
  </si>
  <si>
    <t>Válvula de retenção vertical, ø 50 mm (2")</t>
  </si>
  <si>
    <t>LABOR - 160654 - 1</t>
  </si>
  <si>
    <t>Válvula de retenção vertical, ø 65 mm (2.1/2")</t>
  </si>
  <si>
    <t>LABOR - 160655 - 1</t>
  </si>
  <si>
    <t>Válvula de retenção vertical, ø 80 mm (3")</t>
  </si>
  <si>
    <t>LABOR - 160656 - 1</t>
  </si>
  <si>
    <t>Válvula de retenção vertical, ø 100 mm (4")</t>
  </si>
  <si>
    <t>LABOR - 160657 - 1</t>
  </si>
  <si>
    <t>Manômetro com caixa e anel tipo cravado em aço inox, mostrador duplo 63 mm escalas de 0 à 4 kgf/cm2 e 0 à 60 PSI, saída traseira de 1/4" BSP</t>
  </si>
  <si>
    <t>LABOR - 160658 - 1</t>
  </si>
  <si>
    <t>Manômetro com caixa e anel tipo cravado em aço inox, mostrador duplo 100 mm escalas de 0 à 7 kgf/cm2 e 0 à 100 PSI, saída traseira de 1/4" BSP</t>
  </si>
  <si>
    <t>LABOR - 160659 - 1</t>
  </si>
  <si>
    <t>Manômetro com caixa e anel tipo cravado em aço inox, mostrador duplo 100 mm escalas de 0 à 10 kgf/cm2 e 0 à 150 PSI, saída traseira de 1/4" BSP</t>
  </si>
  <si>
    <t>LABOR - 160660 - 1</t>
  </si>
  <si>
    <t>Pressostato 80 / 120 PSI com válvula, capacidade elétrica até 5CV em 250VCA, Margirius ou equivalente</t>
  </si>
  <si>
    <t>LABOR - 160661 - 1</t>
  </si>
  <si>
    <t>Pressostato 100 / 150 PSI sem válvula, capacidade elétrica até 5CV em 250VCA, Margirius ou equivalente</t>
  </si>
  <si>
    <t>LABOR - 160662 - 2</t>
  </si>
  <si>
    <t>Tanque de Pressurização/Cilindro de pressão 10 lts vazio</t>
  </si>
  <si>
    <t>LABOR - 160663 - 1</t>
  </si>
  <si>
    <t>Fornecimento e instalação de Bateria selada 12V - 60 AH, para centrais de alarme / iluminação de emergência</t>
  </si>
  <si>
    <t>LABOR - 160665 - 1</t>
  </si>
  <si>
    <t>Fornecimento e instalação de porta corta-fogo para saída de emergência Dim.: 100x210x5cm, conforme ABNT NBR 11742P, classe P-90, incl. marco, 3 pares de dobradiçaas c/mola, barra anti-panico, pintura esmalte sintetico cor vermelha</t>
  </si>
  <si>
    <t>LABOR - 160671 - 1</t>
  </si>
  <si>
    <t>Hidrante de parede, com abrigo em chapa, 80x90x17cm, com suporte e mangueiras 2 x 15m 63mm, adaptador rosca fêmea e engate rápido, esguicho em latão regulavel, registro globo angular 45º/ 63mm</t>
  </si>
  <si>
    <t>LABOR - 160673 - 1</t>
  </si>
  <si>
    <t>Fornecimento e instalação de Central de alarme de incêndio endereçável, capacidade até: 256 endereços, 4 laços com bateria Ref. Walmonof, Abafire, Deltafire ou equivalente</t>
  </si>
  <si>
    <t>LABOR - 160674 - 1</t>
  </si>
  <si>
    <t>Fornecimento e instalação de Acionador manual de alarme de incêndio endereçavel, tipo quebra vidro</t>
  </si>
  <si>
    <t>LABOR - 160675 - 1</t>
  </si>
  <si>
    <t>Fornecimento e instalação de Detector de fumaça óptico endereçavel Bivolt 12/24V para parede ou teto</t>
  </si>
  <si>
    <t>LABOR - 160676 - 1</t>
  </si>
  <si>
    <t>Fornecimento e instalação de Sirene eletronica média tipo corneta</t>
  </si>
  <si>
    <t>DEPÓSITO DE GÁS</t>
  </si>
  <si>
    <t>LABOR - 160702 - 1</t>
  </si>
  <si>
    <t>Chapisco com argamassa de cimento e areia média ou grossa sem peneirar no traço 1:3, espessura 5 mm</t>
  </si>
  <si>
    <t>LABOR - 160704 - 3</t>
  </si>
  <si>
    <t>Fornecimento, preparo e aplicação de concreto armado Fck=15 MPa, inclusive forma, armação e desforma para lajes maciças</t>
  </si>
  <si>
    <t>LABOR - 160707 - 1</t>
  </si>
  <si>
    <t>Pintura com tinta látex PVA Suvinil, Coral ou Metalatex, inclusive selador em paredes internas e forros a três demãos</t>
  </si>
  <si>
    <t>LABOR - 160708 - 1</t>
  </si>
  <si>
    <t>Pintura com tinta acrílica Suvinil, Coral ou Metalatex, inclusive selador acrílico, em paredes externas a três demãos</t>
  </si>
  <si>
    <t>LABOR - 160709 - 1</t>
  </si>
  <si>
    <t>Estrado de madeira de lei tipo Paraju ou equivalente conforme detalhe em projeto</t>
  </si>
  <si>
    <t>LABOR - 160710 - 1</t>
  </si>
  <si>
    <t>Alvenaria de blocos de concreto 9x19x39 c/ resist. min comp. 2.5MPa, assentado c/ argamassa de cimento, cal hidratada CH1 e areia traço 1:0,5:8, esp.juntas 10mm e esp. paredes, sem revestimento, 9cm</t>
  </si>
  <si>
    <t>LABOR - 160711 - 1</t>
  </si>
  <si>
    <t>Reboco tipo paulista com argamassa de cimento, cal hidratada CH1 e areia no traço 1:0,5:6, espessura 25mm</t>
  </si>
  <si>
    <t>LABOR - 160712 - 1</t>
  </si>
  <si>
    <t>Tela em arame galvanizado de 1"e fio 10 para ventilação de casa de gás, chumbada com argamassa de cimento, cal e areia</t>
  </si>
  <si>
    <t>LABOR - 160713 - 3</t>
  </si>
  <si>
    <t>Porta de correr de chapa galvanizada nº 14 - pintura com esmalte sintetico acetinado sobre zarcão, com tela quebra chama em malha 2 a 5mm</t>
  </si>
  <si>
    <t>LABOR - 160714 - 2</t>
  </si>
  <si>
    <t>Lastro regularizado e impermeabilizado de concreto não estrutural, esp. de 8cm</t>
  </si>
  <si>
    <t>LABOR - 160715 - 1</t>
  </si>
  <si>
    <t>Indice de imperm.c/ manta asfáltica atendendo à norma 9952, asfalto polimerizado esp.3mm, reforçada com fio int. polietileno, reg. base com arg. 1:4 esp min 15mm, proteção mecânica arg. 1:4 esp. 20mm e juntas dilat.</t>
  </si>
  <si>
    <t>LABOR - 160716 - 2</t>
  </si>
  <si>
    <t>Fornecimento, preparo e aplicação de concreto Fck = 15MPa (brita 1 e 2) - (5% de perdas)</t>
  </si>
  <si>
    <t>LABOR - 160718 - 1</t>
  </si>
  <si>
    <t>Pintura com tinta esmalte sintético Suvinil, Coral ou Metalatex a duas demãos, inclusive fundo anti corrosivo a uma demão, em metal</t>
  </si>
  <si>
    <t>INSTALAÇÕES DE REDE LOGICA</t>
  </si>
  <si>
    <t>LABOR - 160806 - 3</t>
  </si>
  <si>
    <t>Espelho 4" x 2" com conector RJ 45 fêmea CAT. 5e</t>
  </si>
  <si>
    <t>LABOR - 160807 - 1</t>
  </si>
  <si>
    <t>Conector RJ 45 macho</t>
  </si>
  <si>
    <t>LABOR - 160808 - 3</t>
  </si>
  <si>
    <t>Fornecimento e instalação de Cabo de rede par trançado 4 pares Categoria 5e</t>
  </si>
  <si>
    <t>LABOR - 160809 - 2</t>
  </si>
  <si>
    <t>Fornecimento e instalação de Mini Rack de Parede Padrão 19" - 06 U´s x 470mm</t>
  </si>
  <si>
    <t>LABOR - 160810 - 2</t>
  </si>
  <si>
    <t>Fornecimento e instalação de Mini Rack de Parede Padrão 19" - 08 U´s x 470mm</t>
  </si>
  <si>
    <t>LABOR - 160811 - 2</t>
  </si>
  <si>
    <t>Fornecimento e instalação de Mini Rack de Parede Padrão 19" - 12 U´s x 570mm</t>
  </si>
  <si>
    <t>LABOR - 160812 - 2</t>
  </si>
  <si>
    <t>Fornecimento e instalação de Mini Rack de Parede Padrão 19" - 16 U´s x 570mm</t>
  </si>
  <si>
    <t>LABOR - 160813 - 2</t>
  </si>
  <si>
    <t>Fornecimento e instalação de Rack de Piso Fechado Padrão 19" - 32 U´s x 670mm</t>
  </si>
  <si>
    <t>LABOR - 160814 - 2</t>
  </si>
  <si>
    <t>Fornecimento e instalação de Rack de Piso Fechado Padrão 19" - 36 U´s x 670mm</t>
  </si>
  <si>
    <t>LABOR - 160815 - 2</t>
  </si>
  <si>
    <t>Fornecimento e instalação de Rack de Piso Fechado Padrão 19" - 40 U´s x 670mm</t>
  </si>
  <si>
    <t>LABOR - 160816 - 2</t>
  </si>
  <si>
    <t>Fornecimento e instalação de Rack de Piso Fechado Padrão 19" - 44 U´s x 670mm</t>
  </si>
  <si>
    <t>LABOR - 160822 - 1</t>
  </si>
  <si>
    <t>Calha com 6 Tomadas 20A, inclusive fixação em rack padrão 19", com chicote de 2 metros de comprimento</t>
  </si>
  <si>
    <t>LABOR - 160823 - 1</t>
  </si>
  <si>
    <t>Calha com 8 Tomadas 20A, inclusive fixação em rack padrão 19", com chicote de 2 metros de comprimento</t>
  </si>
  <si>
    <t>LABOR - 160825 - 2</t>
  </si>
  <si>
    <t>Guia de Cabos Fechado Horizontal Padrão 19" - 1 U´s, inclusive fixação em Rack 19"</t>
  </si>
  <si>
    <t>LABOR - 160826 - 2</t>
  </si>
  <si>
    <t>Guia de Cabos Fechado Horizontal Padrão 19" - 2 U´s, inclusive fixação em Rack 19"</t>
  </si>
  <si>
    <t>LABOR - 160827 - 1</t>
  </si>
  <si>
    <t>Guia de Cabos Vertical para Rack Aberto Padrão 19" - 40 U´s x 1763 x 50mm</t>
  </si>
  <si>
    <t>LABOR - 160828 - 1</t>
  </si>
  <si>
    <t>Guia de Cabos Vertical para Rack Aberto Padrão 19" - 44 U´s x 1940 x 50mm</t>
  </si>
  <si>
    <t>LABOR - 160829 - 1</t>
  </si>
  <si>
    <t>Painel de Fechamento Frontal 1 U, inclusive fixação em Rack 19"</t>
  </si>
  <si>
    <t>LABOR - 160830 - 1</t>
  </si>
  <si>
    <t>Painel de Fechamento Frontal 2 U's, inclusive fixação em Rack 19"</t>
  </si>
  <si>
    <t>LABOR - 160831 - 1</t>
  </si>
  <si>
    <t>Bandeja Simples Fixa 1 U x 290mm carga máxima 20kg, inclusive fixação em Rack 19"</t>
  </si>
  <si>
    <t>LABOR - 160832 - 1</t>
  </si>
  <si>
    <t>Bandeja Simples Fixa 2 U's x 390mm carga máxima 20kg, inclusive fixação em Rack 19"</t>
  </si>
  <si>
    <t>LABOR - 160833 - 1</t>
  </si>
  <si>
    <t>Bandeja Fixação Dupla 1 U x 500mm carga máxima 20kg, inclusive fixação em Rack 19"</t>
  </si>
  <si>
    <t>LABOR - 160834 - 1</t>
  </si>
  <si>
    <t>Bandeja Deslizante 1 U x 500mm carga máxima 20kg, inclusive fixação em Rack 19"</t>
  </si>
  <si>
    <t>LABOR - 160835 - 1</t>
  </si>
  <si>
    <t>Kit Ventilação composto por 2 Ventiladores Bi-Volts, inclusive fixação em Rack 19"</t>
  </si>
  <si>
    <t>LABOR - 160836 - 1</t>
  </si>
  <si>
    <t>Kit Ventilação composto por 4 Ventiladores Bi-Volts, inclusive fixação em Rack 19"</t>
  </si>
  <si>
    <t>LABOR - 160837 - 1</t>
  </si>
  <si>
    <t>Kit Rodizio Composto por 4 rodas (2 c/ travas), inclusive fixação em Rack 19"</t>
  </si>
  <si>
    <t>LABOR - 160838 - 1</t>
  </si>
  <si>
    <t>Kit M5 Porca-Gaiola com 100 und com Parafuso Philips e Arruela</t>
  </si>
  <si>
    <t>LABOR - 160839 - 1</t>
  </si>
  <si>
    <t>Velcro Rolo 20mm - Preto</t>
  </si>
  <si>
    <t>LABOR - 160840 - 1</t>
  </si>
  <si>
    <t>Patch Panel 24 Portas RJ45/IDC Cat.5e, inclusive fixação em Rack 19"</t>
  </si>
  <si>
    <t>LABOR - 160841 - 1</t>
  </si>
  <si>
    <t>Patch Panel de Emenda 24 Portas RJ45/RJ45 Cat.5e, inclusive fixação em Rack 19"</t>
  </si>
  <si>
    <t>LABOR - 160842 - 1</t>
  </si>
  <si>
    <t>Patch Panel 48 Portas RJ45/IDC Cat.5e, inclusive fixação em Rack 19"</t>
  </si>
  <si>
    <t>LABOR - 160844 - 1</t>
  </si>
  <si>
    <t>Patch Panel 48 Portas RJ45/IDC Cat.6, inclusive fixação em Rack 19"</t>
  </si>
  <si>
    <t>LABOR - 160845 - 1</t>
  </si>
  <si>
    <t>Patch Cord Multilan Extra Flexível CAT 5e U/UTP RJ-45 - 1,50 m</t>
  </si>
  <si>
    <t>LABOR - 160846 - 1</t>
  </si>
  <si>
    <t>Patch Cord Multilan Extra Flexível CAT 5e U/UTP RJ-45 - 3,00 m</t>
  </si>
  <si>
    <t>LABOR - 160847 - 1</t>
  </si>
  <si>
    <t>Patch Cord Gigalan Extra Flexível CAT 6 U/UTP RJ-45 - 1,50 m</t>
  </si>
  <si>
    <t>LABOR - 160848 - 1</t>
  </si>
  <si>
    <t>Patch Cord Gigalan Extra Flexível CAT 6 U/UTP RJ-45 - 3,00 m</t>
  </si>
  <si>
    <t>LABOR - 160851 - 2</t>
  </si>
  <si>
    <t>Fornecimento e instalação de Cabo de rede par trançado 4 pares Categoria 6</t>
  </si>
  <si>
    <t>LABOR - 160864 - 1</t>
  </si>
  <si>
    <t>Switch 24 portas RJ-45 10/100 + 2 10/100/1000, inclusive fixação em Rack 19"</t>
  </si>
  <si>
    <t>LABOR - 160865 - 1</t>
  </si>
  <si>
    <t>Switch 48 portas RJ-45 10/100 + 2 10/100/1000, inclusive fixação em Rack 19"</t>
  </si>
  <si>
    <t>LABOR - 160866 - 1</t>
  </si>
  <si>
    <t>No Break 1400VA (980W) Senoidal, tensão de entrada: 120V e tensão de saida: 120V, Interface Port DB-9 RS-232, SmartSlot, USB, inclusive fixação em rack 19"</t>
  </si>
  <si>
    <t>LABOR - 160867 - 1</t>
  </si>
  <si>
    <t>No Break 2200VA (1980W) Senoidal, tensão de entrada: 220V e tensão de saida: 220V, Interface Port DB-9 RS-232, SmartSlot, USB, inclusive fixação em rack 19"</t>
  </si>
  <si>
    <t>LABOR - 160869 - 1</t>
  </si>
  <si>
    <t>Certificação avulsa dos pontos com emissão de relatório do equipamento de teste até 100 pontos</t>
  </si>
  <si>
    <t>LABOR - 160870 - 1</t>
  </si>
  <si>
    <t>Certificação avulsa dos pontos com emissão de relatório do equipamento de teste mais de 101 pontos</t>
  </si>
  <si>
    <t>LABOR - 160871 - 2</t>
  </si>
  <si>
    <t>Espelho 4" x 4" com 2 conector RJ 45 fêmea CAT. 5e</t>
  </si>
  <si>
    <t>LABOR - 160872 - 1</t>
  </si>
  <si>
    <t>Espelho 4" x 2" com conector RJ 45 fêmea CAT. 6</t>
  </si>
  <si>
    <t>LABOR - 160873 - 1</t>
  </si>
  <si>
    <t>Espelho 4" x 4" com 2 conectores RJ 45 fêmea CAT. 6</t>
  </si>
  <si>
    <t>LABOR - 160843 - 1</t>
  </si>
  <si>
    <t>Patch Panel 24 Portas RJ45/IDC Cat.6, inclusive fixação em Rack 19"</t>
  </si>
  <si>
    <t>INSTALAÇÃO DO SISTEMA DE CLIMATIZAÇÃO</t>
  </si>
  <si>
    <t>LABOR - 161001 - 1</t>
  </si>
  <si>
    <t>Tubo de cobre com isolamento térmico - ø 1/4" esp. 9mm</t>
  </si>
  <si>
    <t>LABOR - 161002 - 1</t>
  </si>
  <si>
    <t>Tubo de cobre com isolamento térmico - ø 3/8" esp. 9mm</t>
  </si>
  <si>
    <t>LABOR - 161003 - 1</t>
  </si>
  <si>
    <t>Tubo de cobre com isolamento térmico - ø 1/2" esp. 9mm</t>
  </si>
  <si>
    <t>LABOR - 161004 - 1</t>
  </si>
  <si>
    <t>Tubo de cobre com isolamento térmico - ø 5/8" esp. 9mm</t>
  </si>
  <si>
    <t>LABOR - 161005 - 1</t>
  </si>
  <si>
    <t>Tubo de cobre com isolamento térmico - ø 3/4" esp. 9mm</t>
  </si>
  <si>
    <t>LABOR - 161006 - 1</t>
  </si>
  <si>
    <t>Tubo de cobre com isolamento térmico - ø 7/8" esp. 9mm</t>
  </si>
  <si>
    <t>LABOR - 161007 - 1</t>
  </si>
  <si>
    <t>Tubo de cobre com isolamento térmico - ø 1.1/8" esp. 9mm</t>
  </si>
  <si>
    <t>LABOR - 161008 - 1</t>
  </si>
  <si>
    <t>Tubo de cobre com isolamento térmico - ø 1.3/8" esp. 9mm</t>
  </si>
  <si>
    <t>LABOR - 161009 - 1</t>
  </si>
  <si>
    <t>Tubo de cobre com isolamento térmico - ø 1.5/8" esp. 9 mm</t>
  </si>
  <si>
    <t>LABOR - 161010 - 3</t>
  </si>
  <si>
    <t>Emenda de tubos e conexões de cobre por processo de solda - ø 1/4" até 1/2"</t>
  </si>
  <si>
    <t>LABOR - 161011 - 3</t>
  </si>
  <si>
    <t>Emenda de tubos e conexões de cobre por processo de solda - ø 5/8" até 7/8"</t>
  </si>
  <si>
    <t>LABOR - 161012 - 3</t>
  </si>
  <si>
    <t>Emenda de tubos e conexões de cobre por processo de solda - ø 1.1/8" até 1.5/8"</t>
  </si>
  <si>
    <t>LABOR - 161013 - 1</t>
  </si>
  <si>
    <t>Gás refrigerante R22</t>
  </si>
  <si>
    <t>LABOR - 161014 - 1</t>
  </si>
  <si>
    <t>Gás refrigerante R407</t>
  </si>
  <si>
    <t>LABOR - 161015 - 2</t>
  </si>
  <si>
    <t>Gás refrigerante R410A</t>
  </si>
  <si>
    <t>LABOR - 161016 - 2</t>
  </si>
  <si>
    <t>Instalação de Linha frigorígena para interligação do sistema de climatização incl. acessórios de fixação, fita PVC auto-aderente e cabo PP, exclusive tubos de cobre da linha liquida e sucção, espuma elastomérica flexivel e gás refrigerante</t>
  </si>
  <si>
    <t>LABOR - 161017 - 2</t>
  </si>
  <si>
    <t>Duto em chapa de aço galvanizada #22, exclusive acessórios de fixação</t>
  </si>
  <si>
    <t>LABOR - 161018 - 1</t>
  </si>
  <si>
    <t>Duto em chapa de aço galvanizada #24, exclusive acessórios de fixação</t>
  </si>
  <si>
    <t>LABOR - 161019 - 1</t>
  </si>
  <si>
    <t>Duto em chapa de aço galvanizada #26, exclusive acessórios de fixação</t>
  </si>
  <si>
    <t>APARELHOS HIDRO-SANITÁRIOS</t>
  </si>
  <si>
    <t>LOUÇAS</t>
  </si>
  <si>
    <t>LABOR - 170101 - 1</t>
  </si>
  <si>
    <t>Lavatório de louça branca com coluna, marcas de referência Deca, Celite ou Ideal Standard, inclusive sifão, válvula e engates cromados, exclusive torneira.</t>
  </si>
  <si>
    <t>LABOR - 170107 - 4</t>
  </si>
  <si>
    <t>Mictório de louça branca, marcas de referência Deca, Celite ou Ideal Standard, inclusive engates cromados</t>
  </si>
  <si>
    <t>LABOR - 170110 - 1</t>
  </si>
  <si>
    <t>Cabide de louça branca com 2 ganchos, marcas de referência Deca, Celite ou Ideal Standard</t>
  </si>
  <si>
    <t>LABOR - 170114 - 2</t>
  </si>
  <si>
    <t>Bacia sifonada infantil de louça branca, marcas de referência Deca, Celite ou Ideal Standard, inclusive tampa e acessórios</t>
  </si>
  <si>
    <t>LABOR - 170115 - 2</t>
  </si>
  <si>
    <t>Cuba louça de embutir redonda, 30cm, L-41, completa, marcas de referência Deca, Celite ou Ideal Standard, incl. válvula e sifão, exclusive torneira</t>
  </si>
  <si>
    <t>LABOR - 170116 - 2</t>
  </si>
  <si>
    <t>Vaso sanitário padrão popular completo com acessórios para ligação, marcas de referência Deca, Celite ou Ideal Standard, inclusive assento plástico</t>
  </si>
  <si>
    <t>LABOR - 170117 - 1</t>
  </si>
  <si>
    <t>Lavatório de louça branca, padrão popular, marcas de referência Deca, Celite ou Ideal Standard, inclusive acessórios em PVC, exceto torneira</t>
  </si>
  <si>
    <t>LABOR - 170119 - 1</t>
  </si>
  <si>
    <t>Cabide de louça branca com um gancho, marcas de referência Deca, Celite ou Ideal Standard</t>
  </si>
  <si>
    <t>LABOR - 170120 - 1</t>
  </si>
  <si>
    <t>Lavatório com coluna padrão popular, marcas de referência Deca, Celite ou Ideal Standard, inclusive acessórios em PVC, exceto aparelho misturador</t>
  </si>
  <si>
    <t>LABOR - 170121 - 2</t>
  </si>
  <si>
    <t>Recolocação de vaso sanitário, inclusive fornecimento de acessórios (parafusos de fixação anel de vedação, bolsa e tubo de ligação, etc), exclusive fornecimento do vaso e tampa</t>
  </si>
  <si>
    <t>LABOR - 170122 - 1</t>
  </si>
  <si>
    <t>Recolocação de lavatório sanitário, com acessórios em metal (engate, sifão, válvula), exclusive fornecimento do mesmo</t>
  </si>
  <si>
    <t>LABOR - 170123 - 1</t>
  </si>
  <si>
    <t>Recolocação de lavatório sanitário, com acessórios em PVC (engate, sifão e válvula), exclusive fornecimento do mesmo</t>
  </si>
  <si>
    <t>LABOR - 170124 - 1</t>
  </si>
  <si>
    <t>Lavatório de Canto ref. L101 DECA ou equivalente, inclusive válvula, sifão e engates cromados, exclusive torneira</t>
  </si>
  <si>
    <t>LABOR - 170126 - 6</t>
  </si>
  <si>
    <t>Bacia sifonada de louça branca sem abertura frontal para portadores de necessidades especiais, Vogue Plus Conforto - Linha Conforto, mod P510, incl. assento poliester, ref.AP51,marca de ref. Deca ou equivalente, sem abertura frontal</t>
  </si>
  <si>
    <t>LABOR - 170128 - 2</t>
  </si>
  <si>
    <t>Lavatório de louça branca com coluna suspensa, linha Vogue Plus Confort para portadores de necessidades especiais, marca de referencia DECA, Celite ou Ideal Standart, inclusive valvula, sifão e engates, exclusive torneira</t>
  </si>
  <si>
    <t>LABOR - 170129 - 1</t>
  </si>
  <si>
    <t>Bacia sifonada de louça branca com caixa acoplada, inclusive acessórios</t>
  </si>
  <si>
    <t>LABOR - 170130 - 2</t>
  </si>
  <si>
    <t>Lavatório de louça branca com coluna, Ravena L91 + C9 inclusive sifão, válvula e engates cromados, exclusive torneira</t>
  </si>
  <si>
    <t>LABOR - 170131 - 2</t>
  </si>
  <si>
    <t>Lavatório de louça branca com coluna suspensa - ref L51 + CS 1v, cor branca, inclusive sifão, válvula e engates cromados, exclusive torneira, para PNE</t>
  </si>
  <si>
    <t>LABOR - 170132 - 2</t>
  </si>
  <si>
    <t>Lavátorio de canto Coleção Master - ref. L76 marca de ref. Deca ou equivalente, inclusive válvula, sifão e engates cromados, exclusive torneira,para PNE</t>
  </si>
  <si>
    <t>LABOR - 170133 - 1</t>
  </si>
  <si>
    <t>Cuba louça branca oval, de embutir, Mod. L37, marca de ref. Deca incl. válvula e sifão, exclusive torneira.</t>
  </si>
  <si>
    <t>LABOR - 170134 - 3</t>
  </si>
  <si>
    <t>Bacia convencional em louça branca ref. Linha Ravena P9 Deca ou equiv., inclusive tubo de ligação, acessórios de fixação e assento plástico</t>
  </si>
  <si>
    <t>LABOR - 170135 - 3</t>
  </si>
  <si>
    <t>Bacia sifonada de louça branca para portadores de necessidades especiais, Vogue Plus Conforto - Linha Conforto, mod P51, incl. assento com abertura frontal, ref.AP52,marca de ref. Deca ou equivalente</t>
  </si>
  <si>
    <t>LABOR - 170136 - 3</t>
  </si>
  <si>
    <t>Bacia sanitária de louça branca, com caixa acoplada duplo acionamento, marca de ref. Deca Linha Ravena ou equivalente, inclusive assento plástico e acessórios de fixação</t>
  </si>
  <si>
    <t>BANCADAS</t>
  </si>
  <si>
    <t>LABOR - 170205 - 1</t>
  </si>
  <si>
    <t>Bancada de mármore esp. 3cm</t>
  </si>
  <si>
    <t>LABOR - 170220 - 1</t>
  </si>
  <si>
    <t>Bancada de granito com espessura de 2 cm</t>
  </si>
  <si>
    <t>LABOR - 170221 - 2</t>
  </si>
  <si>
    <t>Laje armada espessura de 3cm p/ enchimento de fundo de bancada inox</t>
  </si>
  <si>
    <t>LABOR - 170222 - 4</t>
  </si>
  <si>
    <t>Bancada e tanque para panelões em granito cinza andorinha, esp. 2cm, dim. 0.80x1.10m, base de concreto e apoio em alvenaria, frontão h=10cm, incl. válvula e sifão, exclusive torneira, conf. det. projeto</t>
  </si>
  <si>
    <t>TORNEIRAS, REGISTROS, VÁLVULAS E METAIS</t>
  </si>
  <si>
    <t>LABOR - 170304 - 1</t>
  </si>
  <si>
    <t>Torneira pressão cromada diâm. 1/2" para lavatório, marcas de referência Fabrimar, Deca ou Docol</t>
  </si>
  <si>
    <t>LABOR - 170306 - 1</t>
  </si>
  <si>
    <t>Torneira para tanque, marcas de referência Fabrimar, Deca ou Docol.</t>
  </si>
  <si>
    <t>LABOR - 170309 - 1</t>
  </si>
  <si>
    <t>Torneira para jardim de 3/4" marcas de referência Fabrimar, Deca ou Docol</t>
  </si>
  <si>
    <t>LABOR - 170310 - 1</t>
  </si>
  <si>
    <t>Torneira pressão cromada diam. 3/4" para uso geral, marcas de referência Fabrimar, Deca ou Docol</t>
  </si>
  <si>
    <t>LABOR - 170311 - 1</t>
  </si>
  <si>
    <t>Torneira pressão em PVC para pia diam. 1/2", marcas de referência Astra, Cipla ou Akros</t>
  </si>
  <si>
    <t>LABOR - 170313 - 1</t>
  </si>
  <si>
    <t>Torneira pressão cromada, diam. 1/2" para tanque, marcas de referência Fabrimar, Deca ou Docol</t>
  </si>
  <si>
    <t>LABOR - 170315 - 1</t>
  </si>
  <si>
    <t>Torneira pressão cromada diam. 1/2" para pia, marcas de referência Fabrimar, Deca ou Docol</t>
  </si>
  <si>
    <t>LABOR - 170316 - 1</t>
  </si>
  <si>
    <t>Registro de pressão com canopla cromada diam. 15mm (1/2"), marcas de referência Fabrimar, Deca ou Docol</t>
  </si>
  <si>
    <t>LABOR - 170317 - 1</t>
  </si>
  <si>
    <t>Registro de pressão com canopla cromada diam. 20mm (3/4"), marcas de referência Fabrimar, Deca ou Docol</t>
  </si>
  <si>
    <t>LABOR - 170318 - 2</t>
  </si>
  <si>
    <t>Registro de pressão bruto, com volante, diam. 15mm (1/2")</t>
  </si>
  <si>
    <t>LABOR - 170319 - 1</t>
  </si>
  <si>
    <t>Registro de gaveta bruto diam. 15mm (1/2")</t>
  </si>
  <si>
    <t>LABOR - 170320 - 1</t>
  </si>
  <si>
    <t>Registro de gaveta bruto diam. 20mm (3/4")</t>
  </si>
  <si>
    <t>LABOR - 170321 - 1</t>
  </si>
  <si>
    <t>Registro de gaveta bruto diam. 25mm (1")</t>
  </si>
  <si>
    <t>LABOR - 170322 - 1</t>
  </si>
  <si>
    <t>Registro de gaveta bruto diam. 32mm (11/4")</t>
  </si>
  <si>
    <t>LABOR - 170323 - 1</t>
  </si>
  <si>
    <t>Registro de gaveta bruto diam. 40mm (11/2")</t>
  </si>
  <si>
    <t>LABOR - 170324 - 1</t>
  </si>
  <si>
    <t>Registro de gaveta bruto diam. 50mm (2")</t>
  </si>
  <si>
    <t>LABOR - 170325 - 1</t>
  </si>
  <si>
    <t>Registro de gaveta bruto diam. 65mm (21/2")</t>
  </si>
  <si>
    <t>LABOR - 170326 - 1</t>
  </si>
  <si>
    <t>Registro de gaveta bruto diam. 80mm (3")</t>
  </si>
  <si>
    <t>LABOR - 170327 - 1</t>
  </si>
  <si>
    <t>Registro de gaveta com canopla cromada diam. 15mm (1/2"), marcas de referência Fabrimar, Deca ou Docol</t>
  </si>
  <si>
    <t>LABOR - 170328 - 1</t>
  </si>
  <si>
    <t>Registro de gaveta com canopla cromada, diam. 20mm (3/4"), marcas de referência Fabrimar, Deca ou Docol</t>
  </si>
  <si>
    <t>LABOR - 170329 - 1</t>
  </si>
  <si>
    <t>Registro de gaveta com canopla cromada diam. 25mm (1"), marcas de referência Fabrimar, Deca ou Docol</t>
  </si>
  <si>
    <t>LABOR - 170330 - 1</t>
  </si>
  <si>
    <t>Registro de gaveta com canopla cromada diam 32mm (11/4"), marcas de referência Fabrimar, Deca ou Docol</t>
  </si>
  <si>
    <t>LABOR - 170331 - 1</t>
  </si>
  <si>
    <t>Registro de gaveta com canopla cromada, diam. 40mm (11/2"), marcas de referência Fabrimar, Deca ou Docol</t>
  </si>
  <si>
    <t>LABOR - 170332 - 1</t>
  </si>
  <si>
    <t>Válvula de retenção horizontal ou vertical diam. 15mm (1/2")</t>
  </si>
  <si>
    <t>LABOR - 170333 - 1</t>
  </si>
  <si>
    <t>Válvula de retenção horizontal ou vertical diam. 20mm (3/4")</t>
  </si>
  <si>
    <t>LABOR - 170334 - 1</t>
  </si>
  <si>
    <t>Válvula de retenção horizontal ou vertical diam. 25mm (1")</t>
  </si>
  <si>
    <t>LABOR - 170335 - 1</t>
  </si>
  <si>
    <t>Válvula de retenção horizontal ou vertical, diam. 32mm (11/4")</t>
  </si>
  <si>
    <t>LABOR - 170336 - 1</t>
  </si>
  <si>
    <t>Válvula de retenção horizontal ou vertical diam. 40mm (11/2")</t>
  </si>
  <si>
    <t>LABOR - 170337 - 1</t>
  </si>
  <si>
    <t>Válvula de retenção horizontal ou vertical diam. 50mm (2")</t>
  </si>
  <si>
    <t>LABOR - 170338 - 1</t>
  </si>
  <si>
    <t>Válvula de retenção horizontal ou vertical diam. 65mm (21/2")</t>
  </si>
  <si>
    <t>LABOR - 170339 - 1</t>
  </si>
  <si>
    <t>Válvula de retenção horizontal ou vertical, diam. 80mm (3")</t>
  </si>
  <si>
    <t>LABOR - 170345 - 1</t>
  </si>
  <si>
    <t>Válvula de descarga com canopla cromada de 32mm (11/4"), marcas de referência Fabrimar, Deca ou Docol</t>
  </si>
  <si>
    <t>LABOR - 170346 - 1</t>
  </si>
  <si>
    <t>Válvula de descarga com canopla cromada de 40mm (11/2"), marcas de referência Fabrimar, Deca ou Docol</t>
  </si>
  <si>
    <t>LABOR - 170347 - 1</t>
  </si>
  <si>
    <t>Válvula de PVC para lavatório, marcas de referência Astra, Cipla ou Akros</t>
  </si>
  <si>
    <t>LABOR - 170348 - 1</t>
  </si>
  <si>
    <t>Válvula de PVC para tanque, marcas de referência Astra, Cipla ou Akros</t>
  </si>
  <si>
    <t>LABOR - 170349 - 1</t>
  </si>
  <si>
    <t>Canopla para válvula de descarga, marcas de referência Fabrimar, Deca ou Docol</t>
  </si>
  <si>
    <t>LABOR - 170350 - 1</t>
  </si>
  <si>
    <t>Parafuso de fixação para lavatório ou vaso, inclusive colocação</t>
  </si>
  <si>
    <t>LABOR - 170351 - 1</t>
  </si>
  <si>
    <t>Torneira de parede cromada, marcas de referência Fabrimar (linha prática, ref.1157) , Deca ou Docol</t>
  </si>
  <si>
    <t>LABOR - 170352 - 2</t>
  </si>
  <si>
    <t>Válvula de Descarga com acabamento anti-vandalismo, marcas de referência Fabrimar, Deca ou Docol</t>
  </si>
  <si>
    <t>LABOR - 170353 - 1</t>
  </si>
  <si>
    <t>Torneira para lavatório linha anti-vandalismo, marcas de referência Fabrimar, Deca ou Docol</t>
  </si>
  <si>
    <t>LABOR - 170354 - 2</t>
  </si>
  <si>
    <t>Chuveiro completo, linha anti-vandalismo, marcas de referência Fabrimar, Deca ou Docol</t>
  </si>
  <si>
    <t>LABOR - 170357 - 1</t>
  </si>
  <si>
    <t>Chuveiro com desviador flexivel e ducha manual, mod. 1975C ref. Deca ou equivalente</t>
  </si>
  <si>
    <t>OUTROS APARELHOS</t>
  </si>
  <si>
    <t>LABOR - 170502 - 2</t>
  </si>
  <si>
    <t>Caixa de descarga plástica de sobrepor 6/9 litros, ref. ASTRA, AKROS ou equivalente</t>
  </si>
  <si>
    <t>LABOR - 170506 - 3</t>
  </si>
  <si>
    <t>Reservatório de polietileno de 500 L, inclusive adaptadores com flanges de PVC e torneira de bóia de 3/4"</t>
  </si>
  <si>
    <t>LABOR - 170507 - 3</t>
  </si>
  <si>
    <t>Lavatório de aço inox, liga AISI 304, N° 18, marcas de referência Fisher, Metalpress ou Mekal, inclusive apoio de concreto, argamassa de apoio e assentamento, válvula e sifão cromados, exclusive torneira, conf. projeto</t>
  </si>
  <si>
    <t>LABOR - 170508 - 3</t>
  </si>
  <si>
    <t>Escovário de aço inox, liga AISI 304, N° 18, marcas de referência Fischer, Metalpress ou Mekal, inclusive apoio de concreto, argamassa de apoio e assentamento, válvula e sifão cromados, exclusive torneira, conf. projeto</t>
  </si>
  <si>
    <t>LABOR - 170509 - 1</t>
  </si>
  <si>
    <t>Tanque de aço inox nº 2, marcas de referência Fisher, Metalpress ou Mekal, inclusive válvula de metal e sifão</t>
  </si>
  <si>
    <t>LABOR - 170510 - 1</t>
  </si>
  <si>
    <t>Bebedouro de aço inox, marcas de referência Fisher, Metalpress ou Mekal, inclusive válvula, sifão cromado e torneiras, exclusive alvenaria, dim. 0.45x2.75 m, conforme detalhe em projeto</t>
  </si>
  <si>
    <t>LABOR - 170511 - 1</t>
  </si>
  <si>
    <t>Mictório coletivo de aço inox, liga AISI-304 n.18, marcas de referência Fisher, Metalpress ou Mekal, dimensões 1.80x0.30m, com tubo espargidor</t>
  </si>
  <si>
    <t>LABOR - 170512 - 2</t>
  </si>
  <si>
    <t>Cuba de aço inox n° 1(dim.460x300x150)mm, marcas de referência Franke, Strake, tramontina, inclusive válvula de metal 31/2" e sifão cromado 1 x 1/2", excl. torneira</t>
  </si>
  <si>
    <t>LABOR - 170514 - 1</t>
  </si>
  <si>
    <t>Tanque simples de aço inox Fischer, mod. TQ1-S AISI 304, ou equivalente nas marcas Metalpress ou Mekal, inclusive válvula de metal 1 1/4" e sifão cromado 2", excl. torneira</t>
  </si>
  <si>
    <t>LABOR - 170515 - 1</t>
  </si>
  <si>
    <t>Cuba p/ panelões de aço inox 80x60x40 cm, marcas de referência Fisher, Metalpress ou Mekal, inclusive válvula metal 1 1/4" e sifão cromado 1 x 1 1/2", excl. torneira</t>
  </si>
  <si>
    <t>LABOR - 170516 - 1</t>
  </si>
  <si>
    <t>Tanque duplo de aço inox AISI 304, marcas de referência Fisher (mod TQI-D) Metalpress ou Mekal, inclusive válvulas de metal 1 1/4" e sifão cromado 2", excl. torneiras</t>
  </si>
  <si>
    <t>LABOR - 170519 - 1</t>
  </si>
  <si>
    <t>Ducha manual Acqua jet , linha Aquarius, com registro ref.C 2195, marcas de referência Fabrimar, Deca ou Docol</t>
  </si>
  <si>
    <t>LABOR - 170524 - 1</t>
  </si>
  <si>
    <t>Cabide simples de um gancho, linha Versailles, ref. 08, acabamento cromado, da Moldenox, Docol ou Deca</t>
  </si>
  <si>
    <t>LABOR - 170528 - 3</t>
  </si>
  <si>
    <t>Reservatório de polietileno de 5.000 L, inclusive peça de madeira 6 x 16 cm para apoio, exclusive flanges e torneira de bóia</t>
  </si>
  <si>
    <t>LABOR - 170530 - 2</t>
  </si>
  <si>
    <t>Cuba em aço inox nº 02(dim.560x340x150)mm, marcas de referência Franke, Strake, tramontina, inclusive válvula de metal 31/2" e sifão cromado 1 x 1/2", excl. torneira</t>
  </si>
  <si>
    <t>LABOR - 170533 - 1</t>
  </si>
  <si>
    <t>Pia em aço inox com 01 cuba nº 1, dimensões de 0.60 x 1.50m, inclusive válvula tipo americana, exclusive sifão</t>
  </si>
  <si>
    <t>LABOR - 170534 - 1</t>
  </si>
  <si>
    <t>Pia em aço inox com 02 cubas nº 1, dimensões 0.60 x 2.50, inclusive válvula tipo americana, exclusive sifão</t>
  </si>
  <si>
    <t>LABOR - 170535 - 1</t>
  </si>
  <si>
    <t>Pia em aço inox com 01 cuba nº 1, dimensões de 0.60 x 1.80m, inclusive válvula americana, exclusive sifão</t>
  </si>
  <si>
    <t>LABOR - 170536 - 1</t>
  </si>
  <si>
    <t>Pia em aço inox com 02 cubas nº 2, dimensões de 0.60 x 2.10m, inclusive válvula americana, exclusive sifão</t>
  </si>
  <si>
    <t>LABOR - 170537 - 1</t>
  </si>
  <si>
    <t>Assento plástico para vaso sanitário, marcas de referência Deca, Celite ou Ideal Standard</t>
  </si>
  <si>
    <t>LABOR - 170538 - 1</t>
  </si>
  <si>
    <t>Chuveiro frio de PVC, marcas de referência Atlas, Cipla ou Akros</t>
  </si>
  <si>
    <t>LABOR - 170539 - 3</t>
  </si>
  <si>
    <t>Reservatório de polietileno de 500l, inclusive peça de madeira 6x16cm para apoio, exclusive flanges e torneira de bóia</t>
  </si>
  <si>
    <t>LABOR - 170540 - 3</t>
  </si>
  <si>
    <t>Reservatório de polietileno de 1000l, inclusive peça de madeira 6x16cm para apoio, exclusive flanges e torneira de bóia</t>
  </si>
  <si>
    <t>LABOR - 170541 - 2</t>
  </si>
  <si>
    <t>Filtro curto AP200, marca de referência Aqualar, inclusive refil(vela)</t>
  </si>
  <si>
    <t>LABOR - 170545 - 1</t>
  </si>
  <si>
    <t>Mictório de aço inox, marcas de referência Fisher, Metalpress ou Mekal, com 30 cm de largura e comp. variável, inclusive válvula tipo americana, engate flexível cromado, válvula de descarga, sifão cromado e conjunto de fixação</t>
  </si>
  <si>
    <t>LABOR - 170546 - 1</t>
  </si>
  <si>
    <t>Tanque em mármore sintético com 2 bojos, inclusive válvula e sifão em PVC</t>
  </si>
  <si>
    <t>LABOR - 170547 - 3</t>
  </si>
  <si>
    <t>Reservatório de polietileno de 310l, inclusive peça de madeira 6 x 16 cm p/ apoio, exclusive flange e torneira de bóia</t>
  </si>
  <si>
    <t>LABOR - 170548 - 3</t>
  </si>
  <si>
    <t>Reservatório de polietileno de 1500l, inclusive peça 6x16cm para apoio, exclusive flanges e torneira de bóia</t>
  </si>
  <si>
    <t>LABOR - 170549 - 3</t>
  </si>
  <si>
    <t>Reservatório de polietileno de 3000 litros, inclusive peça de apoio de 6x16 cm, exclusive flanges e torneira de bóia</t>
  </si>
  <si>
    <t>LABOR - 170550 - 3</t>
  </si>
  <si>
    <t>Reservatório de polietileno de 2000L, inclusive peça de apoio 6x16 cm, exclusive flanges e torneira de bóia</t>
  </si>
  <si>
    <t>LABOR - 170555 - 1</t>
  </si>
  <si>
    <t>Tanque de mármore sintético com um bojo, inclusive válvula e sifão em PVC</t>
  </si>
  <si>
    <t>LABOR - 170557 - 3</t>
  </si>
  <si>
    <t>Bebedouro em aço inox coletivo, marcas de referência Fisher, Metalpress ou Mekal, inclusive base de apoio em concreto e fechamento em alvenaria revestida com azulejo, inclusive válvula e sifão, exclusive torneiras</t>
  </si>
  <si>
    <t>LABOR - 170561 - 3</t>
  </si>
  <si>
    <t>Reservatório de polietileno de 15.000l, inclusive peça de madeira 5 x 16cm para apoio, exclusive flanges e torneiras de boia</t>
  </si>
  <si>
    <t>LABOR - 170562 - 1</t>
  </si>
  <si>
    <t>Bebebedouro elétrico de pressão para portadores de necessidades especiais IBBL BDF300 ou equivalente</t>
  </si>
  <si>
    <t>LABOR - 170563 - 2</t>
  </si>
  <si>
    <t>Tanque vertical em polietileno, capacidade de 20.000 litros, com tampa de 1/4 de volta e vedação total, marcas de referência Fortlev, Bakof Tec, Rotoplastyc ou equivalente, incl. transporte horizontal manual até base de torre, transporte vertical com caminhão munck para içamento</t>
  </si>
  <si>
    <t>ACESSIBILIDADE - NBR 9050</t>
  </si>
  <si>
    <t>LABOR - 170601 - 1</t>
  </si>
  <si>
    <t>Barra de apoio reta em aço inox 304 p/ portadores de necessidades especiais (NBR 9050), largura 40 cm</t>
  </si>
  <si>
    <t>LABOR - 170602 - 1</t>
  </si>
  <si>
    <t>Barra de apoio reta em aço inox 304 p/ portadores de necessidades especiais (NBR 9050), largura 60 cm</t>
  </si>
  <si>
    <t>LABOR - 170603 - 1</t>
  </si>
  <si>
    <t>Barra de apoio reta em aço inox 304 p/ portadores de necessidades especiais (NBR 9050), largura 80 cm</t>
  </si>
  <si>
    <t>LABOR - 170604 - 1</t>
  </si>
  <si>
    <t>Barra de apoio reta em aço inox 304 p/ portadores de necessidades especiais (NBR 9050), largura 90 cm</t>
  </si>
  <si>
    <t>LABOR - 170607 - 1</t>
  </si>
  <si>
    <t>Barra de apoio lateral articulada em aço inox 304 - 80cm p/ portadores de necessidades especiais (NBR 9050)</t>
  </si>
  <si>
    <t>LABOR - 170608 - 1</t>
  </si>
  <si>
    <t>Bacia sifonada de louça branca sem abertura frontal p/ banheiro PNE, consumo 6 litros por fluxo, Vogue Plus Conforto - P.510.17, Ref. Deca ou equiv., incl. tubo de ligação inox c/ canopla, anel de vedação, paraf. e rejunte epoxi p/ vedação</t>
  </si>
  <si>
    <t>LABOR - 170609 - 1</t>
  </si>
  <si>
    <t>Bacia sifonada de louça branca com abertura frontal p/ banheiro PNE, consumo 6 litros por fluxo, Vogue Plus Conforto - P.51.17, Ref. Deca ou equiv., incl. tubo de ligação inox c/ canopla, anel de vedação, paraf. e rejunte epoxi p/ vedação</t>
  </si>
  <si>
    <t>LABOR - 170610 - 1</t>
  </si>
  <si>
    <t>Assento poliéster sem abertura frontal c/ fixação cromada e aditivo químico c/ proteção antibactéria, Vogue Plus - AP.51.17, Ref. Deca ou equivalente</t>
  </si>
  <si>
    <t>LABOR - 170611 - 1</t>
  </si>
  <si>
    <t>Assento poliéster com abertura frontal e tampa c/ fixação cromada e aditivo químico c/ proteção antibactéria, Vogue Plus - AP.52.17, Ref. Deca ou equivalente</t>
  </si>
  <si>
    <t>LABOR - 170612 - 1</t>
  </si>
  <si>
    <t>Lavatório de louça branca com coluna suspensa p/ banheiro PNE, Vougle Plus Conforto L.51.17 + CS.1.17, Ref., Deca ou equivalente, incl. sifão, válvula e engates metálicos cromados, exclusive torneira</t>
  </si>
  <si>
    <t>LABOR - 170613 - 1</t>
  </si>
  <si>
    <t>Lavátorio de louça branca de canto p/ banheiro PNE, Coleção Master L.76.17, Ref. Deca ou equivalente, incl. válvula, sifão e engates metálicos cromados, exclusive torneira</t>
  </si>
  <si>
    <t>LABOR - 170614 - 2</t>
  </si>
  <si>
    <t>Conjunto Barra de apoio barra de apoio lateral, formato "U", em aço inox polido 304 Ø 1.1/4" dim. comprimento médio 30 p/ lavatório, p/ portadores de necessidades especiais (NBR 9050)</t>
  </si>
  <si>
    <t>LABOR - 170615 - 1</t>
  </si>
  <si>
    <t>Barra de apoio reta em aço inox 304 p/ portadores de necessidades especiais (NBR 9050), largura 70 cm</t>
  </si>
  <si>
    <t>APARELHOS ELÉTRICOS</t>
  </si>
  <si>
    <t>LUMINÁRIAS</t>
  </si>
  <si>
    <t>LABOR - 180107 - 3</t>
  </si>
  <si>
    <t>Luminária industrial a prova de tempo, 45 graus, wetzel ou equivalente, inclusive lampada mista 160W</t>
  </si>
  <si>
    <t>LABOR - 180110 - 1</t>
  </si>
  <si>
    <t>Arandela com lâmpada incandescente de 100W</t>
  </si>
  <si>
    <t>LABOR - 180115 - 1</t>
  </si>
  <si>
    <t>Luminária tipo globo de plástico 9x4", inclusive plafonier</t>
  </si>
  <si>
    <t>INTERRUPTORES E TOMADAS</t>
  </si>
  <si>
    <t>LABOR - 180201 - 5</t>
  </si>
  <si>
    <t>Tomada padrão brasileiro linha branca, NBR 14136 2 polos + terra 10A/250V, com placa 4x2"</t>
  </si>
  <si>
    <t>LABOR - 180202 - 3</t>
  </si>
  <si>
    <t>Tomada padrão brasileiro linha branca, NBR 14136 2 polos + terra 20A/250V, com placa 4x2"</t>
  </si>
  <si>
    <t>LABOR - 180204 - 1</t>
  </si>
  <si>
    <t>Interruptor de uma tecla simples 10A/250V, com placa 4x2"</t>
  </si>
  <si>
    <t>LABOR - 180205 - 2</t>
  </si>
  <si>
    <t>Interruptor de duas teclas simples 10A/250V, com placa 4x2"</t>
  </si>
  <si>
    <t>LABOR - 180206 - 1</t>
  </si>
  <si>
    <t>Interruptor de uma tecla paralelo 10A/250V, com placa 4x2"</t>
  </si>
  <si>
    <t>LABOR - 180207 - 3</t>
  </si>
  <si>
    <t>Interruptor de uma tecla simples 10A/250V e uma tomada 3 polos 10A/250V, padrão brasileiro, NBR 14136, linha branca, com placa 4x2"</t>
  </si>
  <si>
    <t>LABOR - 180208 - 2</t>
  </si>
  <si>
    <t>Interruptor de duas teclas simples 10A/250V e uma tomada 3 polos universal 10A/250V, com placa 4x2"</t>
  </si>
  <si>
    <t>LABOR - 180209 - 1</t>
  </si>
  <si>
    <t>Interruptor pulsador de campainha 10A/250V, com placa 4x2"</t>
  </si>
  <si>
    <t>LABOR - 180210 - 1</t>
  </si>
  <si>
    <t>Tomada de 3 polos 20A/250V, com placa 4x2"</t>
  </si>
  <si>
    <t>LABOR - 180211 - 2</t>
  </si>
  <si>
    <t>Interruptor de três teclas simples 10 A/250 V e duas teclas simples 10A/250V, com placa 4x4"</t>
  </si>
  <si>
    <t>LABOR - 180212 - 2</t>
  </si>
  <si>
    <t>Interruptor de três teclas simples 10A/250V, c/ placa 4x2"</t>
  </si>
  <si>
    <t>LABOR - 180217 - 1</t>
  </si>
  <si>
    <t>Espelho para caixa estampada 4 x 2"</t>
  </si>
  <si>
    <t>LABOR - 180218 - 1</t>
  </si>
  <si>
    <t>Espelho para caixa estampada 4 x 4"</t>
  </si>
  <si>
    <t>LABOR - 180220 - 1</t>
  </si>
  <si>
    <t>Tomada coaxial 75 ohms para TV</t>
  </si>
  <si>
    <t>BOMBAS</t>
  </si>
  <si>
    <t>LABOR - 180301 - 3</t>
  </si>
  <si>
    <t>Bomba centrífuga trifásica 5CV, modelo 620 Dancor, ou equivalente</t>
  </si>
  <si>
    <t>LABOR - 180302 - 1</t>
  </si>
  <si>
    <t>Bomba centrífuga monofásica 1/2 CV</t>
  </si>
  <si>
    <t>LABOR - 180303 - 1</t>
  </si>
  <si>
    <t>Bomba centrífuga monofásica 3/4 CV</t>
  </si>
  <si>
    <t>LABOR - 180304 - 2</t>
  </si>
  <si>
    <t>Bomba centrifuga trifásica 2CV</t>
  </si>
  <si>
    <t>LABOR - 180305 - 1</t>
  </si>
  <si>
    <t>Bomba elétrica centrífuga monofásica 1 CV</t>
  </si>
  <si>
    <t>POSTES</t>
  </si>
  <si>
    <t>LABOR - 180405 - 5</t>
  </si>
  <si>
    <t>Poste circular de concreto de 11m padrão ESCELSA, incl. luminária tipo LED 1 pétala pot 100W, IP66, temp cor sup 5000K, vida util superior a 60.000 H, mod EDN100, HBP-100 ou 001100G3-1006 - AMES Iluminação, ECP, HDA Iluminação ou equiv</t>
  </si>
  <si>
    <t>AR REFRIGERADO</t>
  </si>
  <si>
    <t>LABOR - 180602 - 2</t>
  </si>
  <si>
    <t>Fornecimento e Instalação de Unidade Evaporadora e Condensadora de Ar Condicionado tipo Split Inverter Hi-Wall (Parede) de 9.000 BTU´s 220V - Ciclo Frio - Classificação A (Selo PROCEL), inclusive amortecedores vibra-stop</t>
  </si>
  <si>
    <t>LABOR - 180603 - 2</t>
  </si>
  <si>
    <t>Fornecimento e Instalação de Unidade Evaporadora e Condensadora de Ar Condicionado tipo Split Inverter Hi-Wall (Parede) de 12.000 BTU´s 220V - Ciclo Frio - Classificação A (Selo PROCEL), inclusive amortecedores vibra-stop</t>
  </si>
  <si>
    <t>LABOR - 180604 - 2</t>
  </si>
  <si>
    <t>Fornecimento e Instalação de Unidade Evaporadora e Condensadora de Ar Condicionado tipo Split Inverter Hi-Wall (Parede) de 18.000 BTU´s 220V - Ciclo Frio - Classificação A (Selo PROCEL), inclusive amortecedores vibra-stop</t>
  </si>
  <si>
    <t>LABOR - 180605 - 2</t>
  </si>
  <si>
    <t>Fornecimento e Instalação de Unidade Evaporadora e Condensadora de Ar Condicionado tipo Split Inverter Hi-Wall (Parede) de 22.000 BTU´s 220V - Ciclo Frio - Classificação A (Selo PROCEL), inclusive amortecedores vibra-stop</t>
  </si>
  <si>
    <t>LABOR - 180606 - 2</t>
  </si>
  <si>
    <t>Fornecimento e Instalação de Unidade Evaporadora e Condensadora de Ar Condicionado tipo Split Inverter Hi-Wall (Parede) de 24.000 BTU´s 220V - Ciclo Frio - Classificação A (Selo PROCEL), inclusive amortecedores vibra-stop</t>
  </si>
  <si>
    <t>LABOR - 180607 - 4</t>
  </si>
  <si>
    <t>Fornecimento e Instalação de Unidade Evaporadora e Condensadora de Ar Condicionado tipo Split Inverter Hi-Wall (Parede) de 30.000 BTU´s 220V - Ciclo Quente/Frio - Classificação A (Selo PROCEL), inclusive amortecedores vibra-stop</t>
  </si>
  <si>
    <t>LABOR - 180608 - 4</t>
  </si>
  <si>
    <t>Fornecimento e Instalação de Unidade Evaporadora e Condensadora de Ar Condicionado tipo Split Inverter Piso Teto de 36.000 BTU´s 220V - Ciclo Quente/Frio Classificação Energética A ou B (Selo PROCEL), inclusive amortecedores vibra-stop</t>
  </si>
  <si>
    <t>LABOR - 180609 - 4</t>
  </si>
  <si>
    <t>Fornecimento e Instalação de Unidade Evaporadora e Condensadora de Ar Condicionado tipo Split Inverter Piso Teto de 48.000 BTU´s 220V Trifásico - Ciclo Quente/Frio Classificação Energética A ou B (Selo PROCEL), inclusive amortecedores vibra-stop</t>
  </si>
  <si>
    <t>VENTILADORES</t>
  </si>
  <si>
    <t>LABOR - 180702 - 2</t>
  </si>
  <si>
    <t>Ventilador de teto base madeira sem alojamento para luminária, ref. Tron ou equivalente, com comando de interruptor simples, sem dimer para regulagem de velocidade</t>
  </si>
  <si>
    <t>LABOR - 180803 - 1</t>
  </si>
  <si>
    <t>Campainha tipo timbre Pial, cod. 412.77 ou equivalente</t>
  </si>
  <si>
    <t>LABOR - 180804 - 1</t>
  </si>
  <si>
    <t>Campainha tipo prato Pial, cod. 414.18</t>
  </si>
  <si>
    <t>LABOR - 180809 - 1</t>
  </si>
  <si>
    <t>Chuveiro elétrico tipo ducha Lorenzet ou Corona</t>
  </si>
  <si>
    <t>LUMINARIAS PARA LÂMPADAS LED</t>
  </si>
  <si>
    <t>LABOR - 181001 - 5</t>
  </si>
  <si>
    <t>Luminaria sobrepor compl., corpo ch. aço pintada branca, refletor, aletas parabólicas alum.alta pureza e refletância inclusive 2 lâmpadas LED T8 9/10W temp. de cor 5000k c/ 60cm - Ref. CS216AL-N - AMES, 1261 - LUMAVI OU EQUIVALENTE</t>
  </si>
  <si>
    <t>LABOR - 181002 - 4</t>
  </si>
  <si>
    <t>Luminaria sobrepor compl., corpo ch. aço pintada branca, refletor aletas parabólicas alum.alta pureza e refletância inclusive 2 lâmpadas LED T8 20W temp. de cor 5000k bivolt c/ 1,20m - Ref. CS232AL-N - AMES, 2447 - LUMAVI OU EQUIVALENTE</t>
  </si>
  <si>
    <t>LABOR - 181003 - 4</t>
  </si>
  <si>
    <t>Luminaria embutir compl., corpo ch. aço pintada branca, refletor aletas parabólicas alum.alta pureza e refletância inclusive 2 lâmpadas LED T8 9W temp. de cor 5000k c/ 60cm - REF. CE216AL-N - AMES, 6024 - LUMAVI OU EQUIVALENTE</t>
  </si>
  <si>
    <t>LABOR - 181004 - 4</t>
  </si>
  <si>
    <t>Luminaria embutir compl., corpo ch. aço pintada branca, refletor, aletas parabólicas alum.alta pureza e refletância inclusive 2 lâmpadas LED T8 18W temp. de cor 5000k c/ 1,20m - Ref. CE232AL-N - AMES, 6025 - LUMAVI -LDEF 2X32W - LUMILUZ OU EQUIVALENTE</t>
  </si>
  <si>
    <t>LABOR - 181005 - 4</t>
  </si>
  <si>
    <t>Luminária sobrepor compl., corpo ch. aço pintada branca, refletor,aletas parabólicas alum.alta pureza e refletância inclusive 4 lâmpadas LED T8 9W temp. de cor 5000k bivolt c/ 60cm - CS416AL-N - AMES, 1452 - LUMAVI OU EQUIVALENTE</t>
  </si>
  <si>
    <t>LABOR - 181007 - 4</t>
  </si>
  <si>
    <t>Luminária embutir compl., corpo ch. aço pintada branca, refletor,aletas parabólicas alum.alta pureza e refletância nclusive 4 lâmpadas LED T8 9W temp. de cor 5000k - Ref.CE416AL-N - AMES, 6026 - LUMAVI OU EQUIVALENTE</t>
  </si>
  <si>
    <t>PINTURA</t>
  </si>
  <si>
    <t>SOBRE PAREDES E FORROS</t>
  </si>
  <si>
    <t>LABOR - 190101 - 2</t>
  </si>
  <si>
    <t>Emassamento de paredes e forros, com duas demãos de massa corrida, referência Suvinil, Coral, Metalatex ou equivalente, inclusive uma demão de liquido selador PVA, referência Suvinil, Coral ou Metalatex ou equivalente</t>
  </si>
  <si>
    <t>LABOR - 190102 - 1</t>
  </si>
  <si>
    <t>Emassamento de paredes e forros, com duas demãos de massa à base de óleo, marcas de referência Suvinil, Coral ou Metalatex</t>
  </si>
  <si>
    <t>LABOR - 190103 - 1</t>
  </si>
  <si>
    <t>Emassamento de paredes e forros, com duas demãos de massa acrílica, marcas de referência Suvinil, Coral ou Metalatex</t>
  </si>
  <si>
    <t>LABOR - 190104 - 2</t>
  </si>
  <si>
    <t>Pintura em paredes e forros, aplicação manual, com três demãos de tinta látex premium, referência Suvinil, Coral e Metalatex, inclusive uma demão de liquido selador PVA, referência Suvinil, Coral ou Metalatex ou equivalente</t>
  </si>
  <si>
    <t>LABOR - 190105 - 2</t>
  </si>
  <si>
    <t>Pintura em paredes e forros, aplicação manual, com três demãos de tinta esmalte sintético premium, acabamento fosco, referência Suvinil, Coral ou Metalatex, inclusive uma demão de liquido selador acrílico, referência Suvinil, Coral ou Metalatex ou equivalente</t>
  </si>
  <si>
    <t>LABOR - 190106 - 2</t>
  </si>
  <si>
    <t>Pintura em paredes e forros, aplicação manual, com três demão de tinta látex acrílico premium, referência Coral e Metalatex, inclusive uma demão de liquido selador acrílico, referência Suvinil, Coral ou Metalatex ou equivalente</t>
  </si>
  <si>
    <t>LABOR - 190107 - 1</t>
  </si>
  <si>
    <t>Pintura com nata de cimento sobre superfície áspera a três demãos</t>
  </si>
  <si>
    <t>LABOR - 190108 - 2</t>
  </si>
  <si>
    <t>Pintura a cal (tipo caiação), sobre paredes e forros, a três demãos</t>
  </si>
  <si>
    <t>LABOR - 190109 - 3</t>
  </si>
  <si>
    <t>Pintura de letra, aplicação manual, em parede, dim. 20x30cm com tinta látex acrílica, marcas de referência Suvinil, Coral ou Metalatex ou equivalente</t>
  </si>
  <si>
    <t>LABOR - 190114 - 2</t>
  </si>
  <si>
    <t>Preparo em paredes e forros, aplicação manual, com uma demão de líquido selador acrílico, referência Suvinil, Coral ou Metalatex ou equivalente</t>
  </si>
  <si>
    <t>LABOR - 190115 - 2</t>
  </si>
  <si>
    <t>Pintura, sobre paredes e forros, aplicação manual, com duas demãos de tinta látex PVA premium, referência Suvinil, Coral e Metalatex, inclusive uma demão de liquido selador PVA, referência Suvinil, Coral ou Metalatex ou equivalente</t>
  </si>
  <si>
    <t>LABOR - 190116 - 2</t>
  </si>
  <si>
    <t>Pintura, sobre paredes e forros, aplicação manual, com duas demãos de tinta esmalte sintético, referência Suvinil, Coral e Metalatex, inclusive uma demão de liquido selador PVA, referência Suvinil, Coral ou Metalatex ou equivalente</t>
  </si>
  <si>
    <t>LABOR - 190117 - 2</t>
  </si>
  <si>
    <t>Pintura sobre paredes e forros, aplicação manual, com duas demãos de tinta látex acrílico premium, acabamento fosco, referência Suvinil, Coral e Metalatex, inclusive uma demão de liquido selador acrílico, referência Suvinil, Coral ou Metalatex</t>
  </si>
  <si>
    <t>LABOR - 190121 - 2</t>
  </si>
  <si>
    <t>Preparo em paredes e forros, aplicação manual, com uma demão de líquido selador PVA, referência Suvinil, Coral ou Metalatex ou equivalente</t>
  </si>
  <si>
    <t>SOBRE CONCRETO OU BLOCOS CERÂMICOS APARENTES</t>
  </si>
  <si>
    <t>LABOR - 190201 - 2</t>
  </si>
  <si>
    <t>Pintura sobre concreto ou blocos cerâmicos aparentes, aplicação manual, com duas demãos de verniz acrílico a base de água, acabamento fosco, referência Suvinil, Coral, Metalatex ou equivalente</t>
  </si>
  <si>
    <t>LABOR - 190202 - 2</t>
  </si>
  <si>
    <t>Pintura sobre concreto ou blocos cerâmicos aparentes, aplicação manual, com uma demão de silicone incolor, referência Suvinil, Sika, Vedacit ou equivalente</t>
  </si>
  <si>
    <t>LABOR - 190203 - 2</t>
  </si>
  <si>
    <t>Pintura sobre concreto ou blocos de concreto, aplicação manual, com três demãos de tinta látex acrílico premium, referência Suvinil, Coral e Metalatex, inclusive uma demão de liquido selador acrílico, referência Suvinil, Coral ou Metalatex ou equivalente</t>
  </si>
  <si>
    <t>LABOR - 190204 - 2</t>
  </si>
  <si>
    <t>Pintura sobre cobogós de concreto, aplicação manual, com duas demãos de tinta látex acrílico premium, referência Suvinil, Coral e Metalatex, inclusive uma demão de liquido selador acrílico, referência Suvinil, Coral ou Metalatex ou equivalente</t>
  </si>
  <si>
    <t>LABOR - 190205 - 2</t>
  </si>
  <si>
    <t>Pintura a cal de meio-fio (tipo a caiação), aplicação manual, a três demãos</t>
  </si>
  <si>
    <t>LABOR - 190211 - 2</t>
  </si>
  <si>
    <t>Pintura sobre concreto ou blocos de concreto, aplicação manual, com duas demãos de tinta látex PVA premium, referência Suvinil, Coral e Metalatex, inclusive uma demão de liquido selador PVA, referência Suvinil, Coral ou Metalatex ou equivalente</t>
  </si>
  <si>
    <t>SOBRE MADEIRA</t>
  </si>
  <si>
    <t>LABOR - 190301 - 2</t>
  </si>
  <si>
    <t>Emassamento de esquadrias e elementos de madeira, com duas demãos de massa à base água, referência Suvinil, Coral, Sherwin Williams ou equivalente, inclusive uma demão de fundo nivelador alquídico branco, referência Suvinil, Coral ou Metalatex ou equivalente</t>
  </si>
  <si>
    <t>LABOR - 190302 - 2</t>
  </si>
  <si>
    <t>Pintura de esquadrias e elementos de madeira, aplicação manual, com duas demãos de tinta esmalte sintético referência Suvinil, Coral ou Metalatex, inclusive fundo branco nivelador, referência Suvinil, Coral e Metalatex ou equivalente</t>
  </si>
  <si>
    <t>LABOR - 190303 - 3</t>
  </si>
  <si>
    <t>Pintura de esquadrias e elementos de madeira, aplicação manual, com três demão de verniz brilhante incolor, linha Premium Copal, referência Suvinil, Eucatex, Montana ou equivalente</t>
  </si>
  <si>
    <t>LABOR - 190306 - 3</t>
  </si>
  <si>
    <t>Pintura de esquadrias e elementos de madeira, aplicação manual, com três demãos de verniz fosco incolor, linha Tripla Proteção Premium, referência Suvinil, Coral, Metalatex ou equivalente</t>
  </si>
  <si>
    <t>LABOR - 190307 - 2</t>
  </si>
  <si>
    <t>Pintura fundo nivelador alquídico branco, aplicada a rolo, pincel ou trincha, em madeira, a uma demão, referência Suvinil, Coral ou equivalente</t>
  </si>
  <si>
    <t>SOBRE METAL</t>
  </si>
  <si>
    <t>LABOR - 190417 - 2</t>
  </si>
  <si>
    <t>Pintura sobre metal, aplicação manual, com duas demãos de tinta esmalte sintético, referência Suvinil, Coral ou Metalatex, inclusive uma demão de fundo anticorrosivo</t>
  </si>
  <si>
    <t>LABOR - 190418 - 1</t>
  </si>
  <si>
    <t>Pintura de superfície metálica com uma demão de primer Epoxi e duas demãos de tinta à base de Epoxi</t>
  </si>
  <si>
    <t>SOBRE ELEMENTOS ESPECIAIS</t>
  </si>
  <si>
    <t>LABOR - 190501 - 2</t>
  </si>
  <si>
    <t>Pintura de letras em chapas de ferro, dimensões 20x30cm, aplicação manual, com duas demãos de tinta esmalte sintético, referência Suvinil, Coral, Metalatex ou equivalente, inclusive uma demão de fundo anti-corrosivo</t>
  </si>
  <si>
    <t>SOBRE PISOS</t>
  </si>
  <si>
    <t>LABOR - 190601 - 2</t>
  </si>
  <si>
    <t>Pintura sobre piso, aplicação manual, para execução de faixa demarcatória L=5cm, com três demãos de tinta à base de epóxi, marcas de referência Suvinil, Coral ou Metalatex ou equivalente</t>
  </si>
  <si>
    <t>LABOR - 190602 - 2</t>
  </si>
  <si>
    <t>Pintura sobre piso, aplicação manual, com duas demãos de tinta à base de resinas acrílicas, marcas de referência Suvinil, Coral, Sherwin Williams NovaCor, Metalatex ou equivalente</t>
  </si>
  <si>
    <t>LABOR - 190603 - 2</t>
  </si>
  <si>
    <t>Pintura sobre pisos, marcas de referência Novacor, Coral ou Suvinil, a duas demãos, Linha Premium</t>
  </si>
  <si>
    <t>LABOR - 190604 - 2</t>
  </si>
  <si>
    <t>Pintura sobre piso, aplicação manual, para execução de faixa demarcatória L=8cm, com três demãos de tinta à base de epóxi, marcas de referência Suvinil, Coral ou Metalatex ou equivalente</t>
  </si>
  <si>
    <t>LABOR - 190605 - 5</t>
  </si>
  <si>
    <t>Aplicação de tinta epóxi de alta espessura semibrilhante sobre piso de concreto a três demãos, inclusive selador epóxi a uma demão - Ref. Intergard 2005 e 2001 - Internacional ou equivalente</t>
  </si>
  <si>
    <t>SERVIÇOS COMPLEMENTARES EXTERNOS</t>
  </si>
  <si>
    <t>MUROS E FECHAMENTOS</t>
  </si>
  <si>
    <t>LABOR - 200101 - 3</t>
  </si>
  <si>
    <t>Alambrado c/ tela losangular de arame fio 12 malha 2" revest. em PVC com tubo de ferro galvanizado vertical de 2 1/2" e horizontal de 1" incl. portão, pintados com esmalte sobre fundo anticorrosivo</t>
  </si>
  <si>
    <t>LABOR - 200104 - 2</t>
  </si>
  <si>
    <t>Cerca de madeira com ripas de 7 x 2 cm, altura de 1.50 m e caibro de 8 x 8 cm em madeira de lei espaçados a cada 2.0 m</t>
  </si>
  <si>
    <t>LABOR - 200105 - 2</t>
  </si>
  <si>
    <t>Cerca com tela fio 16 malha losangular de 2", fixadas c/ grampos em pontaletes de madeira de lei 8x8cm espaçados de 1.5m, com bases concretadas e com três fios tensores de arame galvanizado n.12</t>
  </si>
  <si>
    <t>LABOR - 200107 - 2</t>
  </si>
  <si>
    <t>Cerca com cinco fios de arame liso n. 12 fixados com grampos em pontaletes de madeira de lei de 8 x 8cm a cada 2.0 m e altura livre de 1.6 m</t>
  </si>
  <si>
    <t>LABOR - 200108 - 6</t>
  </si>
  <si>
    <t>Muro de arrimo de concreto ciclópico com aterro na parte posterior, inclusive forma de madeira e dreno de brita</t>
  </si>
  <si>
    <t>LABOR - 200120 - 4</t>
  </si>
  <si>
    <t>Cerca H=2.30cm, c/tela losang. arame fio 12 malha 2" revest. em PVC com mourão curvo de concreto H=3,20m, secção T, fixado emsolo, a cada 3m, c/3 fios de arame farpado na parte curva, incl 3 fios tensores, chumbadores e sapata de 40x40x50cm</t>
  </si>
  <si>
    <t>LABOR - 200124 - 4</t>
  </si>
  <si>
    <t>Muro de alvenaria de blocos cerâmicos 10x20x20cm, c/ pilares a cada 2 m, esp. 10cm e h=2.5m, revestido com chapisco, reboco e pintura acrílica a 2 demãos, incl. pilares, cintas e sapatas, empregando arg. cimento cal e areia</t>
  </si>
  <si>
    <t>LABOR - 200128 - 3</t>
  </si>
  <si>
    <t>Alambrado sobre muro existente, executado em tela fio 12 malha 3", com 02 fios tensores, fixados em tubos de FG 11/2" colocados a cada 3m (h do alambrado =1,5m), inlcusive chumbamento no muro</t>
  </si>
  <si>
    <t>LABOR - 200129 - 3</t>
  </si>
  <si>
    <t>Cerca com mourão de concreto reto H=2.5, base quadrada 10x10cm, fixado em solo a cada 3.0m, com 10 fios de arame galvanizado liso nº 10</t>
  </si>
  <si>
    <t>LABOR - 200130 - 2</t>
  </si>
  <si>
    <t>Gradil H = 1.90m padrão SEDU em tudo de FG 2" e barra chata de 11/2"x1/4", para fixação sobre mureta conforme projeto, exclusive a mureta.</t>
  </si>
  <si>
    <t>LABOR - 200131 - 2</t>
  </si>
  <si>
    <t>Gradil H = 1.90m padrão SEDU em tubo de FG 31/2" e barra chata de 2"x1/4" para fixação sobre mureta conforme projeto, exclusive a mureta.</t>
  </si>
  <si>
    <t>LABOR - 200132 - 1</t>
  </si>
  <si>
    <t>Fornecimento e instalação Portão de correr em Gradil Nylofor 3D, em painel de aço galvanizado, Dim.: 3,50 x 2,43m - Belgo ou equivalente, malha retangular 200x50mm e fio de aço Ø5,0mm, incl. poste de aço galv. 60x40mm</t>
  </si>
  <si>
    <t>LABOR - 200133 - 1</t>
  </si>
  <si>
    <t>Fornecimento e instalação Portão de Abrir em Gradil Nylofor 3D, em painel de aço galvanizado, Dim.: 1,00 x 2,43m - Belgo ou equivalente, malha retangular 200x50mm e fio de aço Ø5,0mm, incl. poste de aço galv. 60x40mm</t>
  </si>
  <si>
    <t>LABOR - 200134 - 1</t>
  </si>
  <si>
    <t>Fornecimento e instalação de Gradil Nylofor 3D, em painel de aço galv., H: 2,03m - Belgo ou equivalente, malha retangular 200x50mm e fio de aço Ø5,0mm, incl. poste de aço galv. 60x40mm, chumbado em base de concreto</t>
  </si>
  <si>
    <t>LABOR - 200202 - 1</t>
  </si>
  <si>
    <t>Meio-fio de concreto pré-moldado com dimensões de 15x12x30x100 cm , rejuntados com argamassa de cimento e areia no traço 1:3</t>
  </si>
  <si>
    <t>LABOR - 200206 - 3</t>
  </si>
  <si>
    <t>Blocos pré-moldados de concreto intertravados tipo pavi-s ou equivalente, esp. de 8 cm e resistência a compressão mínima de 35MPa, assentados sobre colchão de areia 10cm e rejuntamento com pó de pedra</t>
  </si>
  <si>
    <t>LABOR - 200209 - 1</t>
  </si>
  <si>
    <t>Passeio de cimentado camurçado com argamassa de cimento e areia no traço 1:3 esp. 1.5cm, e lastro de concreto com 8cm de espessura, inclusive preparo de caixa</t>
  </si>
  <si>
    <t>LABOR - 200214 - 2</t>
  </si>
  <si>
    <t>Blocos pré-moldados de concreto tipo pavi-s ou equivalente, espessura 10 cm e resistência a compressão mínima de 35MPa, assentados sobre colchão de pó de pedra na espessura de 10 cm</t>
  </si>
  <si>
    <t>LABOR - 200223 - 2</t>
  </si>
  <si>
    <t>Execução de lastro de brita nº 02 sob passeios e ciclovias, incl. escavação</t>
  </si>
  <si>
    <t>LABOR - 200229 - 3</t>
  </si>
  <si>
    <t>Meio-fio de concreto moldado in-loco com formas de chapa compensada resinada 6mm, nas dimensões 10 x 30 cm, incl. escavação, reaterro e bota-fora</t>
  </si>
  <si>
    <t>LABOR - 200237 - 1</t>
  </si>
  <si>
    <t>Blocos pré-moldados de concreto tipo pavi-s ou equivalente, espessura de 6 cm e resistência a compressão mínima de 35MPa, assentados sobre colchão de pó de pedra na espessura de 10 cm</t>
  </si>
  <si>
    <t>LABOR - 200243 - 4</t>
  </si>
  <si>
    <t>Canaleta no piso em concreto simples com dimensões internas de 20 x 10 cm e grelha em ferro diam. 1/2" a cada 3 cm fixados em cantoneira de 3/4" x 1/8" apoiada sobre requadro em cantoneira de 1" x 3/16"</t>
  </si>
  <si>
    <t>LABOR - 200253 - 1</t>
  </si>
  <si>
    <t>Fornecimento e assentamento de ladrilho hidráulico pastilhado, vermelho, dim. 20x20 cm, esp. 1.5cm, assentado com pasta de cimento colante, exclusive regularização e lastro</t>
  </si>
  <si>
    <t>LABOR - 200254 - 1</t>
  </si>
  <si>
    <t>Fornecimento e assentamento de ladrilho hidráulico ranhurado, vermelho, dim. 20x20 cm, esp. 1.5cm, assentado com pasta de cimento colante, exclusive regularização e lastro</t>
  </si>
  <si>
    <t>PAISAGISMO</t>
  </si>
  <si>
    <t>LABOR - 200303 - 1</t>
  </si>
  <si>
    <t>Fornecimento de grama tipo esmeralda em placas com espessura de 0.06 m, exclusive plantio</t>
  </si>
  <si>
    <t>LABOR - 200305 - 1</t>
  </si>
  <si>
    <t>Fornecimento e espalhamento de areia média lavada</t>
  </si>
  <si>
    <t>LABOR - 200306 - 2</t>
  </si>
  <si>
    <t>Fornecimento e espalhamento de brita 1 ou 2</t>
  </si>
  <si>
    <t>LABOR - 200307 - 1</t>
  </si>
  <si>
    <t>Fornecimento e espalhamento de terra vegetal</t>
  </si>
  <si>
    <t>LABOR - 200323 - 1</t>
  </si>
  <si>
    <t>Fornecimento e espalhamento de pó de pedra</t>
  </si>
  <si>
    <t>LABOR - 200326 - 1</t>
  </si>
  <si>
    <t>Fornecimento e plantio de grama em placas tipo esmeralda, inclusive fornecimento de terra vegetal</t>
  </si>
  <si>
    <t>TRATAMENTO, CONSERVAÇÃO E LIMPEZA</t>
  </si>
  <si>
    <t>LABOR - 200401 - 2</t>
  </si>
  <si>
    <t>Limpeza geral da obra (edificação)</t>
  </si>
  <si>
    <t>LABOR - 200402 - 1</t>
  </si>
  <si>
    <t>Limpeza geral de obras (quadras, praças e jardins)</t>
  </si>
  <si>
    <t>LABOR - 200404 - 2</t>
  </si>
  <si>
    <t>Limpeza de pisos e revestimentos cerâmicos</t>
  </si>
  <si>
    <t>DIVERSOS EXTERNOS</t>
  </si>
  <si>
    <t>LABOR - 200511 - 3</t>
  </si>
  <si>
    <t>Banco de concreto aparente com tampo de 40x40x5 cm e base de 20x20x36 cm para mesa de jogos, conforme detalhe em projeto</t>
  </si>
  <si>
    <t>LABOR - 200512 - 3</t>
  </si>
  <si>
    <t>Mesa de concreto aparente com tampo de 60x60x5 cm, base de 30x30x75 cm e tabuleiro 40x40cm embutido no concreto, feito com pastilhas de mármore branco e granito preto de 5x5x2cm conf. projeto</t>
  </si>
  <si>
    <t>LABOR - 200513 - 2</t>
  </si>
  <si>
    <t>Escada tipo marinheiro de tubo de ferro 1" e 3/4", com h=4.20m, para acesso a caixa d'água, inclusive pintura em esmalte sintético, conforme detalhe em projeto</t>
  </si>
  <si>
    <t>LABOR - 200562 - 1</t>
  </si>
  <si>
    <t>Caixa pré-moldada de concreto para aparelho de ar condicionado de 18.000 BTU</t>
  </si>
  <si>
    <t>LABOR - 200563 - 2</t>
  </si>
  <si>
    <t>Banco de concreto armado aparente com apoios de alvenaria assentada com argamassa de cimento, cal e areia, largura de 0,50m e espessura de 0,05m</t>
  </si>
  <si>
    <t>LABOR - 200572 - 1</t>
  </si>
  <si>
    <t>Poço c/ anéis pré-moldados diam. 1.5m e profundidade de 7m, inclusive fornecimento</t>
  </si>
  <si>
    <t>LABOR - 200573 - 3</t>
  </si>
  <si>
    <t>Bicicletário em tubo de ferro galvanizado 1" e ferro liso 1/2", inclusive pintura, conforme projeto padrão SEDU</t>
  </si>
  <si>
    <t>LABOR - 200576 - 1</t>
  </si>
  <si>
    <t>LABOR - 200581 - 1</t>
  </si>
  <si>
    <t>Letra tipo Caixa em chapa de aço inox 304 escovado N16 - Largura: 7,5 cm, Altura: 15cm e Prof. 3cm, inclusive fixação invisível</t>
  </si>
  <si>
    <t>LABOR - 200582 - 1</t>
  </si>
  <si>
    <t>Letra tipo Caixa em chapa de aço inox 304 escovado N16 - Largura: 15 cm, Altura: 30cm e Prof. 3cm, inclusive fixação invisível</t>
  </si>
  <si>
    <t>QUADRA DE ESPORTES (Ver nota 9 da planilha)</t>
  </si>
  <si>
    <t>LABOR - 200702 - 8</t>
  </si>
  <si>
    <t>Piso quadra poliesp. fck=25MPa, esp.=10 cm, armado c/ tela Q138, concret camada única bombeável c/ brita n. 1, acab. sup. c/ rotoalisador, juntas c/ corte serra diamant. preench. c/ mastique, base 5cm solo brita 30% e resina endur</t>
  </si>
  <si>
    <t>LABOR - 200703 - 1</t>
  </si>
  <si>
    <t>Pintura à base de epoxi, marcas de referência Suvinil, Coral ou Novacor, em faixas com largura de 5cm, para demarcação de quadras de esportes</t>
  </si>
  <si>
    <t>LABOR - 200704 - 1</t>
  </si>
  <si>
    <t>Pintura com tinta à base de resinas acrílicas, marcas de referencia Suvinil, Coral ou Novacor, sobre piso de concreto a duas demãos</t>
  </si>
  <si>
    <t>LABOR - 200705 - 1</t>
  </si>
  <si>
    <t>Rede para voleibol com malha grossa, faixas de lona superior e inferior</t>
  </si>
  <si>
    <t>LABOR - 200706 - 3</t>
  </si>
  <si>
    <t>Suporte para tabela de basquete de concreto armado Fck = 15MPa, inclusive forma, armação, lançamento e desforma</t>
  </si>
  <si>
    <t>LABOR - 200707 - 2</t>
  </si>
  <si>
    <t>Trave para futebol de salão de tubo de ferro galvanizado 3", com recuo, removível, dimensões oficiais 3x2m</t>
  </si>
  <si>
    <t>LABOR - 200708 - 1</t>
  </si>
  <si>
    <t>Conjunto de poste de voleibol de tubo de ferro galvanizado 3"e parte móvel de 21/2", inclusive carretilha, furo com tubo de ferro galvanizado de 31/2"e tampão de furo</t>
  </si>
  <si>
    <t>LABOR - 200709 - 1</t>
  </si>
  <si>
    <t>Tabela de basquete de madeira, com aro, inclusive colocação</t>
  </si>
  <si>
    <t>LABOR - 200711 - 2</t>
  </si>
  <si>
    <t>Alambrado com tela fio 12, malha de 1", tubos de ferro galvanizado verticais de 2" e tubos de ferro galvanizado horizontais de 1" soldados nas partes superior e inferior, inclusive portão</t>
  </si>
  <si>
    <t>LABOR - 200713 - 1</t>
  </si>
  <si>
    <t>Rede para futebol de salão</t>
  </si>
  <si>
    <t>LABOR - 200714 - 2</t>
  </si>
  <si>
    <t>Preparo, regularização e compactação do terreno (compactador manual) para execução de piso de quadra</t>
  </si>
  <si>
    <t>LABOR - 200715 - 5</t>
  </si>
  <si>
    <t>Mureta em alvenaria de blocos cerâmicos 10x20x20cmm, h=0.60cm, para fechamento de quadra, com pilaretes de travamento em concreto armado a cada 3m, inclusive chapisco</t>
  </si>
  <si>
    <t>LABOR - 200716 - 3</t>
  </si>
  <si>
    <t>Parede em alvenaria de bloco cerâmico 10x20x20cm, h=2m, para proteção de fundo de gol (quadra poliesportiva), com pilares em concreto armado a cada 3m para travamento, inclusive chapisco</t>
  </si>
  <si>
    <t>LABOR - 200717 - 1</t>
  </si>
  <si>
    <t>Goivete nas dimensões 2x1 executado sobre alvenaria chapiscada e rebocada</t>
  </si>
  <si>
    <t>LABOR - 200720 - 1</t>
  </si>
  <si>
    <t>Forn e assent de telhas de liga de alumínio e zinco (galvalume), ondulada, esp. mínima 0.43mm, alt. mínima de onda 17mm, sobrep. lateral de uma onda e longit. 200mm c/ mínimo de 3 apoios, assent. c/ utiliz. de fitas anti-corrosiva</t>
  </si>
  <si>
    <t>LABOR - 200721 - 2</t>
  </si>
  <si>
    <t>Rede de proteção em nylon malha 10x10 cm para proteção de quadra de esportes</t>
  </si>
  <si>
    <t>LABOR - 200725 - 1</t>
  </si>
  <si>
    <t>Pintura a base de epoxi, marcas de referência Suvinil, Coral ou Novacor, em faixas largura de 8cm para demarcação de quadra de esportes</t>
  </si>
  <si>
    <t>LABOR - 200726 - 2</t>
  </si>
  <si>
    <t>Recuperação de piso de quadra com demolição parcial do concreto e aplicação de granilite, inclusive regularização</t>
  </si>
  <si>
    <t>LABOR - 200728 - 2</t>
  </si>
  <si>
    <t>Alambrado com tela losangular de arame fio 12, malha 2" revestido em PVC com tubo de ferro galvanizado vertical de 21/2" e horizontal de 1", inclusive portão, pintados com esmalte sobre fundo anti corrosivo</t>
  </si>
  <si>
    <t>LABOR - 200738 - 2</t>
  </si>
  <si>
    <t>Estrut. metálica p/ quadra poliesp. coberta constituída por perfis formados a frio, aço estrutural ASTM A-570 G33 (terças) ASTM A-36 (demais perfis) c/ o sistema de trat. e pint conf descrito em notas da planilha</t>
  </si>
  <si>
    <t>SERVIÇOS COMPLEMENTARES INTERNOS</t>
  </si>
  <si>
    <t>QUADROS DE GIZ / AVISO</t>
  </si>
  <si>
    <t>LABOR - 210105 - 2</t>
  </si>
  <si>
    <t>Quadro de avisos de fórmica lisa brilhante</t>
  </si>
  <si>
    <t>LABOR - 210109 - 1</t>
  </si>
  <si>
    <t>Quadro mural de azulejo extra 15 x 15 cm e moldura de madeira de lei de 7.0 x 2.5 cm nas dimensões de 2.09 x 1.04 m</t>
  </si>
  <si>
    <t>LABOR - 210114 - 3</t>
  </si>
  <si>
    <t>Quadro pincel novo, completo, de laminado melamínico alta pressão, "LOUSA" quadriculado, cor branco brilhante, linha Lousas, padrão F608 Brancoline, esp. 1mm, incl. requadro madeira 2.5 x 5.0 cm e porta pincel, dim. 3.95 x 1.29 m</t>
  </si>
  <si>
    <t>ARMÁRIOS E PRATELEIRAS</t>
  </si>
  <si>
    <t>LABOR - 210210 - 2</t>
  </si>
  <si>
    <t>Prateleiras em granito cinza andorinha, esp. 2cm</t>
  </si>
  <si>
    <t>DIVERSOS INTERNOS</t>
  </si>
  <si>
    <t>LABOR - 210301 - 2</t>
  </si>
  <si>
    <t>Guarda corpo de tubo de ferro galvanizado, diâm. 3" e 2", h=0.8 m inclusive pintura a óleo ou esmalte</t>
  </si>
  <si>
    <t>LABOR - 210302 - 2</t>
  </si>
  <si>
    <t>Corrimão de tubo de ferro galvanizado diâmetro 3" fixado na parede a cada 1.50m, inclusive pintura a óleo ou esmalte</t>
  </si>
  <si>
    <t>LABOR - 210304 - 3</t>
  </si>
  <si>
    <t>Banco de concreto armado aparente Fck=15 MPa, com apoios de concreto, largura de 45cm, espessura de 7cm e altura de 45cm</t>
  </si>
  <si>
    <t>LABOR - 210316 - 1</t>
  </si>
  <si>
    <t>Alçapão de visita ao barrilete de chapa de madeira de lei medindo 60x60cm, inclusive dobradiça, marco, alizar e fechadura, emassamento e pintura</t>
  </si>
  <si>
    <t>LABOR - 210321 - 2</t>
  </si>
  <si>
    <t>Proteção para caixa de descarga em malha de ferro 3/4" fio 12, perfil "L" 1" e barra chata 3/4" x 1/8", conf. detalhe</t>
  </si>
  <si>
    <t>LABOR - 210322 - 2</t>
  </si>
  <si>
    <t>Corrimão em tubo de ferro galvanizado diam. 2" com chumbadores a cada 1.5m</t>
  </si>
  <si>
    <t>APOIO</t>
  </si>
  <si>
    <t>Locação de veículo tipo Gol 1.000 a gasolina ou equivalente, com até 1 (um) ano de uso, em bom estado de conservação com:</t>
  </si>
  <si>
    <t>LABOR - 220803 - 3</t>
  </si>
  <si>
    <t>(Gol 1.0 total flex - gasolina - preço LABOR) Seguro total, manutenção, combustível, eventuais taxas e emolumentos, bem como eventual substituição do veículo (se necessário), sem motorista, utilização até 2.000 (dois mil) km/mês</t>
  </si>
  <si>
    <t>SERVIÇOS GERAIS</t>
  </si>
  <si>
    <t>MÃO DE OBRA - (MENSALISTAS - LEIS SOCIAIS = 5%)</t>
  </si>
  <si>
    <t>LABOR - 310601 - 2</t>
  </si>
  <si>
    <t>Estagiário 4 horas - UFES (Leis Sociais = 5%)</t>
  </si>
  <si>
    <t>MS</t>
  </si>
  <si>
    <t>ENCARGOS COMPLEMENTARES - EQUIPAMENTOS DE PROTEÇÃO INDIVIDUAL</t>
  </si>
  <si>
    <t>LABOR - 310801 - 1</t>
  </si>
  <si>
    <t>Capacete de obra</t>
  </si>
  <si>
    <t>LABOR - 310802 - 1</t>
  </si>
  <si>
    <t>Uniforme de obra (Calça e camisa)</t>
  </si>
  <si>
    <t>LABOR - 310803 - 1</t>
  </si>
  <si>
    <t>Veste de segurança</t>
  </si>
  <si>
    <t>LABOR - 310804 - 1</t>
  </si>
  <si>
    <t>Bota de segurança (par)</t>
  </si>
  <si>
    <t>LABOR - 310805 - 1</t>
  </si>
  <si>
    <t>Óculos de proteção</t>
  </si>
  <si>
    <t>LABOR - 310806 - 1</t>
  </si>
  <si>
    <t>Luva de raspa (par)</t>
  </si>
  <si>
    <t>LABOR - 310807 - 1</t>
  </si>
  <si>
    <t>Capa de chuva</t>
  </si>
  <si>
    <t>LABOR - 310808 - 1</t>
  </si>
  <si>
    <t>Máscara de ar</t>
  </si>
  <si>
    <t>LABOR - 310809 - 1</t>
  </si>
  <si>
    <t>Cinto de segurança</t>
  </si>
  <si>
    <t>ENCARGOS COMPLEMENTARES - FERRAMENTAS MANUAIS</t>
  </si>
  <si>
    <t>LABOR - 310901 - 1</t>
  </si>
  <si>
    <t>Picareta com cabo</t>
  </si>
  <si>
    <t>LABOR - 310902 - 1</t>
  </si>
  <si>
    <t>Pá de pedreiro com cabo</t>
  </si>
  <si>
    <t>LABOR - 310903 - 1</t>
  </si>
  <si>
    <t>Enxada com cabo</t>
  </si>
  <si>
    <t>LABOR - 310904 - 1</t>
  </si>
  <si>
    <t>Serrote 26"</t>
  </si>
  <si>
    <t>LABOR - 310905 - 1</t>
  </si>
  <si>
    <t>Martelo com cabo</t>
  </si>
  <si>
    <t>LABOR - 310906 - 1</t>
  </si>
  <si>
    <t>Nivel de pedreiro</t>
  </si>
  <si>
    <t>LABOR - 310907 - 1</t>
  </si>
  <si>
    <t>Alicate universal</t>
  </si>
  <si>
    <t>LABOR - 310908 - 1</t>
  </si>
  <si>
    <t>Marreta 5 Kg com cabo</t>
  </si>
  <si>
    <t>LABOR - 310909 - 1</t>
  </si>
  <si>
    <t>Chave de grifo 10"</t>
  </si>
  <si>
    <t>LABOR - 310910 - 1</t>
  </si>
  <si>
    <t>Jogo de chave de fenda</t>
  </si>
  <si>
    <t>LABOR - 310911 - 1</t>
  </si>
  <si>
    <t>Cavadeira de braço</t>
  </si>
  <si>
    <t>LABOR - 310912 - 1</t>
  </si>
  <si>
    <t>Serra Tico-tico</t>
  </si>
  <si>
    <t>LABOR - 310913 - 1</t>
  </si>
  <si>
    <t>Serra de disco (circular)</t>
  </si>
  <si>
    <t>LABOR - 310914 - 1</t>
  </si>
  <si>
    <t>Carrinho de mão</t>
  </si>
  <si>
    <t>MÃO DE OBRA (MENSALISTAS - NÃO DESONERADO - LEIS SOCIAIS=72,58%)</t>
  </si>
  <si>
    <t>LABOR - 313001 - 1</t>
  </si>
  <si>
    <t>Tecnico Segundo Grau -A-(Leis Sociais = 72,58%)</t>
  </si>
  <si>
    <t>mes</t>
  </si>
  <si>
    <t>LABOR - 313002 - 1</t>
  </si>
  <si>
    <t>Engenheiro Senior(Leis Sociais = 72,58%)</t>
  </si>
  <si>
    <t>LABOR - 313003 - 1</t>
  </si>
  <si>
    <t>Programador (Leis Sociais = 72,58%)</t>
  </si>
  <si>
    <t>LABOR - 313004 - 1</t>
  </si>
  <si>
    <t>Digitador - 6 Horas(Leis Sociais = 72,58%)</t>
  </si>
  <si>
    <t>LABOR - 313005 - 1</t>
  </si>
  <si>
    <t>Engenheiro Junior (Leis Sociais = 72,58%)</t>
  </si>
  <si>
    <t>LABOR - 313006 - 1</t>
  </si>
  <si>
    <t>Tecnico Segundo Grau -B (Leis Sociais = 72,58%)</t>
  </si>
  <si>
    <t>LABOR - 313007 - 1</t>
  </si>
  <si>
    <t>Tecnico Segundo Grau-C - (Leis Sociais = 72,58%)</t>
  </si>
  <si>
    <t>LABOR - 313008 - 1</t>
  </si>
  <si>
    <t>Gerente de Projeto (Leis Sociais = 72,58%)</t>
  </si>
  <si>
    <t>LABOR - 313009 - 1</t>
  </si>
  <si>
    <t>Analista de Sistemas (Leis Sociais = 72,58%)</t>
  </si>
  <si>
    <t>LABOR - 313010 - 1</t>
  </si>
  <si>
    <t>Analista de Desenvolvimento (Leis Sociais = 72,58%)</t>
  </si>
  <si>
    <t>LABOR - 313011 - 1</t>
  </si>
  <si>
    <t>Gerente Bd/Servidores/Redes (Leis Sociais = 72,58%)</t>
  </si>
  <si>
    <t>LABOR - 313012 - 1</t>
  </si>
  <si>
    <t>Designer Gráfico (Leis Sociais = 72,58%)</t>
  </si>
  <si>
    <t>LABOR - 313013 - 1</t>
  </si>
  <si>
    <t>Analista Sistemas/Suporte(Leis Sociais = 72,58%)</t>
  </si>
  <si>
    <t>LABOR - 313014 - 1</t>
  </si>
  <si>
    <t>Coordenador Tecnico Especialista(Leis Sociais = 72,58%)</t>
  </si>
  <si>
    <t>LABOR - 313015 - 1</t>
  </si>
  <si>
    <t>Cotador(Leis Sociais = 72,58%)</t>
  </si>
  <si>
    <t>LABOR - 313016 - 1</t>
  </si>
  <si>
    <t>Tecnico Nivel Superior (Leis Sociais = 72,58%)</t>
  </si>
  <si>
    <t>LABOR - 313017 - 1</t>
  </si>
  <si>
    <t>Engenheiro Pleno(Leis Sociais = 72,58%)</t>
  </si>
  <si>
    <t>LABOR - 313018 - 1</t>
  </si>
  <si>
    <t>Almoxarife(Leis Sociais = 72,58%)</t>
  </si>
  <si>
    <t>LABOR - 313019 - 1</t>
  </si>
  <si>
    <t>Mestre Obras Senior (Leis Sociais = 72,58%)</t>
  </si>
  <si>
    <t>LABOR - 313020 - 1</t>
  </si>
  <si>
    <t>Vigia (Leis Sociais = 72,58%)</t>
  </si>
  <si>
    <t>LABOR - 313021 - 1</t>
  </si>
  <si>
    <t>Auxiliar de Almoxarife (Leis Sociais = 72,58%)</t>
  </si>
  <si>
    <t>MÃO DE OBRA (MENSALISTAS - DESONERADO - LEIS SOCIAIS=48,87%)</t>
  </si>
  <si>
    <t>LABOR - 313101 - 1</t>
  </si>
  <si>
    <t>Tecnico Segundo Grau -A-(Leis Sociais = 48,87%)</t>
  </si>
  <si>
    <t>LABOR - 313102 - 1</t>
  </si>
  <si>
    <t>Engenheiro Senior(Leis Sociais = 48,87%)</t>
  </si>
  <si>
    <t>LABOR - 313103 - 1</t>
  </si>
  <si>
    <t>Programador (Leis Sociais = 48,87%)</t>
  </si>
  <si>
    <t>LABOR - 313104 - 1</t>
  </si>
  <si>
    <t>Digitador - 6 Horas(Leis Sociais = 48,87%)</t>
  </si>
  <si>
    <t>LABOR - 313105 - 1</t>
  </si>
  <si>
    <t>Engenheiro Junior (Leis Sociais = 48,87%)</t>
  </si>
  <si>
    <t>LABOR - 313106 - 1</t>
  </si>
  <si>
    <t>Tecnico Segundo Grau -B (Leis Sociais = 48,87%)</t>
  </si>
  <si>
    <t>LABOR - 313107 - 1</t>
  </si>
  <si>
    <t>Tecnico Segundo Grau-C - (Leis Sociais = 48,87%)</t>
  </si>
  <si>
    <t>LABOR - 313108 - 1</t>
  </si>
  <si>
    <t>Gerente de Projeto (Leis Sociais = 48,87%)</t>
  </si>
  <si>
    <t>LABOR - 313109 - 1</t>
  </si>
  <si>
    <t>Analista de Sistemas (Leis Sociais = 48,87%)</t>
  </si>
  <si>
    <t>LABOR - 313110 - 1</t>
  </si>
  <si>
    <t>Analista de Desenvolvimento (Leis Sociais = 48,87%)</t>
  </si>
  <si>
    <t>LABOR - 313111 - 1</t>
  </si>
  <si>
    <t>Gerente Bd/Servidores/Redes (Leis Sociais = 48,87%)</t>
  </si>
  <si>
    <t>LABOR - 313112 - 1</t>
  </si>
  <si>
    <t>Designer Gráfico (Leis Sociais = 48,87%)</t>
  </si>
  <si>
    <t>LABOR - 313113 - 1</t>
  </si>
  <si>
    <t>Analista Sistemas/Suporte(Leis Sociais = 48,87%)</t>
  </si>
  <si>
    <t>LABOR - 313114 - 1</t>
  </si>
  <si>
    <t>Coordenador Tecnico Especialista(Leis Sociais = 48,87%)</t>
  </si>
  <si>
    <t>LABOR - 313115 - 1</t>
  </si>
  <si>
    <t>Cotador(Leis Sociais = 48,87%)</t>
  </si>
  <si>
    <t>LABOR - 313116 - 1</t>
  </si>
  <si>
    <t>Tecnico Nivel Superior (Leis Sociais = 48,87%)</t>
  </si>
  <si>
    <t>LABOR - 313117 - 1</t>
  </si>
  <si>
    <t>Engenheiro Pleno(Leis Sociais = 48,87%)</t>
  </si>
  <si>
    <t>LABOR - 313118 - 1</t>
  </si>
  <si>
    <t>Almoxarife(Leis Sociais = 48,87%)</t>
  </si>
  <si>
    <t>LABOR - 313119 - 1</t>
  </si>
  <si>
    <t>Mestre Obras Senior (Leis Sociais = 48,87%)</t>
  </si>
  <si>
    <t>LABOR - 313120 - 1</t>
  </si>
  <si>
    <t>Vigia (Leis Sociais = 48,87%)</t>
  </si>
  <si>
    <t>LABOR - 313121 - 1</t>
  </si>
  <si>
    <t>Auxiliar de Almoxarife (Leis Sociais = 48,87%)</t>
  </si>
  <si>
    <t>LABOR - 313122 - 1</t>
  </si>
  <si>
    <t>Encarregado de Turma (Leis Sociais = 48,87%)</t>
  </si>
  <si>
    <t>MÃO DE OBRA (MENSALISTAS - DESONERADO - LEIS SOCIAIS=49,08%)</t>
  </si>
  <si>
    <t>LABOR - 313201 - 1</t>
  </si>
  <si>
    <t>Tecnico Segundo Grau -A-(Incl.L Sociais de 49,08%)</t>
  </si>
  <si>
    <t>LABOR - 313202 - 1</t>
  </si>
  <si>
    <t>Engenheiro Senior (Incl.L Sociais de 49,08%)</t>
  </si>
  <si>
    <t>LABOR - 313203 - 1</t>
  </si>
  <si>
    <t>Programador (Incl.L Sociais de 49,08%)</t>
  </si>
  <si>
    <t>LABOR - 313204 - 1</t>
  </si>
  <si>
    <t>Digitador - 6 Horas(Incl.L Sociais de 49,08%)</t>
  </si>
  <si>
    <t>LABOR - 313205 - 1</t>
  </si>
  <si>
    <t>Engenheiro Junior(Incl.L Sociais de 49,08%)</t>
  </si>
  <si>
    <t>LABOR - 313206 - 1</t>
  </si>
  <si>
    <t>Tecnico Segundo Grau -B - (Incl.L Sociais de 49,08%)</t>
  </si>
  <si>
    <t>LABOR - 313207 - 1</t>
  </si>
  <si>
    <t>Tecnico Segundo Grau -C - (Incl.L Sociais de 49,08%)</t>
  </si>
  <si>
    <t>LABOR - 313208 - 1</t>
  </si>
  <si>
    <t>Gerente de Projeto (Incl.L Sociais de 49,08%)</t>
  </si>
  <si>
    <t>LABOR - 313209 - 1</t>
  </si>
  <si>
    <t>Analista de Sistemas (Incl.L Sociais de 49,08%)</t>
  </si>
  <si>
    <t>LABOR - 313210 - 1</t>
  </si>
  <si>
    <t>Analista Desenvolvimento (Incl.L Sociais de 49,08%)</t>
  </si>
  <si>
    <t>LABOR - 313211 - 1</t>
  </si>
  <si>
    <t>Gerente Bd/Servidores/Redes (Incl.L Sociais de 49,08%)</t>
  </si>
  <si>
    <t>LABOR - 313212 - 1</t>
  </si>
  <si>
    <t>Designer Gráfico (Incl.L Sociais de 49,08%)</t>
  </si>
  <si>
    <t>LABOR - 313213 - 1</t>
  </si>
  <si>
    <t>Analista Sistemas/Suporte(Incl.L Sociais de 49,08%)</t>
  </si>
  <si>
    <t>LABOR - 313214 - 1</t>
  </si>
  <si>
    <t>Coordenador Tecnico Especialista(Incl.L Sociais de 49,08%)</t>
  </si>
  <si>
    <t>LABOR - 313215 - 1</t>
  </si>
  <si>
    <t>Cotador (Incl.L Sociais de 49,08%)</t>
  </si>
  <si>
    <t>LABOR - 313216 - 1</t>
  </si>
  <si>
    <t>Tecnico Nivel Superior (Incl.L Sociais de 49,08%)</t>
  </si>
  <si>
    <t>LABOR - 313217 - 1</t>
  </si>
  <si>
    <t>Engenheiro Pleno (Incl.L Sociais de 49,08%)</t>
  </si>
  <si>
    <t>LABOR - 313218 - 1</t>
  </si>
  <si>
    <t>Almoxarife (Incl.L Sociais de 49,08%)</t>
  </si>
  <si>
    <t>LABOR - 313219 - 1</t>
  </si>
  <si>
    <t>Mestre Obras Senior (Incl.L Sociais de 49,08%)</t>
  </si>
  <si>
    <t>LABOR - 313220 - 1</t>
  </si>
  <si>
    <t>Vigia (Incl.L Sociais de 49,08%)</t>
  </si>
  <si>
    <t>LABOR - 313221 - 1</t>
  </si>
  <si>
    <t>Aux Almoxarife (Incl.L Sociais de 49,08%)</t>
  </si>
  <si>
    <t>LABOR - 313222 - 1</t>
  </si>
  <si>
    <t>Encarregado de Turma (Incl.L Sociais de 49,08%)</t>
  </si>
  <si>
    <t>LABOR - 313223 - 1</t>
  </si>
  <si>
    <t>Tecnico Segundo Grau -D - (Incl.L Sociais de 49,08%)</t>
  </si>
  <si>
    <t>MÃO DE OBRA (MENSALISTAS - NÃO DESONERADO - LEIS SOCIAIS=72,93%)</t>
  </si>
  <si>
    <t>LABOR - 313301 - 1</t>
  </si>
  <si>
    <t>Tecnico Segundo Grau -A-(Incl.L Sociais de 72,93%)</t>
  </si>
  <si>
    <t>LABOR - 313302 - 1</t>
  </si>
  <si>
    <t>Engenheiro Senior (Incl.L Sociais de 72,93%)</t>
  </si>
  <si>
    <t>LABOR - 313303 - 1</t>
  </si>
  <si>
    <t>Programador (Incl.L Sociais de 72,93%)</t>
  </si>
  <si>
    <t>LABOR - 313304 - 1</t>
  </si>
  <si>
    <t>Digitador - 6 Horas (Incl.L Sociais de 72,93%)</t>
  </si>
  <si>
    <t>LABOR - 313305 - 1</t>
  </si>
  <si>
    <t>Engenheiro Junior (Incl.L Sociais de 72,93%)</t>
  </si>
  <si>
    <t>LABOR - 313306 - 1</t>
  </si>
  <si>
    <t>Tecnico Segundo Grau -B - (Incl.L Sociais de 72,93%)</t>
  </si>
  <si>
    <t>LABOR - 313307 - 1</t>
  </si>
  <si>
    <t>Tecnico Segundo Grau-C- (Incl.L Sociais de 72,93%)</t>
  </si>
  <si>
    <t>LABOR - 313308 - 1</t>
  </si>
  <si>
    <t>Gerente de Projeto (Incl.L Sociais de 72,93%)</t>
  </si>
  <si>
    <t>LABOR - 313309 - 1</t>
  </si>
  <si>
    <t>Analista de Sistemas (Incl.L Sociais de 72,93%)</t>
  </si>
  <si>
    <t>LABOR - 313310 - 1</t>
  </si>
  <si>
    <t>Analista Desenvolvimento (Incl.L Sociais de 72,93%)</t>
  </si>
  <si>
    <t>LABOR - 313311 - 1</t>
  </si>
  <si>
    <t>Gerente Bd/Servidores/Redes (Incl.L Sociais de 72,93%)</t>
  </si>
  <si>
    <t>LABOR - 313312 - 1</t>
  </si>
  <si>
    <t>Designer Gráfico (Incl.L Sociais de 72,93%)</t>
  </si>
  <si>
    <t>LABOR - 313313 - 1</t>
  </si>
  <si>
    <t>Analista Sistemas/Suporte (Incl.L Sociais de 72,93%)</t>
  </si>
  <si>
    <t>LABOR - 313314 - 1</t>
  </si>
  <si>
    <t>Coordenador Tecnico Especialista (Incl.L Sociais de 72,93%)</t>
  </si>
  <si>
    <t>LABOR - 313315 - 1</t>
  </si>
  <si>
    <t>Cotador (Incl.L Sociais de 72,93%)</t>
  </si>
  <si>
    <t>LABOR - 313316 - 1</t>
  </si>
  <si>
    <t>Tecnico Nivel Superior (Incl.L Sociais de 72,93%)</t>
  </si>
  <si>
    <t>LABOR - 313317 - 1</t>
  </si>
  <si>
    <t>Engenheiro Pleno (Incl.L Sociais de 72,93%)</t>
  </si>
  <si>
    <t>LABOR - 313318 - 1</t>
  </si>
  <si>
    <t>Almoxarife (Incl.L Sociais de 72,93%)</t>
  </si>
  <si>
    <t>LABOR - 313319 - 1</t>
  </si>
  <si>
    <t>Mestre Obras Senior (Incl.L Sociais de 72,93%)</t>
  </si>
  <si>
    <t>LABOR - 313320 - 1</t>
  </si>
  <si>
    <t>Vigia (Incl.L Sociais de 72,93%)</t>
  </si>
  <si>
    <t>LABOR - 313321 - 1</t>
  </si>
  <si>
    <t>Aux Almoxarife (Incl.L Sociais de 72,93%)</t>
  </si>
  <si>
    <t>LABOR - 313322 - 1</t>
  </si>
  <si>
    <t>Encarregado de Turma (Incl.L Sociais de 72,93%)</t>
  </si>
  <si>
    <t>LABOR - 313323 - 1</t>
  </si>
  <si>
    <t>Tecnico Segundo Grau -D - (Incl.L Sociais de 72,93%)</t>
  </si>
  <si>
    <r>
      <rPr>
        <b/>
        <sz val="11"/>
        <color theme="1"/>
        <rFont val="Calibri"/>
        <charset val="134"/>
        <scheme val="minor"/>
      </rPr>
      <t>Orçamento:</t>
    </r>
    <r>
      <rPr>
        <sz val="11"/>
        <color theme="1"/>
        <rFont val="Calibri"/>
        <charset val="134"/>
        <scheme val="minor"/>
      </rPr>
      <t> 1459001 - TABELA CUSTOS LABOR/CT-UFES PADRÃO DER-ES ABRIL/2024(LS=157,27; BDI=0%)</t>
    </r>
  </si>
  <si>
    <r>
      <rPr>
        <b/>
        <sz val="11"/>
        <color theme="1"/>
        <rFont val="Calibri"/>
        <charset val="134"/>
        <scheme val="minor"/>
      </rPr>
      <t>Planilha:</t>
    </r>
    <r>
      <rPr>
        <sz val="11"/>
        <color theme="1"/>
        <rFont val="Calibri"/>
        <charset val="134"/>
        <scheme val="minor"/>
      </rPr>
      <t> TABELA CUSTOS LABOR/CT-UFES PADRÃO DER-ES ABRIL/2024(LS=157,27; BDI=0%)</t>
    </r>
  </si>
  <si>
    <r>
      <rPr>
        <b/>
        <sz val="11"/>
        <color theme="1"/>
        <rFont val="Calibri"/>
        <charset val="134"/>
        <scheme val="minor"/>
      </rPr>
      <t>Data Base:</t>
    </r>
    <r>
      <rPr>
        <sz val="11"/>
        <color theme="1"/>
        <rFont val="Calibri"/>
        <charset val="134"/>
        <scheme val="minor"/>
      </rPr>
      <t> Abril/2024</t>
    </r>
  </si>
  <si>
    <t>Item</t>
  </si>
  <si>
    <t>'01</t>
  </si>
  <si>
    <t>'0102</t>
  </si>
  <si>
    <t>'010201</t>
  </si>
  <si>
    <t>'010202</t>
  </si>
  <si>
    <t>'010203</t>
  </si>
  <si>
    <t>'010204</t>
  </si>
  <si>
    <t>'010205</t>
  </si>
  <si>
    <t>'010206</t>
  </si>
  <si>
    <t>'010207</t>
  </si>
  <si>
    <t>'010208</t>
  </si>
  <si>
    <t>'010209</t>
  </si>
  <si>
    <t>'010210</t>
  </si>
  <si>
    <t>'010212</t>
  </si>
  <si>
    <t>'010213</t>
  </si>
  <si>
    <t>'010214</t>
  </si>
  <si>
    <t>'010215</t>
  </si>
  <si>
    <t>'010216</t>
  </si>
  <si>
    <t>'010218</t>
  </si>
  <si>
    <t>'010219</t>
  </si>
  <si>
    <t>'010220</t>
  </si>
  <si>
    <t>'010221</t>
  </si>
  <si>
    <t>'010222</t>
  </si>
  <si>
    <t>'010223</t>
  </si>
  <si>
    <t>'010224</t>
  </si>
  <si>
    <t>'010225</t>
  </si>
  <si>
    <t>'010226</t>
  </si>
  <si>
    <t>'010227</t>
  </si>
  <si>
    <t>'010228</t>
  </si>
  <si>
    <t>'010229</t>
  </si>
  <si>
    <t>'010230</t>
  </si>
  <si>
    <t>'010234</t>
  </si>
  <si>
    <t>'010238</t>
  </si>
  <si>
    <t>'010239</t>
  </si>
  <si>
    <t>'010240</t>
  </si>
  <si>
    <t>'010242</t>
  </si>
  <si>
    <t>'010244</t>
  </si>
  <si>
    <t>'010246</t>
  </si>
  <si>
    <t>'010253</t>
  </si>
  <si>
    <t>'010254</t>
  </si>
  <si>
    <t>'010255</t>
  </si>
  <si>
    <t>'010256</t>
  </si>
  <si>
    <t>'010259</t>
  </si>
  <si>
    <t>'010264</t>
  </si>
  <si>
    <t>'010271</t>
  </si>
  <si>
    <t>'010279</t>
  </si>
  <si>
    <t>'010280</t>
  </si>
  <si>
    <t>'010286</t>
  </si>
  <si>
    <t>'010292</t>
  </si>
  <si>
    <t>'0103</t>
  </si>
  <si>
    <t>'010315</t>
  </si>
  <si>
    <t>'010317</t>
  </si>
  <si>
    <t>'010318</t>
  </si>
  <si>
    <t>'010319</t>
  </si>
  <si>
    <t>'010320</t>
  </si>
  <si>
    <t>'010323</t>
  </si>
  <si>
    <t>'010324</t>
  </si>
  <si>
    <t>'010325</t>
  </si>
  <si>
    <t>'010326</t>
  </si>
  <si>
    <t>'010327</t>
  </si>
  <si>
    <t>'010329</t>
  </si>
  <si>
    <t>'010331</t>
  </si>
  <si>
    <t>'010332</t>
  </si>
  <si>
    <t>'010333</t>
  </si>
  <si>
    <t>'0104</t>
  </si>
  <si>
    <t>'010401</t>
  </si>
  <si>
    <t>'010402</t>
  </si>
  <si>
    <t>'010403</t>
  </si>
  <si>
    <t>'010404</t>
  </si>
  <si>
    <t>'0105</t>
  </si>
  <si>
    <t>'010501</t>
  </si>
  <si>
    <t>'010512</t>
  </si>
  <si>
    <t>'02</t>
  </si>
  <si>
    <t>'0203</t>
  </si>
  <si>
    <t>'020305</t>
  </si>
  <si>
    <t>'020339</t>
  </si>
  <si>
    <t>'020343</t>
  </si>
  <si>
    <t>'020344</t>
  </si>
  <si>
    <t>'020346</t>
  </si>
  <si>
    <t>'020348</t>
  </si>
  <si>
    <t>'020350</t>
  </si>
  <si>
    <t>'020351</t>
  </si>
  <si>
    <t>'020352</t>
  </si>
  <si>
    <t>'020353</t>
  </si>
  <si>
    <t>'020354</t>
  </si>
  <si>
    <t>'020355</t>
  </si>
  <si>
    <t>'020356</t>
  </si>
  <si>
    <t>'0207</t>
  </si>
  <si>
    <t>'020701</t>
  </si>
  <si>
    <t>'020702</t>
  </si>
  <si>
    <t>'020703</t>
  </si>
  <si>
    <t>'020704</t>
  </si>
  <si>
    <t>'020705</t>
  </si>
  <si>
    <t>'020706</t>
  </si>
  <si>
    <t>'020707</t>
  </si>
  <si>
    <t>'020708</t>
  </si>
  <si>
    <t>'020709</t>
  </si>
  <si>
    <t>'020710</t>
  </si>
  <si>
    <t>'020711</t>
  </si>
  <si>
    <t>'020712</t>
  </si>
  <si>
    <t>'020713</t>
  </si>
  <si>
    <t>'020714</t>
  </si>
  <si>
    <t>'0208</t>
  </si>
  <si>
    <t>'020801</t>
  </si>
  <si>
    <t>'020802</t>
  </si>
  <si>
    <t>'020803</t>
  </si>
  <si>
    <t>'020804</t>
  </si>
  <si>
    <t>'020805</t>
  </si>
  <si>
    <t>'020806</t>
  </si>
  <si>
    <t>'020807</t>
  </si>
  <si>
    <t>'020808</t>
  </si>
  <si>
    <t>'020809</t>
  </si>
  <si>
    <t>'020810</t>
  </si>
  <si>
    <t>'020811</t>
  </si>
  <si>
    <t>'020812</t>
  </si>
  <si>
    <t>'03</t>
  </si>
  <si>
    <t>'0301</t>
  </si>
  <si>
    <t>'030101</t>
  </si>
  <si>
    <t>'030102</t>
  </si>
  <si>
    <t>'030103</t>
  </si>
  <si>
    <t>'030104</t>
  </si>
  <si>
    <t>'030119</t>
  </si>
  <si>
    <t>'0302</t>
  </si>
  <si>
    <t>'030201</t>
  </si>
  <si>
    <t>'030202</t>
  </si>
  <si>
    <t>'030203</t>
  </si>
  <si>
    <t>'030204</t>
  </si>
  <si>
    <t>'030206</t>
  </si>
  <si>
    <t>'030208</t>
  </si>
  <si>
    <t>'030209</t>
  </si>
  <si>
    <t>'030210</t>
  </si>
  <si>
    <t>'030211</t>
  </si>
  <si>
    <t>'0303</t>
  </si>
  <si>
    <t>'030304</t>
  </si>
  <si>
    <t>'030305</t>
  </si>
  <si>
    <t>'030306</t>
  </si>
  <si>
    <t>'04</t>
  </si>
  <si>
    <t>'0402</t>
  </si>
  <si>
    <t>'040202</t>
  </si>
  <si>
    <t>'040206</t>
  </si>
  <si>
    <t>'040224</t>
  </si>
  <si>
    <t>'040231</t>
  </si>
  <si>
    <t>'040233</t>
  </si>
  <si>
    <t>'040235</t>
  </si>
  <si>
    <t>'040237</t>
  </si>
  <si>
    <t>'040238</t>
  </si>
  <si>
    <t>'040239</t>
  </si>
  <si>
    <t>'040240</t>
  </si>
  <si>
    <t>'040243</t>
  </si>
  <si>
    <t>'040245</t>
  </si>
  <si>
    <t>'040246</t>
  </si>
  <si>
    <t>'040249</t>
  </si>
  <si>
    <t>'040250</t>
  </si>
  <si>
    <t>'040253</t>
  </si>
  <si>
    <t>'0403</t>
  </si>
  <si>
    <t>'040315</t>
  </si>
  <si>
    <t>'040320</t>
  </si>
  <si>
    <t>'040322</t>
  </si>
  <si>
    <t>'040324</t>
  </si>
  <si>
    <t>'040328</t>
  </si>
  <si>
    <t>'040329</t>
  </si>
  <si>
    <t>'040330</t>
  </si>
  <si>
    <t>'040331</t>
  </si>
  <si>
    <t>'040332</t>
  </si>
  <si>
    <t>'040333</t>
  </si>
  <si>
    <t>'040337</t>
  </si>
  <si>
    <t>'040339</t>
  </si>
  <si>
    <t>'0404</t>
  </si>
  <si>
    <t>'040405</t>
  </si>
  <si>
    <t>'0406</t>
  </si>
  <si>
    <t>'040601</t>
  </si>
  <si>
    <t>'040602</t>
  </si>
  <si>
    <t>'0407</t>
  </si>
  <si>
    <t>'040705</t>
  </si>
  <si>
    <t>'0408</t>
  </si>
  <si>
    <t>'040801</t>
  </si>
  <si>
    <t>'040802</t>
  </si>
  <si>
    <t>'040803</t>
  </si>
  <si>
    <t>'040806</t>
  </si>
  <si>
    <t>'040807</t>
  </si>
  <si>
    <t>'040808</t>
  </si>
  <si>
    <t>'040809</t>
  </si>
  <si>
    <t>'040810</t>
  </si>
  <si>
    <t>'040813</t>
  </si>
  <si>
    <t>'040816</t>
  </si>
  <si>
    <t>'040817</t>
  </si>
  <si>
    <t>'040818</t>
  </si>
  <si>
    <t>'0409</t>
  </si>
  <si>
    <t>'040901</t>
  </si>
  <si>
    <t>'040902</t>
  </si>
  <si>
    <t>'040903</t>
  </si>
  <si>
    <t>'040904</t>
  </si>
  <si>
    <t>'05</t>
  </si>
  <si>
    <t>'0501</t>
  </si>
  <si>
    <t>'050112</t>
  </si>
  <si>
    <t>'050115</t>
  </si>
  <si>
    <t>'050122</t>
  </si>
  <si>
    <t>'0502</t>
  </si>
  <si>
    <t>'050202</t>
  </si>
  <si>
    <t>'050203</t>
  </si>
  <si>
    <t>'050205</t>
  </si>
  <si>
    <t>'050206</t>
  </si>
  <si>
    <t>'050208</t>
  </si>
  <si>
    <t>'0503</t>
  </si>
  <si>
    <t>'050301</t>
  </si>
  <si>
    <t>'050303</t>
  </si>
  <si>
    <t>'0505</t>
  </si>
  <si>
    <t>'050501</t>
  </si>
  <si>
    <t>'050502</t>
  </si>
  <si>
    <t>'050503</t>
  </si>
  <si>
    <t>'0506</t>
  </si>
  <si>
    <t>'050601</t>
  </si>
  <si>
    <t>'050602</t>
  </si>
  <si>
    <t>'050603</t>
  </si>
  <si>
    <t>'050605</t>
  </si>
  <si>
    <t>'050606</t>
  </si>
  <si>
    <t>'050607</t>
  </si>
  <si>
    <t>'050608</t>
  </si>
  <si>
    <t>'06</t>
  </si>
  <si>
    <t>'0601</t>
  </si>
  <si>
    <t>'060101</t>
  </si>
  <si>
    <t>'060102</t>
  </si>
  <si>
    <t>'060103</t>
  </si>
  <si>
    <t>'060107</t>
  </si>
  <si>
    <t>'060108</t>
  </si>
  <si>
    <t>'060110</t>
  </si>
  <si>
    <t>'060112</t>
  </si>
  <si>
    <t>'060113</t>
  </si>
  <si>
    <t>'0611</t>
  </si>
  <si>
    <t>'061101</t>
  </si>
  <si>
    <t>'061102</t>
  </si>
  <si>
    <t>'061103</t>
  </si>
  <si>
    <t>'061104</t>
  </si>
  <si>
    <t>'061106</t>
  </si>
  <si>
    <t>'061107</t>
  </si>
  <si>
    <t>'061108</t>
  </si>
  <si>
    <t>'061112</t>
  </si>
  <si>
    <t>'0613</t>
  </si>
  <si>
    <t>'061301</t>
  </si>
  <si>
    <t>'061302</t>
  </si>
  <si>
    <t>'061303</t>
  </si>
  <si>
    <t>'061304</t>
  </si>
  <si>
    <t>'0614</t>
  </si>
  <si>
    <t>'061401</t>
  </si>
  <si>
    <t>'061402</t>
  </si>
  <si>
    <t>'061403</t>
  </si>
  <si>
    <t>'061404</t>
  </si>
  <si>
    <t>'0617</t>
  </si>
  <si>
    <t>'061701</t>
  </si>
  <si>
    <t>'061702</t>
  </si>
  <si>
    <t>'061703</t>
  </si>
  <si>
    <t>'0619</t>
  </si>
  <si>
    <t>'061901</t>
  </si>
  <si>
    <t>'061902</t>
  </si>
  <si>
    <t>'061903</t>
  </si>
  <si>
    <t>'0622</t>
  </si>
  <si>
    <t>'062201</t>
  </si>
  <si>
    <t>'062202</t>
  </si>
  <si>
    <t>'062203</t>
  </si>
  <si>
    <t>'062204</t>
  </si>
  <si>
    <t>'062205</t>
  </si>
  <si>
    <t>'062206</t>
  </si>
  <si>
    <t>'062207</t>
  </si>
  <si>
    <t>'062208</t>
  </si>
  <si>
    <t>'062211</t>
  </si>
  <si>
    <t>'062212</t>
  </si>
  <si>
    <t>'0623</t>
  </si>
  <si>
    <t>'062301</t>
  </si>
  <si>
    <t>'062302</t>
  </si>
  <si>
    <t>'0625</t>
  </si>
  <si>
    <t>'062501</t>
  </si>
  <si>
    <t>'062502</t>
  </si>
  <si>
    <t>'062503</t>
  </si>
  <si>
    <t>'062504</t>
  </si>
  <si>
    <t>'062505</t>
  </si>
  <si>
    <t>'07</t>
  </si>
  <si>
    <t>'0711</t>
  </si>
  <si>
    <t>'071101</t>
  </si>
  <si>
    <t>'071103</t>
  </si>
  <si>
    <t>'071104</t>
  </si>
  <si>
    <t>'071105</t>
  </si>
  <si>
    <t>'071106</t>
  </si>
  <si>
    <t>'071107</t>
  </si>
  <si>
    <t>'0717</t>
  </si>
  <si>
    <t>'071701</t>
  </si>
  <si>
    <t>'071702</t>
  </si>
  <si>
    <t>'071703</t>
  </si>
  <si>
    <t>'071704</t>
  </si>
  <si>
    <t>'071706</t>
  </si>
  <si>
    <t>'0718</t>
  </si>
  <si>
    <t>'071801</t>
  </si>
  <si>
    <t>'08</t>
  </si>
  <si>
    <t>'0801</t>
  </si>
  <si>
    <t>'080102</t>
  </si>
  <si>
    <t>'080103</t>
  </si>
  <si>
    <t>'080107</t>
  </si>
  <si>
    <t>'0802</t>
  </si>
  <si>
    <t>'080201</t>
  </si>
  <si>
    <t>'080202</t>
  </si>
  <si>
    <t>'080203</t>
  </si>
  <si>
    <t>'09</t>
  </si>
  <si>
    <t>'0901</t>
  </si>
  <si>
    <t>'090101</t>
  </si>
  <si>
    <t>'090102</t>
  </si>
  <si>
    <t>'090103</t>
  </si>
  <si>
    <t>'090104</t>
  </si>
  <si>
    <t>'090105</t>
  </si>
  <si>
    <t>'0902</t>
  </si>
  <si>
    <t>'090202</t>
  </si>
  <si>
    <t>'090203</t>
  </si>
  <si>
    <t>'090206</t>
  </si>
  <si>
    <t>'090211</t>
  </si>
  <si>
    <t>'090212</t>
  </si>
  <si>
    <t>'090215</t>
  </si>
  <si>
    <t>'090216</t>
  </si>
  <si>
    <t>'090219</t>
  </si>
  <si>
    <t>'090228</t>
  </si>
  <si>
    <t>'0903</t>
  </si>
  <si>
    <t>'090301</t>
  </si>
  <si>
    <t>'090302</t>
  </si>
  <si>
    <t>'090305</t>
  </si>
  <si>
    <t>'090312</t>
  </si>
  <si>
    <t>'090314</t>
  </si>
  <si>
    <t>'0904</t>
  </si>
  <si>
    <t>'090403</t>
  </si>
  <si>
    <t>'0905</t>
  </si>
  <si>
    <t>'090501</t>
  </si>
  <si>
    <t>'090502</t>
  </si>
  <si>
    <t>'090506</t>
  </si>
  <si>
    <t>'090509</t>
  </si>
  <si>
    <t>'090511</t>
  </si>
  <si>
    <t>'090512</t>
  </si>
  <si>
    <t>'10</t>
  </si>
  <si>
    <t>'1001</t>
  </si>
  <si>
    <t>'100102</t>
  </si>
  <si>
    <t>'100105</t>
  </si>
  <si>
    <t>'1002</t>
  </si>
  <si>
    <t>'100202</t>
  </si>
  <si>
    <t>'100203</t>
  </si>
  <si>
    <t>'100204</t>
  </si>
  <si>
    <t>'100208</t>
  </si>
  <si>
    <t>'1003</t>
  </si>
  <si>
    <t>'100301</t>
  </si>
  <si>
    <t>'11</t>
  </si>
  <si>
    <t>'1101</t>
  </si>
  <si>
    <t>'110101</t>
  </si>
  <si>
    <t>'1102</t>
  </si>
  <si>
    <t>'110201</t>
  </si>
  <si>
    <t>'110210</t>
  </si>
  <si>
    <t>'1103</t>
  </si>
  <si>
    <t>'110301</t>
  </si>
  <si>
    <t>'110302</t>
  </si>
  <si>
    <t>'1104</t>
  </si>
  <si>
    <t>'110401</t>
  </si>
  <si>
    <t>'12</t>
  </si>
  <si>
    <t>'1201</t>
  </si>
  <si>
    <t>'120101</t>
  </si>
  <si>
    <t>'1202</t>
  </si>
  <si>
    <t>'120201</t>
  </si>
  <si>
    <t>'120205</t>
  </si>
  <si>
    <t>'120207</t>
  </si>
  <si>
    <t>'120208</t>
  </si>
  <si>
    <t>'120216</t>
  </si>
  <si>
    <t>'120220</t>
  </si>
  <si>
    <t>'120221</t>
  </si>
  <si>
    <t>'120224</t>
  </si>
  <si>
    <t>'120227</t>
  </si>
  <si>
    <t>'120232</t>
  </si>
  <si>
    <t>'1203</t>
  </si>
  <si>
    <t>'120301</t>
  </si>
  <si>
    <t>'120302</t>
  </si>
  <si>
    <t>'120303</t>
  </si>
  <si>
    <t>'120304</t>
  </si>
  <si>
    <t>'120308</t>
  </si>
  <si>
    <t>'13</t>
  </si>
  <si>
    <t>'1301</t>
  </si>
  <si>
    <t>'130103</t>
  </si>
  <si>
    <t>'130104</t>
  </si>
  <si>
    <t>'130109</t>
  </si>
  <si>
    <t>'130110</t>
  </si>
  <si>
    <t>'130111</t>
  </si>
  <si>
    <t>'130112</t>
  </si>
  <si>
    <t>'130113</t>
  </si>
  <si>
    <t>'1302</t>
  </si>
  <si>
    <t>'130202</t>
  </si>
  <si>
    <t>'130205</t>
  </si>
  <si>
    <t>'130208</t>
  </si>
  <si>
    <t>'130209</t>
  </si>
  <si>
    <t>'130210</t>
  </si>
  <si>
    <t>'130211</t>
  </si>
  <si>
    <t>'130222</t>
  </si>
  <si>
    <t>'130223</t>
  </si>
  <si>
    <t>'130225</t>
  </si>
  <si>
    <t>'130226</t>
  </si>
  <si>
    <t>'130228</t>
  </si>
  <si>
    <t>'130230</t>
  </si>
  <si>
    <t>'130231</t>
  </si>
  <si>
    <t>'130233</t>
  </si>
  <si>
    <t>'130234</t>
  </si>
  <si>
    <t>'130236</t>
  </si>
  <si>
    <t>'130237</t>
  </si>
  <si>
    <t>'1303</t>
  </si>
  <si>
    <t>'130301</t>
  </si>
  <si>
    <t>'130303</t>
  </si>
  <si>
    <t>'130304</t>
  </si>
  <si>
    <t>'130307</t>
  </si>
  <si>
    <t>'130308</t>
  </si>
  <si>
    <t>'130311</t>
  </si>
  <si>
    <t>'130315</t>
  </si>
  <si>
    <t>'130317</t>
  </si>
  <si>
    <t>'130320</t>
  </si>
  <si>
    <t>'130321</t>
  </si>
  <si>
    <t>'130322</t>
  </si>
  <si>
    <t>'130323</t>
  </si>
  <si>
    <t>'1304</t>
  </si>
  <si>
    <t>'130403</t>
  </si>
  <si>
    <t>'14</t>
  </si>
  <si>
    <t>'1401</t>
  </si>
  <si>
    <t>'140102</t>
  </si>
  <si>
    <t>'140103</t>
  </si>
  <si>
    <t>'140108</t>
  </si>
  <si>
    <t>'140109</t>
  </si>
  <si>
    <t>'1402</t>
  </si>
  <si>
    <t>'140201</t>
  </si>
  <si>
    <t>'140207</t>
  </si>
  <si>
    <t>'140208</t>
  </si>
  <si>
    <t>'140209</t>
  </si>
  <si>
    <t>'1407</t>
  </si>
  <si>
    <t>'140701</t>
  </si>
  <si>
    <t>'140702</t>
  </si>
  <si>
    <t>'140703</t>
  </si>
  <si>
    <t>'140704</t>
  </si>
  <si>
    <t>'140705</t>
  </si>
  <si>
    <t>'140706</t>
  </si>
  <si>
    <t>'140707</t>
  </si>
  <si>
    <t>'140708</t>
  </si>
  <si>
    <t>'140709</t>
  </si>
  <si>
    <t>'140710</t>
  </si>
  <si>
    <t>'140711</t>
  </si>
  <si>
    <t>'140712</t>
  </si>
  <si>
    <t>'140713</t>
  </si>
  <si>
    <t>'140714</t>
  </si>
  <si>
    <t>'1409</t>
  </si>
  <si>
    <t>'140901</t>
  </si>
  <si>
    <t>'140902</t>
  </si>
  <si>
    <t>'140903</t>
  </si>
  <si>
    <t>'140904</t>
  </si>
  <si>
    <t>'140905</t>
  </si>
  <si>
    <t>'140906</t>
  </si>
  <si>
    <t>'1411</t>
  </si>
  <si>
    <t>'141101</t>
  </si>
  <si>
    <t>'141102</t>
  </si>
  <si>
    <t>'141103</t>
  </si>
  <si>
    <t>'141104</t>
  </si>
  <si>
    <t>'141105</t>
  </si>
  <si>
    <t>'141106</t>
  </si>
  <si>
    <t>'141107</t>
  </si>
  <si>
    <t>'141108</t>
  </si>
  <si>
    <t>'141109</t>
  </si>
  <si>
    <t>'141110</t>
  </si>
  <si>
    <t>'141111</t>
  </si>
  <si>
    <t>'141112</t>
  </si>
  <si>
    <t>'141113</t>
  </si>
  <si>
    <t>'141114</t>
  </si>
  <si>
    <t>'1412</t>
  </si>
  <si>
    <t>'141210</t>
  </si>
  <si>
    <t>'141211</t>
  </si>
  <si>
    <t>'141212</t>
  </si>
  <si>
    <t>'141213</t>
  </si>
  <si>
    <t>'141214</t>
  </si>
  <si>
    <t>'141215</t>
  </si>
  <si>
    <t>'141216</t>
  </si>
  <si>
    <t>'141217</t>
  </si>
  <si>
    <t>'141218</t>
  </si>
  <si>
    <t>'1414</t>
  </si>
  <si>
    <t>'141409</t>
  </si>
  <si>
    <t>'141410</t>
  </si>
  <si>
    <t>'141411</t>
  </si>
  <si>
    <t>'141412</t>
  </si>
  <si>
    <t>'141413</t>
  </si>
  <si>
    <t>'141414</t>
  </si>
  <si>
    <t>'141415</t>
  </si>
  <si>
    <t>'141416</t>
  </si>
  <si>
    <t>'1415</t>
  </si>
  <si>
    <t>'141522</t>
  </si>
  <si>
    <t>'141523</t>
  </si>
  <si>
    <t>'141524</t>
  </si>
  <si>
    <t>'141525</t>
  </si>
  <si>
    <t>'141526</t>
  </si>
  <si>
    <t>'141527</t>
  </si>
  <si>
    <t>'141529</t>
  </si>
  <si>
    <t>'1419</t>
  </si>
  <si>
    <t>'141906</t>
  </si>
  <si>
    <t>'141907</t>
  </si>
  <si>
    <t>'141908</t>
  </si>
  <si>
    <t>'141909</t>
  </si>
  <si>
    <t>'141910</t>
  </si>
  <si>
    <t>'1421</t>
  </si>
  <si>
    <t>'142103</t>
  </si>
  <si>
    <t>'142104</t>
  </si>
  <si>
    <t>'142106</t>
  </si>
  <si>
    <t>'142107</t>
  </si>
  <si>
    <t>'142109</t>
  </si>
  <si>
    <t>'142111</t>
  </si>
  <si>
    <t>'142112</t>
  </si>
  <si>
    <t>'142114</t>
  </si>
  <si>
    <t>'142115</t>
  </si>
  <si>
    <t>'142116</t>
  </si>
  <si>
    <t>'142117</t>
  </si>
  <si>
    <t>'142118</t>
  </si>
  <si>
    <t>'142119</t>
  </si>
  <si>
    <t>'142120</t>
  </si>
  <si>
    <t>'142121</t>
  </si>
  <si>
    <t>'142122</t>
  </si>
  <si>
    <t>'142123</t>
  </si>
  <si>
    <t>'1422</t>
  </si>
  <si>
    <t>'142201</t>
  </si>
  <si>
    <t>'142202</t>
  </si>
  <si>
    <t>'142203</t>
  </si>
  <si>
    <t>'142204</t>
  </si>
  <si>
    <t>'142205</t>
  </si>
  <si>
    <t>'142206</t>
  </si>
  <si>
    <t>'1423</t>
  </si>
  <si>
    <t>'142301</t>
  </si>
  <si>
    <t>'142302</t>
  </si>
  <si>
    <t>'142303</t>
  </si>
  <si>
    <t>'142304</t>
  </si>
  <si>
    <t>'1428</t>
  </si>
  <si>
    <t>'142801</t>
  </si>
  <si>
    <t>'142802</t>
  </si>
  <si>
    <t>'142803</t>
  </si>
  <si>
    <t>'15</t>
  </si>
  <si>
    <t>'1501</t>
  </si>
  <si>
    <t>'150122</t>
  </si>
  <si>
    <t>'150123</t>
  </si>
  <si>
    <t>'1503</t>
  </si>
  <si>
    <t>'150302</t>
  </si>
  <si>
    <t>'150306</t>
  </si>
  <si>
    <t>'150307</t>
  </si>
  <si>
    <t>'150308</t>
  </si>
  <si>
    <t>'150309</t>
  </si>
  <si>
    <t>'150310</t>
  </si>
  <si>
    <t>'150311</t>
  </si>
  <si>
    <t>'150312</t>
  </si>
  <si>
    <t>'150313</t>
  </si>
  <si>
    <t>'150315</t>
  </si>
  <si>
    <t>'150316</t>
  </si>
  <si>
    <t>'150317</t>
  </si>
  <si>
    <t>'1506</t>
  </si>
  <si>
    <t>'150609</t>
  </si>
  <si>
    <t>'150610</t>
  </si>
  <si>
    <t>'150612</t>
  </si>
  <si>
    <t>'150614</t>
  </si>
  <si>
    <t>'150615</t>
  </si>
  <si>
    <t>'150616</t>
  </si>
  <si>
    <t>'150626</t>
  </si>
  <si>
    <t>'150628</t>
  </si>
  <si>
    <t>'150629</t>
  </si>
  <si>
    <t>'150632</t>
  </si>
  <si>
    <t>'150633</t>
  </si>
  <si>
    <t>'150634</t>
  </si>
  <si>
    <t>'150635</t>
  </si>
  <si>
    <t>'150636</t>
  </si>
  <si>
    <t>'1507</t>
  </si>
  <si>
    <t>'150701</t>
  </si>
  <si>
    <t>'150702</t>
  </si>
  <si>
    <t>'150703</t>
  </si>
  <si>
    <t>'150704</t>
  </si>
  <si>
    <t>'1508</t>
  </si>
  <si>
    <t>'150801</t>
  </si>
  <si>
    <t>'150802</t>
  </si>
  <si>
    <t>'150803</t>
  </si>
  <si>
    <t>'150804</t>
  </si>
  <si>
    <t>'150805</t>
  </si>
  <si>
    <t>'150806</t>
  </si>
  <si>
    <t>'150807</t>
  </si>
  <si>
    <t>'150835</t>
  </si>
  <si>
    <t>'150836</t>
  </si>
  <si>
    <t>'150837</t>
  </si>
  <si>
    <t>'150838</t>
  </si>
  <si>
    <t>'150843</t>
  </si>
  <si>
    <t>'150844</t>
  </si>
  <si>
    <t>'150845</t>
  </si>
  <si>
    <t>'150850</t>
  </si>
  <si>
    <t>'150851</t>
  </si>
  <si>
    <t>'150852</t>
  </si>
  <si>
    <t>'150860</t>
  </si>
  <si>
    <t>'150861</t>
  </si>
  <si>
    <t>'150862</t>
  </si>
  <si>
    <t>'150863</t>
  </si>
  <si>
    <t>'150866</t>
  </si>
  <si>
    <t>'150867</t>
  </si>
  <si>
    <t>'150870</t>
  </si>
  <si>
    <t>'150871</t>
  </si>
  <si>
    <t>'150875</t>
  </si>
  <si>
    <t>'150876</t>
  </si>
  <si>
    <t>'150880</t>
  </si>
  <si>
    <t>'150881</t>
  </si>
  <si>
    <t>'150882</t>
  </si>
  <si>
    <t>'150883</t>
  </si>
  <si>
    <t>'150884</t>
  </si>
  <si>
    <t>'150885</t>
  </si>
  <si>
    <t>'150886</t>
  </si>
  <si>
    <t>'1509</t>
  </si>
  <si>
    <t>'150906</t>
  </si>
  <si>
    <t>'150910</t>
  </si>
  <si>
    <t>'150916</t>
  </si>
  <si>
    <t>'150918</t>
  </si>
  <si>
    <t>'150932</t>
  </si>
  <si>
    <t>'150934</t>
  </si>
  <si>
    <t>'150937</t>
  </si>
  <si>
    <t>'150964</t>
  </si>
  <si>
    <t>'150967</t>
  </si>
  <si>
    <t>'1510</t>
  </si>
  <si>
    <t>'151001</t>
  </si>
  <si>
    <t>'151002</t>
  </si>
  <si>
    <t>'151003</t>
  </si>
  <si>
    <t>'151015</t>
  </si>
  <si>
    <t>'151016</t>
  </si>
  <si>
    <t>'151017</t>
  </si>
  <si>
    <t>'1511</t>
  </si>
  <si>
    <t>'151125</t>
  </si>
  <si>
    <t>'151126</t>
  </si>
  <si>
    <t>'151127</t>
  </si>
  <si>
    <t>'151128</t>
  </si>
  <si>
    <t>'151129</t>
  </si>
  <si>
    <t>'151130</t>
  </si>
  <si>
    <t>'151131</t>
  </si>
  <si>
    <t>'151132</t>
  </si>
  <si>
    <t>'151133</t>
  </si>
  <si>
    <t>'151135</t>
  </si>
  <si>
    <t>'151136</t>
  </si>
  <si>
    <t>'151137</t>
  </si>
  <si>
    <t>'151138</t>
  </si>
  <si>
    <t>'151139</t>
  </si>
  <si>
    <t>'151140</t>
  </si>
  <si>
    <t>'151141</t>
  </si>
  <si>
    <t>'151142</t>
  </si>
  <si>
    <t>'1513</t>
  </si>
  <si>
    <t>'151301</t>
  </si>
  <si>
    <t>'151302</t>
  </si>
  <si>
    <t>'151303</t>
  </si>
  <si>
    <t>'151304</t>
  </si>
  <si>
    <t>'151305</t>
  </si>
  <si>
    <t>'151306</t>
  </si>
  <si>
    <t>'151307</t>
  </si>
  <si>
    <t>'151308</t>
  </si>
  <si>
    <t>'151309</t>
  </si>
  <si>
    <t>'151310</t>
  </si>
  <si>
    <t>'151311</t>
  </si>
  <si>
    <t>'151313</t>
  </si>
  <si>
    <t>'151314</t>
  </si>
  <si>
    <t>'151316</t>
  </si>
  <si>
    <t>'151317</t>
  </si>
  <si>
    <t>'151318</t>
  </si>
  <si>
    <t>'151319</t>
  </si>
  <si>
    <t>'151320</t>
  </si>
  <si>
    <t>'151321</t>
  </si>
  <si>
    <t>'151322</t>
  </si>
  <si>
    <t>'151323</t>
  </si>
  <si>
    <t>'151324</t>
  </si>
  <si>
    <t>'151325</t>
  </si>
  <si>
    <t>'151326</t>
  </si>
  <si>
    <t>'151327</t>
  </si>
  <si>
    <t>'151328</t>
  </si>
  <si>
    <t>'151329</t>
  </si>
  <si>
    <t>'151330</t>
  </si>
  <si>
    <t>'151331</t>
  </si>
  <si>
    <t>'151332</t>
  </si>
  <si>
    <t>'151333</t>
  </si>
  <si>
    <t>'151334</t>
  </si>
  <si>
    <t>'151335</t>
  </si>
  <si>
    <t>'151337</t>
  </si>
  <si>
    <t>'151338</t>
  </si>
  <si>
    <t>'151339</t>
  </si>
  <si>
    <t>'151344</t>
  </si>
  <si>
    <t>'151345</t>
  </si>
  <si>
    <t>'151346</t>
  </si>
  <si>
    <t>'151347</t>
  </si>
  <si>
    <t>'151348</t>
  </si>
  <si>
    <t>'151349</t>
  </si>
  <si>
    <t>'151350</t>
  </si>
  <si>
    <t>'151357</t>
  </si>
  <si>
    <t>'151359</t>
  </si>
  <si>
    <t>'1514</t>
  </si>
  <si>
    <t>'151401</t>
  </si>
  <si>
    <t>'151402</t>
  </si>
  <si>
    <t>'151403</t>
  </si>
  <si>
    <t>'151404</t>
  </si>
  <si>
    <t>'151405</t>
  </si>
  <si>
    <t>'151406</t>
  </si>
  <si>
    <t>'151407</t>
  </si>
  <si>
    <t>'151413</t>
  </si>
  <si>
    <t>'151414</t>
  </si>
  <si>
    <t>'151417</t>
  </si>
  <si>
    <t>'151418</t>
  </si>
  <si>
    <t>'151419</t>
  </si>
  <si>
    <t>'151420</t>
  </si>
  <si>
    <t>'151421</t>
  </si>
  <si>
    <t>'151422</t>
  </si>
  <si>
    <t>'151423</t>
  </si>
  <si>
    <t>'151425</t>
  </si>
  <si>
    <t>'151426</t>
  </si>
  <si>
    <t>'151427</t>
  </si>
  <si>
    <t>'151428</t>
  </si>
  <si>
    <t>'151429</t>
  </si>
  <si>
    <t>'151430</t>
  </si>
  <si>
    <t>'151431</t>
  </si>
  <si>
    <t>'151432</t>
  </si>
  <si>
    <t>'151433</t>
  </si>
  <si>
    <t>'151434</t>
  </si>
  <si>
    <t>'151438</t>
  </si>
  <si>
    <t>'151439</t>
  </si>
  <si>
    <t>'151440</t>
  </si>
  <si>
    <t>'1515</t>
  </si>
  <si>
    <t>'151503</t>
  </si>
  <si>
    <t>'151504</t>
  </si>
  <si>
    <t>'151506</t>
  </si>
  <si>
    <t>'151507</t>
  </si>
  <si>
    <t>'151508</t>
  </si>
  <si>
    <t>'151509</t>
  </si>
  <si>
    <t>'151510</t>
  </si>
  <si>
    <t>'151511</t>
  </si>
  <si>
    <t>'151512</t>
  </si>
  <si>
    <t>'151513</t>
  </si>
  <si>
    <t>'1516</t>
  </si>
  <si>
    <t>'151601</t>
  </si>
  <si>
    <t>'151602</t>
  </si>
  <si>
    <t>'151603</t>
  </si>
  <si>
    <t>'151604</t>
  </si>
  <si>
    <t>'151605</t>
  </si>
  <si>
    <t>'151606</t>
  </si>
  <si>
    <t>'1517</t>
  </si>
  <si>
    <t>'151701</t>
  </si>
  <si>
    <t>'151702</t>
  </si>
  <si>
    <t>'151703</t>
  </si>
  <si>
    <t>'151704</t>
  </si>
  <si>
    <t>'151705</t>
  </si>
  <si>
    <t>'151706</t>
  </si>
  <si>
    <t>'151707</t>
  </si>
  <si>
    <t>'151710</t>
  </si>
  <si>
    <t>'151711</t>
  </si>
  <si>
    <t>'151712</t>
  </si>
  <si>
    <t>'151713</t>
  </si>
  <si>
    <t>'151714</t>
  </si>
  <si>
    <t>'151715</t>
  </si>
  <si>
    <t>'1518</t>
  </si>
  <si>
    <t>'151801</t>
  </si>
  <si>
    <t>'151802</t>
  </si>
  <si>
    <t>'151803</t>
  </si>
  <si>
    <t>'151805</t>
  </si>
  <si>
    <t>'151806</t>
  </si>
  <si>
    <t>'151807</t>
  </si>
  <si>
    <t>'151809</t>
  </si>
  <si>
    <t>'151810</t>
  </si>
  <si>
    <t>'151811</t>
  </si>
  <si>
    <t>'151812</t>
  </si>
  <si>
    <t>'151813</t>
  </si>
  <si>
    <t>'151814</t>
  </si>
  <si>
    <t>'151815</t>
  </si>
  <si>
    <t>'151816</t>
  </si>
  <si>
    <t>'151817</t>
  </si>
  <si>
    <t>'151819</t>
  </si>
  <si>
    <t>'151820</t>
  </si>
  <si>
    <t>'1519</t>
  </si>
  <si>
    <t>'151901</t>
  </si>
  <si>
    <t>'151902</t>
  </si>
  <si>
    <t>'151903</t>
  </si>
  <si>
    <t>'151904</t>
  </si>
  <si>
    <t>'151905</t>
  </si>
  <si>
    <t>'1520</t>
  </si>
  <si>
    <t>'152001</t>
  </si>
  <si>
    <t>'152002</t>
  </si>
  <si>
    <t>'152003</t>
  </si>
  <si>
    <t>'152004</t>
  </si>
  <si>
    <t>'152005</t>
  </si>
  <si>
    <t>'152006</t>
  </si>
  <si>
    <t>'152007</t>
  </si>
  <si>
    <t>'152010</t>
  </si>
  <si>
    <t>'152011</t>
  </si>
  <si>
    <t>'152012</t>
  </si>
  <si>
    <t>'152013</t>
  </si>
  <si>
    <t>'152014</t>
  </si>
  <si>
    <t>'152015</t>
  </si>
  <si>
    <t>'152016</t>
  </si>
  <si>
    <t>'152025</t>
  </si>
  <si>
    <t>'152026</t>
  </si>
  <si>
    <t>'152027</t>
  </si>
  <si>
    <t>'152030</t>
  </si>
  <si>
    <t>'152031</t>
  </si>
  <si>
    <t>'152033</t>
  </si>
  <si>
    <t>'152034</t>
  </si>
  <si>
    <t>'152035</t>
  </si>
  <si>
    <t>'152040</t>
  </si>
  <si>
    <t>'152041</t>
  </si>
  <si>
    <t>'152042</t>
  </si>
  <si>
    <t>'1522</t>
  </si>
  <si>
    <t>'152201</t>
  </si>
  <si>
    <t>'152202</t>
  </si>
  <si>
    <t>'152203</t>
  </si>
  <si>
    <t>'152204</t>
  </si>
  <si>
    <t>'152205</t>
  </si>
  <si>
    <t>'152206</t>
  </si>
  <si>
    <t>'152207</t>
  </si>
  <si>
    <t>'152208</t>
  </si>
  <si>
    <t>'152209</t>
  </si>
  <si>
    <t>'152210</t>
  </si>
  <si>
    <t>'152211</t>
  </si>
  <si>
    <t>'152212</t>
  </si>
  <si>
    <t>'152213</t>
  </si>
  <si>
    <t>'152214</t>
  </si>
  <si>
    <t>'152215</t>
  </si>
  <si>
    <t>'152216</t>
  </si>
  <si>
    <t>'152217</t>
  </si>
  <si>
    <t>'152218</t>
  </si>
  <si>
    <t>'152219</t>
  </si>
  <si>
    <t>'152220</t>
  </si>
  <si>
    <t>'152221</t>
  </si>
  <si>
    <t>'152222</t>
  </si>
  <si>
    <t>'152223</t>
  </si>
  <si>
    <t>'152224</t>
  </si>
  <si>
    <t>'152225</t>
  </si>
  <si>
    <t>'152226</t>
  </si>
  <si>
    <t>'152227</t>
  </si>
  <si>
    <t>'152228</t>
  </si>
  <si>
    <t>'152229</t>
  </si>
  <si>
    <t>'152230</t>
  </si>
  <si>
    <t>'152231</t>
  </si>
  <si>
    <t>'152232</t>
  </si>
  <si>
    <t>'152233</t>
  </si>
  <si>
    <t>'152234</t>
  </si>
  <si>
    <t>'152235</t>
  </si>
  <si>
    <t>'152236</t>
  </si>
  <si>
    <t>'152238</t>
  </si>
  <si>
    <t>'16</t>
  </si>
  <si>
    <t>'1601</t>
  </si>
  <si>
    <t>'160105</t>
  </si>
  <si>
    <t>'160106</t>
  </si>
  <si>
    <t>'160108</t>
  </si>
  <si>
    <t>'160110</t>
  </si>
  <si>
    <t>'160111</t>
  </si>
  <si>
    <t>'160115</t>
  </si>
  <si>
    <t>'160120</t>
  </si>
  <si>
    <t>'160121</t>
  </si>
  <si>
    <t>'160122</t>
  </si>
  <si>
    <t>'160123</t>
  </si>
  <si>
    <t>'160124</t>
  </si>
  <si>
    <t>'160125</t>
  </si>
  <si>
    <t>'160126</t>
  </si>
  <si>
    <t>'1602</t>
  </si>
  <si>
    <t>'160207</t>
  </si>
  <si>
    <t>'160208</t>
  </si>
  <si>
    <t>'1603</t>
  </si>
  <si>
    <t>'160303</t>
  </si>
  <si>
    <t>'160304</t>
  </si>
  <si>
    <t>'160305</t>
  </si>
  <si>
    <t>'160308</t>
  </si>
  <si>
    <t>'160309</t>
  </si>
  <si>
    <t>'160310</t>
  </si>
  <si>
    <t>'160311</t>
  </si>
  <si>
    <t>'160312</t>
  </si>
  <si>
    <t>'160313</t>
  </si>
  <si>
    <t>'160314</t>
  </si>
  <si>
    <t>'160315</t>
  </si>
  <si>
    <t>'160316</t>
  </si>
  <si>
    <t>'160317</t>
  </si>
  <si>
    <t>'160318</t>
  </si>
  <si>
    <t>'160319</t>
  </si>
  <si>
    <t>'160321</t>
  </si>
  <si>
    <t>'160322</t>
  </si>
  <si>
    <t>'160323</t>
  </si>
  <si>
    <t>'160324</t>
  </si>
  <si>
    <t>'160325</t>
  </si>
  <si>
    <t>'160326</t>
  </si>
  <si>
    <t>'160327</t>
  </si>
  <si>
    <t>'160328</t>
  </si>
  <si>
    <t>'160329</t>
  </si>
  <si>
    <t>'160330</t>
  </si>
  <si>
    <t>'160331</t>
  </si>
  <si>
    <t>'160332</t>
  </si>
  <si>
    <t>'160333</t>
  </si>
  <si>
    <t>'160334</t>
  </si>
  <si>
    <t>'160335</t>
  </si>
  <si>
    <t>'1606</t>
  </si>
  <si>
    <t>'160602</t>
  </si>
  <si>
    <t>'160603</t>
  </si>
  <si>
    <t>'160604</t>
  </si>
  <si>
    <t>'160605</t>
  </si>
  <si>
    <t>'160606</t>
  </si>
  <si>
    <t>'160607</t>
  </si>
  <si>
    <t>'160608</t>
  </si>
  <si>
    <t>'160612</t>
  </si>
  <si>
    <t>'160613</t>
  </si>
  <si>
    <t>'160625</t>
  </si>
  <si>
    <t>'160626</t>
  </si>
  <si>
    <t>'160627</t>
  </si>
  <si>
    <t>'160628</t>
  </si>
  <si>
    <t>'160629</t>
  </si>
  <si>
    <t>'160630</t>
  </si>
  <si>
    <t>'160631</t>
  </si>
  <si>
    <t>'160632</t>
  </si>
  <si>
    <t>'160633</t>
  </si>
  <si>
    <t>'160634</t>
  </si>
  <si>
    <t>'160635</t>
  </si>
  <si>
    <t>'160636</t>
  </si>
  <si>
    <t>'160637</t>
  </si>
  <si>
    <t>'160638</t>
  </si>
  <si>
    <t>'160639</t>
  </si>
  <si>
    <t>'160640</t>
  </si>
  <si>
    <t>'160641</t>
  </si>
  <si>
    <t>'160642</t>
  </si>
  <si>
    <t>'160643</t>
  </si>
  <si>
    <t>'160644</t>
  </si>
  <si>
    <t>'160645</t>
  </si>
  <si>
    <t>'160646</t>
  </si>
  <si>
    <t>'160647</t>
  </si>
  <si>
    <t>'160648</t>
  </si>
  <si>
    <t>'160649</t>
  </si>
  <si>
    <t>'160650</t>
  </si>
  <si>
    <t>'160651</t>
  </si>
  <si>
    <t>'160652</t>
  </si>
  <si>
    <t>'160653</t>
  </si>
  <si>
    <t>'160654</t>
  </si>
  <si>
    <t>'160655</t>
  </si>
  <si>
    <t>'160656</t>
  </si>
  <si>
    <t>'160657</t>
  </si>
  <si>
    <t>'160658</t>
  </si>
  <si>
    <t>'160659</t>
  </si>
  <si>
    <t>'160660</t>
  </si>
  <si>
    <t>'160661</t>
  </si>
  <si>
    <t>'160662</t>
  </si>
  <si>
    <t>'160663</t>
  </si>
  <si>
    <t>'160665</t>
  </si>
  <si>
    <t>'160671</t>
  </si>
  <si>
    <t>'160673</t>
  </si>
  <si>
    <t>'160674</t>
  </si>
  <si>
    <t>'160675</t>
  </si>
  <si>
    <t>'160676</t>
  </si>
  <si>
    <t>'1607</t>
  </si>
  <si>
    <t>'160702</t>
  </si>
  <si>
    <t>'160704</t>
  </si>
  <si>
    <t>'160707</t>
  </si>
  <si>
    <t>'160708</t>
  </si>
  <si>
    <t>'160709</t>
  </si>
  <si>
    <t>'160710</t>
  </si>
  <si>
    <t>'160711</t>
  </si>
  <si>
    <t>'160712</t>
  </si>
  <si>
    <t>'160713</t>
  </si>
  <si>
    <t>'160714</t>
  </si>
  <si>
    <t>'160715</t>
  </si>
  <si>
    <t>'160716</t>
  </si>
  <si>
    <t>'160718</t>
  </si>
  <si>
    <t>'1608</t>
  </si>
  <si>
    <t>'160806</t>
  </si>
  <si>
    <t>'160807</t>
  </si>
  <si>
    <t>'160808</t>
  </si>
  <si>
    <t>'160809</t>
  </si>
  <si>
    <t>'160810</t>
  </si>
  <si>
    <t>'160811</t>
  </si>
  <si>
    <t>'160812</t>
  </si>
  <si>
    <t>'160813</t>
  </si>
  <si>
    <t>'160814</t>
  </si>
  <si>
    <t>'160815</t>
  </si>
  <si>
    <t>'160816</t>
  </si>
  <si>
    <t>'160822</t>
  </si>
  <si>
    <t>'160823</t>
  </si>
  <si>
    <t>'160825</t>
  </si>
  <si>
    <t>'160826</t>
  </si>
  <si>
    <t>'160827</t>
  </si>
  <si>
    <t>'160828</t>
  </si>
  <si>
    <t>'160829</t>
  </si>
  <si>
    <t>'160830</t>
  </si>
  <si>
    <t>'160831</t>
  </si>
  <si>
    <t>'160832</t>
  </si>
  <si>
    <t>'160833</t>
  </si>
  <si>
    <t>'160834</t>
  </si>
  <si>
    <t>'160835</t>
  </si>
  <si>
    <t>'160836</t>
  </si>
  <si>
    <t>'160837</t>
  </si>
  <si>
    <t>'160838</t>
  </si>
  <si>
    <t>'160839</t>
  </si>
  <si>
    <t>'160840</t>
  </si>
  <si>
    <t>'160841</t>
  </si>
  <si>
    <t>'160842</t>
  </si>
  <si>
    <t>'160844</t>
  </si>
  <si>
    <t>'160845</t>
  </si>
  <si>
    <t>'160846</t>
  </si>
  <si>
    <t>'160847</t>
  </si>
  <si>
    <t>'160848</t>
  </si>
  <si>
    <t>'160851</t>
  </si>
  <si>
    <t>'160864</t>
  </si>
  <si>
    <t>'160865</t>
  </si>
  <si>
    <t>'160866</t>
  </si>
  <si>
    <t>'160867</t>
  </si>
  <si>
    <t>'160869</t>
  </si>
  <si>
    <t>'160870</t>
  </si>
  <si>
    <t>'160871</t>
  </si>
  <si>
    <t>'160872</t>
  </si>
  <si>
    <t>'160873</t>
  </si>
  <si>
    <t>'160874</t>
  </si>
  <si>
    <t>'1610</t>
  </si>
  <si>
    <t>'161001</t>
  </si>
  <si>
    <t>'161002</t>
  </si>
  <si>
    <t>'161003</t>
  </si>
  <si>
    <t>'161004</t>
  </si>
  <si>
    <t>'161005</t>
  </si>
  <si>
    <t>'161006</t>
  </si>
  <si>
    <t>'161007</t>
  </si>
  <si>
    <t>'161008</t>
  </si>
  <si>
    <t>'161009</t>
  </si>
  <si>
    <t>'161010</t>
  </si>
  <si>
    <t>'161011</t>
  </si>
  <si>
    <t>'161012</t>
  </si>
  <si>
    <t>'161013</t>
  </si>
  <si>
    <t>'161014</t>
  </si>
  <si>
    <t>'161015</t>
  </si>
  <si>
    <t>'161016</t>
  </si>
  <si>
    <t>'161017</t>
  </si>
  <si>
    <t>'161018</t>
  </si>
  <si>
    <t>'161019</t>
  </si>
  <si>
    <t>'17</t>
  </si>
  <si>
    <t>'1701</t>
  </si>
  <si>
    <t>'170101</t>
  </si>
  <si>
    <t>'170107</t>
  </si>
  <si>
    <t>'170110</t>
  </si>
  <si>
    <t>'170114</t>
  </si>
  <si>
    <t>'170115</t>
  </si>
  <si>
    <t>'170116</t>
  </si>
  <si>
    <t>'170117</t>
  </si>
  <si>
    <t>'170119</t>
  </si>
  <si>
    <t>'170120</t>
  </si>
  <si>
    <t>'170121</t>
  </si>
  <si>
    <t>'170122</t>
  </si>
  <si>
    <t>'170123</t>
  </si>
  <si>
    <t>'170124</t>
  </si>
  <si>
    <t>'170126</t>
  </si>
  <si>
    <t>'170128</t>
  </si>
  <si>
    <t>'170129</t>
  </si>
  <si>
    <t>'170130</t>
  </si>
  <si>
    <t>'170131</t>
  </si>
  <si>
    <t>'170132</t>
  </si>
  <si>
    <t>'170133</t>
  </si>
  <si>
    <t>'170134</t>
  </si>
  <si>
    <t>'170135</t>
  </si>
  <si>
    <t>'170136</t>
  </si>
  <si>
    <t>'1702</t>
  </si>
  <si>
    <t>'170205</t>
  </si>
  <si>
    <t>'170220</t>
  </si>
  <si>
    <t>'170221</t>
  </si>
  <si>
    <t>'170222</t>
  </si>
  <si>
    <t>'1703</t>
  </si>
  <si>
    <t>'170304</t>
  </si>
  <si>
    <t>'170306</t>
  </si>
  <si>
    <t>'170309</t>
  </si>
  <si>
    <t>'170310</t>
  </si>
  <si>
    <t>'170311</t>
  </si>
  <si>
    <t>'170313</t>
  </si>
  <si>
    <t>'170315</t>
  </si>
  <si>
    <t>'170316</t>
  </si>
  <si>
    <t>'170317</t>
  </si>
  <si>
    <t>'170318</t>
  </si>
  <si>
    <t>'170319</t>
  </si>
  <si>
    <t>'170320</t>
  </si>
  <si>
    <t>'170321</t>
  </si>
  <si>
    <t>'170322</t>
  </si>
  <si>
    <t>'170323</t>
  </si>
  <si>
    <t>'170324</t>
  </si>
  <si>
    <t>'170325</t>
  </si>
  <si>
    <t>'170326</t>
  </si>
  <si>
    <t>'170327</t>
  </si>
  <si>
    <t>'170328</t>
  </si>
  <si>
    <t>'170329</t>
  </si>
  <si>
    <t>'170330</t>
  </si>
  <si>
    <t>'170331</t>
  </si>
  <si>
    <t>'170332</t>
  </si>
  <si>
    <t>'170333</t>
  </si>
  <si>
    <t>'170334</t>
  </si>
  <si>
    <t>'170335</t>
  </si>
  <si>
    <t>'170336</t>
  </si>
  <si>
    <t>'170337</t>
  </si>
  <si>
    <t>'170338</t>
  </si>
  <si>
    <t>'170339</t>
  </si>
  <si>
    <t>'170345</t>
  </si>
  <si>
    <t>'170346</t>
  </si>
  <si>
    <t>'170347</t>
  </si>
  <si>
    <t>'170348</t>
  </si>
  <si>
    <t>'170349</t>
  </si>
  <si>
    <t>'170350</t>
  </si>
  <si>
    <t>'170351</t>
  </si>
  <si>
    <t>'170352</t>
  </si>
  <si>
    <t>'170353</t>
  </si>
  <si>
    <t>'170354</t>
  </si>
  <si>
    <t>'170357</t>
  </si>
  <si>
    <t>'1705</t>
  </si>
  <si>
    <t>'170502</t>
  </si>
  <si>
    <t>'170506</t>
  </si>
  <si>
    <t>'170507</t>
  </si>
  <si>
    <t>'170508</t>
  </si>
  <si>
    <t>'170509</t>
  </si>
  <si>
    <t>'170510</t>
  </si>
  <si>
    <t>'170511</t>
  </si>
  <si>
    <t>'170512</t>
  </si>
  <si>
    <t>'170514</t>
  </si>
  <si>
    <t>'170515</t>
  </si>
  <si>
    <t>'170516</t>
  </si>
  <si>
    <t>'170519</t>
  </si>
  <si>
    <t>'170524</t>
  </si>
  <si>
    <t>'170528</t>
  </si>
  <si>
    <t>'170530</t>
  </si>
  <si>
    <t>'170533</t>
  </si>
  <si>
    <t>'170534</t>
  </si>
  <si>
    <t>'170535</t>
  </si>
  <si>
    <t>'170536</t>
  </si>
  <si>
    <t>'170537</t>
  </si>
  <si>
    <t>'170538</t>
  </si>
  <si>
    <t>'170539</t>
  </si>
  <si>
    <t>'170540</t>
  </si>
  <si>
    <t>'170541</t>
  </si>
  <si>
    <t>'170545</t>
  </si>
  <si>
    <t>'170546</t>
  </si>
  <si>
    <t>'170547</t>
  </si>
  <si>
    <t>'170548</t>
  </si>
  <si>
    <t>'170549</t>
  </si>
  <si>
    <t>'170550</t>
  </si>
  <si>
    <t>'170555</t>
  </si>
  <si>
    <t>'170557</t>
  </si>
  <si>
    <t>'170561</t>
  </si>
  <si>
    <t>'170562</t>
  </si>
  <si>
    <t>'170563</t>
  </si>
  <si>
    <t>'1706</t>
  </si>
  <si>
    <t>'170601</t>
  </si>
  <si>
    <t>'170602</t>
  </si>
  <si>
    <t>'170603</t>
  </si>
  <si>
    <t>'170604</t>
  </si>
  <si>
    <t>'170607</t>
  </si>
  <si>
    <t>'170608</t>
  </si>
  <si>
    <t>'170609</t>
  </si>
  <si>
    <t>'170610</t>
  </si>
  <si>
    <t>'170611</t>
  </si>
  <si>
    <t>'170612</t>
  </si>
  <si>
    <t>'170613</t>
  </si>
  <si>
    <t>'170614</t>
  </si>
  <si>
    <t>'170615</t>
  </si>
  <si>
    <t>'18</t>
  </si>
  <si>
    <t>'1801</t>
  </si>
  <si>
    <t>'180107</t>
  </si>
  <si>
    <t>'180110</t>
  </si>
  <si>
    <t>'180115</t>
  </si>
  <si>
    <t>'1802</t>
  </si>
  <si>
    <t>'180201</t>
  </si>
  <si>
    <t>'180202</t>
  </si>
  <si>
    <t>'180204</t>
  </si>
  <si>
    <t>'180205</t>
  </si>
  <si>
    <t>'180206</t>
  </si>
  <si>
    <t>'180207</t>
  </si>
  <si>
    <t>'180208</t>
  </si>
  <si>
    <t>'180209</t>
  </si>
  <si>
    <t>'180210</t>
  </si>
  <si>
    <t>'180211</t>
  </si>
  <si>
    <t>'180212</t>
  </si>
  <si>
    <t>'180217</t>
  </si>
  <si>
    <t>'180218</t>
  </si>
  <si>
    <t>'180220</t>
  </si>
  <si>
    <t>'1803</t>
  </si>
  <si>
    <t>'180301</t>
  </si>
  <si>
    <t>'180302</t>
  </si>
  <si>
    <t>'180303</t>
  </si>
  <si>
    <t>'180304</t>
  </si>
  <si>
    <t>'180305</t>
  </si>
  <si>
    <t>'1804</t>
  </si>
  <si>
    <t>'180405</t>
  </si>
  <si>
    <t>'1806</t>
  </si>
  <si>
    <t>'180602</t>
  </si>
  <si>
    <t>'180603</t>
  </si>
  <si>
    <t>'180604</t>
  </si>
  <si>
    <t>'180605</t>
  </si>
  <si>
    <t>'180606</t>
  </si>
  <si>
    <t>'180607</t>
  </si>
  <si>
    <t>'180608</t>
  </si>
  <si>
    <t>'180609</t>
  </si>
  <si>
    <t>'1807</t>
  </si>
  <si>
    <t>'180702</t>
  </si>
  <si>
    <t>'1808</t>
  </si>
  <si>
    <t>'180803</t>
  </si>
  <si>
    <t>'180804</t>
  </si>
  <si>
    <t>'180809</t>
  </si>
  <si>
    <t>'1810</t>
  </si>
  <si>
    <t>'181001</t>
  </si>
  <si>
    <t>'181002</t>
  </si>
  <si>
    <t>'181003</t>
  </si>
  <si>
    <t>'181004</t>
  </si>
  <si>
    <t>'181005</t>
  </si>
  <si>
    <t>'181007</t>
  </si>
  <si>
    <t>'19</t>
  </si>
  <si>
    <t>'1901</t>
  </si>
  <si>
    <t>'190101</t>
  </si>
  <si>
    <t>'190102</t>
  </si>
  <si>
    <t>'190103</t>
  </si>
  <si>
    <t>'190104</t>
  </si>
  <si>
    <t>'190105</t>
  </si>
  <si>
    <t>'190106</t>
  </si>
  <si>
    <t>'190107</t>
  </si>
  <si>
    <t>'190108</t>
  </si>
  <si>
    <t>'190109</t>
  </si>
  <si>
    <t>'190114</t>
  </si>
  <si>
    <t>'190115</t>
  </si>
  <si>
    <t>'190116</t>
  </si>
  <si>
    <t>'190117</t>
  </si>
  <si>
    <t>'190121</t>
  </si>
  <si>
    <t>'1902</t>
  </si>
  <si>
    <t>'190201</t>
  </si>
  <si>
    <t>'190202</t>
  </si>
  <si>
    <t>'190203</t>
  </si>
  <si>
    <t>'190204</t>
  </si>
  <si>
    <t>'190205</t>
  </si>
  <si>
    <t>'190211</t>
  </si>
  <si>
    <t>'1903</t>
  </si>
  <si>
    <t>'190301</t>
  </si>
  <si>
    <t>'190302</t>
  </si>
  <si>
    <t>'190303</t>
  </si>
  <si>
    <t>'190306</t>
  </si>
  <si>
    <t>'190307</t>
  </si>
  <si>
    <t>'1904</t>
  </si>
  <si>
    <t>'190417</t>
  </si>
  <si>
    <t>'190418</t>
  </si>
  <si>
    <t>'1905</t>
  </si>
  <si>
    <t>'190501</t>
  </si>
  <si>
    <t>'1906</t>
  </si>
  <si>
    <t>'190601</t>
  </si>
  <si>
    <t>'190602</t>
  </si>
  <si>
    <t>'190603</t>
  </si>
  <si>
    <t>'190604</t>
  </si>
  <si>
    <t>'190605</t>
  </si>
  <si>
    <t>'20</t>
  </si>
  <si>
    <t>'2001</t>
  </si>
  <si>
    <t>'200101</t>
  </si>
  <si>
    <t>'200104</t>
  </si>
  <si>
    <t>'200105</t>
  </si>
  <si>
    <t>'200107</t>
  </si>
  <si>
    <t>'200108</t>
  </si>
  <si>
    <t>'200120</t>
  </si>
  <si>
    <t>'200124</t>
  </si>
  <si>
    <t>'200128</t>
  </si>
  <si>
    <t>'200129</t>
  </si>
  <si>
    <t>'200130</t>
  </si>
  <si>
    <t>'200131</t>
  </si>
  <si>
    <t>'200132</t>
  </si>
  <si>
    <t>'200133</t>
  </si>
  <si>
    <t>'200134</t>
  </si>
  <si>
    <t>'2002</t>
  </si>
  <si>
    <t>'200202</t>
  </si>
  <si>
    <t>'200206</t>
  </si>
  <si>
    <t>'200209</t>
  </si>
  <si>
    <t>'200214</t>
  </si>
  <si>
    <t>'200223</t>
  </si>
  <si>
    <t>'200229</t>
  </si>
  <si>
    <t>'200237</t>
  </si>
  <si>
    <t>'200243</t>
  </si>
  <si>
    <t>'200253</t>
  </si>
  <si>
    <t>'200254</t>
  </si>
  <si>
    <t>'2003</t>
  </si>
  <si>
    <t>'200303</t>
  </si>
  <si>
    <t>'200305</t>
  </si>
  <si>
    <t>'200306</t>
  </si>
  <si>
    <t>'200307</t>
  </si>
  <si>
    <t>'200323</t>
  </si>
  <si>
    <t>'200326</t>
  </si>
  <si>
    <t>'2004</t>
  </si>
  <si>
    <t>'200401</t>
  </si>
  <si>
    <t>'200402</t>
  </si>
  <si>
    <t>'200404</t>
  </si>
  <si>
    <t>'2005</t>
  </si>
  <si>
    <t>'200511</t>
  </si>
  <si>
    <t>'200512</t>
  </si>
  <si>
    <t>'200513</t>
  </si>
  <si>
    <t>'200562</t>
  </si>
  <si>
    <t>'200563</t>
  </si>
  <si>
    <t>'200572</t>
  </si>
  <si>
    <t>'200573</t>
  </si>
  <si>
    <t>'200576</t>
  </si>
  <si>
    <t>'200581</t>
  </si>
  <si>
    <t>'200582</t>
  </si>
  <si>
    <t>'2007</t>
  </si>
  <si>
    <t>'200702</t>
  </si>
  <si>
    <t>'200703</t>
  </si>
  <si>
    <t>'200704</t>
  </si>
  <si>
    <t>'200705</t>
  </si>
  <si>
    <t>'200706</t>
  </si>
  <si>
    <t>'200707</t>
  </si>
  <si>
    <t>'200708</t>
  </si>
  <si>
    <t>'200709</t>
  </si>
  <si>
    <t>'200711</t>
  </si>
  <si>
    <t>'200713</t>
  </si>
  <si>
    <t>'200714</t>
  </si>
  <si>
    <t>'200715</t>
  </si>
  <si>
    <t>'200716</t>
  </si>
  <si>
    <t>'200717</t>
  </si>
  <si>
    <t>'200720</t>
  </si>
  <si>
    <t>'200721</t>
  </si>
  <si>
    <t>'200725</t>
  </si>
  <si>
    <t>'200726</t>
  </si>
  <si>
    <t>'200728</t>
  </si>
  <si>
    <t>'200738</t>
  </si>
  <si>
    <t>'21</t>
  </si>
  <si>
    <t>'2101</t>
  </si>
  <si>
    <t>'210105</t>
  </si>
  <si>
    <t>'210109</t>
  </si>
  <si>
    <t>'210114</t>
  </si>
  <si>
    <t>'2102</t>
  </si>
  <si>
    <t>'210210</t>
  </si>
  <si>
    <t>'2103</t>
  </si>
  <si>
    <t>'210301</t>
  </si>
  <si>
    <t>'210302</t>
  </si>
  <si>
    <t>'210304</t>
  </si>
  <si>
    <t>'210316</t>
  </si>
  <si>
    <t>'210321</t>
  </si>
  <si>
    <t>'210322</t>
  </si>
  <si>
    <t>'22</t>
  </si>
  <si>
    <t>'2208</t>
  </si>
  <si>
    <t>'220803</t>
  </si>
  <si>
    <t>'31</t>
  </si>
  <si>
    <t>'3106</t>
  </si>
  <si>
    <t>'310601</t>
  </si>
  <si>
    <t>'3108</t>
  </si>
  <si>
    <t>'310801</t>
  </si>
  <si>
    <t>'310802</t>
  </si>
  <si>
    <t>'310803</t>
  </si>
  <si>
    <t>'310804</t>
  </si>
  <si>
    <t>'310805</t>
  </si>
  <si>
    <t>'310806</t>
  </si>
  <si>
    <t>'310807</t>
  </si>
  <si>
    <t>'310808</t>
  </si>
  <si>
    <t>'310809</t>
  </si>
  <si>
    <t>'3109</t>
  </si>
  <si>
    <t>'310901</t>
  </si>
  <si>
    <t>'310902</t>
  </si>
  <si>
    <t>'310903</t>
  </si>
  <si>
    <t>'310904</t>
  </si>
  <si>
    <t>'310905</t>
  </si>
  <si>
    <t>'310906</t>
  </si>
  <si>
    <t>'310907</t>
  </si>
  <si>
    <t>'310908</t>
  </si>
  <si>
    <t>'310909</t>
  </si>
  <si>
    <t>'310910</t>
  </si>
  <si>
    <t>'310911</t>
  </si>
  <si>
    <t>'310912</t>
  </si>
  <si>
    <t>'310913</t>
  </si>
  <si>
    <t>'310914</t>
  </si>
  <si>
    <t>'3130</t>
  </si>
  <si>
    <t>'313001</t>
  </si>
  <si>
    <t>'313002</t>
  </si>
  <si>
    <t>'313003</t>
  </si>
  <si>
    <t>'313004</t>
  </si>
  <si>
    <t>'313005</t>
  </si>
  <si>
    <t>'313006</t>
  </si>
  <si>
    <t>'313007</t>
  </si>
  <si>
    <t>'313008</t>
  </si>
  <si>
    <t>'313009</t>
  </si>
  <si>
    <t>'313010</t>
  </si>
  <si>
    <t>'313011</t>
  </si>
  <si>
    <t>'313012</t>
  </si>
  <si>
    <t>'313013</t>
  </si>
  <si>
    <t>'313014</t>
  </si>
  <si>
    <t>'313015</t>
  </si>
  <si>
    <t>'313016</t>
  </si>
  <si>
    <t>'313017</t>
  </si>
  <si>
    <t>'313018</t>
  </si>
  <si>
    <t>'313019</t>
  </si>
  <si>
    <t>'313020</t>
  </si>
  <si>
    <t>'313021</t>
  </si>
  <si>
    <t>'3131</t>
  </si>
  <si>
    <t>'313101</t>
  </si>
  <si>
    <t>'313102</t>
  </si>
  <si>
    <t>'313103</t>
  </si>
  <si>
    <t>'313104</t>
  </si>
  <si>
    <t>'313105</t>
  </si>
  <si>
    <t>'313106</t>
  </si>
  <si>
    <t>'313107</t>
  </si>
  <si>
    <t>'313108</t>
  </si>
  <si>
    <t>'313109</t>
  </si>
  <si>
    <t>'313110</t>
  </si>
  <si>
    <t>'313111</t>
  </si>
  <si>
    <t>'313112</t>
  </si>
  <si>
    <t>'313113</t>
  </si>
  <si>
    <t>'313114</t>
  </si>
  <si>
    <t>'313115</t>
  </si>
  <si>
    <t>'313116</t>
  </si>
  <si>
    <t>'313117</t>
  </si>
  <si>
    <t>'313118</t>
  </si>
  <si>
    <t>'313119</t>
  </si>
  <si>
    <t>'313120</t>
  </si>
  <si>
    <t>'313121</t>
  </si>
  <si>
    <t>'313122</t>
  </si>
  <si>
    <t>'3132</t>
  </si>
  <si>
    <t>'313201</t>
  </si>
  <si>
    <t>'313202</t>
  </si>
  <si>
    <t>'313203</t>
  </si>
  <si>
    <t>'313204</t>
  </si>
  <si>
    <t>'313205</t>
  </si>
  <si>
    <t>'313206</t>
  </si>
  <si>
    <t>'313207</t>
  </si>
  <si>
    <t>'313208</t>
  </si>
  <si>
    <t>'313209</t>
  </si>
  <si>
    <t>'313210</t>
  </si>
  <si>
    <t>'313211</t>
  </si>
  <si>
    <t>'313212</t>
  </si>
  <si>
    <t>'313213</t>
  </si>
  <si>
    <t>'313214</t>
  </si>
  <si>
    <t>'313215</t>
  </si>
  <si>
    <t>'313216</t>
  </si>
  <si>
    <t>'313217</t>
  </si>
  <si>
    <t>'313218</t>
  </si>
  <si>
    <t>'313219</t>
  </si>
  <si>
    <t>'313220</t>
  </si>
  <si>
    <t>'313221</t>
  </si>
  <si>
    <t>'313222</t>
  </si>
  <si>
    <t>'313223</t>
  </si>
  <si>
    <t>'3133</t>
  </si>
  <si>
    <t>'313301</t>
  </si>
  <si>
    <t>'313302</t>
  </si>
  <si>
    <t>'313303</t>
  </si>
  <si>
    <t>'313304</t>
  </si>
  <si>
    <t>'313305</t>
  </si>
  <si>
    <t>'313306</t>
  </si>
  <si>
    <t>'313307</t>
  </si>
  <si>
    <t>'313308</t>
  </si>
  <si>
    <t>'313309</t>
  </si>
  <si>
    <t>'313310</t>
  </si>
  <si>
    <t>'313311</t>
  </si>
  <si>
    <t>'313312</t>
  </si>
  <si>
    <t>'313313</t>
  </si>
  <si>
    <t>'313314</t>
  </si>
  <si>
    <t>'313315</t>
  </si>
  <si>
    <t>'313316</t>
  </si>
  <si>
    <t>'313317</t>
  </si>
  <si>
    <t>'313318</t>
  </si>
  <si>
    <t>'313319</t>
  </si>
  <si>
    <t>'313320</t>
  </si>
  <si>
    <t>'313321</t>
  </si>
  <si>
    <t>'313322</t>
  </si>
  <si>
    <t>'313323</t>
  </si>
</sst>
</file>

<file path=xl/styles.xml><?xml version="1.0" encoding="utf-8"?>
<styleSheet xmlns="http://schemas.openxmlformats.org/spreadsheetml/2006/main" xmlns:mc="http://schemas.openxmlformats.org/markup-compatibility/2006" xmlns:xr9="http://schemas.microsoft.com/office/spreadsheetml/2016/revision9" mc:Ignorable="xr9">
  <numFmts count="12">
    <numFmt numFmtId="176" formatCode="_-* #,##0.00_-;\-* #,##0.00_-;_-* &quot;-&quot;??_-;_-@_-"/>
    <numFmt numFmtId="177" formatCode="_-&quot;R$&quot;\ * #,##0.00_-;\-&quot;R$&quot;\ * #,##0.00_-;_-&quot;R$&quot;\ * &quot;-&quot;??_-;_-@_-"/>
    <numFmt numFmtId="178" formatCode="_-* #,##0_-;\-* #,##0_-;_-* &quot;-&quot;_-;_-@_-"/>
    <numFmt numFmtId="179" formatCode="_-&quot;R$&quot;\ * #,##0_-;\-&quot;R$&quot;\ * #,##0_-;_-&quot;R$&quot;\ * &quot;-&quot;_-;_-@_-"/>
    <numFmt numFmtId="180" formatCode="&quot;R$&quot;\ #,##0.00"/>
    <numFmt numFmtId="181" formatCode="#,##0.00;[Red]#,##0.00"/>
    <numFmt numFmtId="182" formatCode="_-&quot;R$&quot;* #,##0.00_-;\-&quot;R$&quot;* #,##0.00_-;_-&quot;R$&quot;* &quot;-&quot;??_-;_-@_-"/>
    <numFmt numFmtId="183" formatCode="mmm\-yy"/>
    <numFmt numFmtId="184" formatCode="#,##0.00%"/>
    <numFmt numFmtId="185" formatCode="&quot;R$&quot;\ #,##0.00;[Red]\-&quot;R$&quot;\ #,##0.00"/>
    <numFmt numFmtId="186" formatCode="0.0"/>
    <numFmt numFmtId="187" formatCode="0.0%"/>
  </numFmts>
  <fonts count="49">
    <font>
      <sz val="11"/>
      <color theme="1"/>
      <name val="Calibri"/>
      <charset val="134"/>
      <scheme val="minor"/>
    </font>
    <font>
      <b/>
      <sz val="11"/>
      <color theme="1"/>
      <name val="Calibri"/>
      <charset val="134"/>
      <scheme val="minor"/>
    </font>
    <font>
      <sz val="11"/>
      <color rgb="FF000000"/>
      <name val="Calibri"/>
      <charset val="134"/>
    </font>
    <font>
      <b/>
      <sz val="22"/>
      <color rgb="FF000000"/>
      <name val="Calibri"/>
      <charset val="134"/>
    </font>
    <font>
      <b/>
      <sz val="10"/>
      <name val="Arial"/>
      <charset val="134"/>
    </font>
    <font>
      <sz val="11"/>
      <color rgb="FF000000"/>
      <name val="Calibri"/>
      <charset val="134"/>
      <scheme val="minor"/>
    </font>
    <font>
      <b/>
      <sz val="16"/>
      <color rgb="FF000000"/>
      <name val="Calibri"/>
      <charset val="134"/>
      <scheme val="minor"/>
    </font>
    <font>
      <b/>
      <sz val="12"/>
      <color rgb="FF000000"/>
      <name val="Calibri"/>
      <charset val="134"/>
      <scheme val="minor"/>
    </font>
    <font>
      <sz val="12"/>
      <color rgb="FF000000"/>
      <name val="Calibri"/>
      <charset val="134"/>
      <scheme val="minor"/>
    </font>
    <font>
      <sz val="10"/>
      <name val="Arial"/>
      <charset val="134"/>
    </font>
    <font>
      <sz val="3"/>
      <name val="Arial"/>
      <charset val="134"/>
    </font>
    <font>
      <b/>
      <sz val="3"/>
      <name val="Arial"/>
      <charset val="134"/>
    </font>
    <font>
      <i/>
      <sz val="10"/>
      <name val="Arial"/>
      <charset val="134"/>
    </font>
    <font>
      <sz val="12"/>
      <color indexed="8"/>
      <name val="Calibri"/>
      <charset val="134"/>
    </font>
    <font>
      <sz val="11"/>
      <name val="Calibri"/>
      <charset val="134"/>
      <scheme val="minor"/>
    </font>
    <font>
      <sz val="11"/>
      <color rgb="FFFF0000"/>
      <name val="Calibri"/>
      <charset val="134"/>
      <scheme val="minor"/>
    </font>
    <font>
      <sz val="12"/>
      <color theme="1"/>
      <name val="Calibri"/>
      <charset val="134"/>
      <scheme val="minor"/>
    </font>
    <font>
      <b/>
      <sz val="12"/>
      <color theme="1"/>
      <name val="Calibri"/>
      <charset val="134"/>
      <scheme val="minor"/>
    </font>
    <font>
      <sz val="12"/>
      <name val="Calibri"/>
      <charset val="134"/>
      <scheme val="minor"/>
    </font>
    <font>
      <b/>
      <sz val="12"/>
      <name val="Calibri"/>
      <charset val="134"/>
      <scheme val="minor"/>
    </font>
    <font>
      <sz val="12"/>
      <color rgb="FFFF0000"/>
      <name val="Calibri"/>
      <charset val="134"/>
      <scheme val="minor"/>
    </font>
    <font>
      <b/>
      <sz val="16"/>
      <color rgb="FF000000"/>
      <name val="Calibri"/>
      <charset val="134"/>
    </font>
    <font>
      <b/>
      <sz val="12"/>
      <color rgb="FF000000"/>
      <name val="Arial"/>
      <charset val="134"/>
    </font>
    <font>
      <sz val="12"/>
      <color rgb="FF000000"/>
      <name val="Arial"/>
      <charset val="134"/>
    </font>
    <font>
      <sz val="12"/>
      <color rgb="FF000000"/>
      <name val="Calibri"/>
      <charset val="134"/>
    </font>
    <font>
      <b/>
      <sz val="12"/>
      <color rgb="FFFF0000"/>
      <name val="Calibri"/>
      <charset val="134"/>
      <scheme val="minor"/>
    </font>
    <font>
      <sz val="10"/>
      <color theme="1"/>
      <name val="Calibri"/>
      <charset val="134"/>
      <scheme val="minor"/>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
      <sz val="11"/>
      <color indexed="8"/>
      <name val="Calibri"/>
      <charset val="134"/>
    </font>
    <font>
      <sz val="9"/>
      <color rgb="FF000000"/>
      <name val="Arial"/>
      <charset val="134"/>
    </font>
    <font>
      <u/>
      <sz val="10"/>
      <name val="Arial"/>
      <charset val="134"/>
    </font>
  </fonts>
  <fills count="44">
    <fill>
      <patternFill patternType="none"/>
    </fill>
    <fill>
      <patternFill patternType="gray125"/>
    </fill>
    <fill>
      <patternFill patternType="solid">
        <fgColor rgb="FFCFCFCF"/>
        <bgColor indexed="64"/>
      </patternFill>
    </fill>
    <fill>
      <patternFill patternType="solid">
        <fgColor theme="0" tint="-0.149998474074526"/>
        <bgColor indexed="64"/>
      </patternFill>
    </fill>
    <fill>
      <patternFill patternType="solid">
        <fgColor rgb="FFA4B6B5"/>
        <bgColor rgb="FFFFFFFF"/>
      </patternFill>
    </fill>
    <fill>
      <patternFill patternType="solid">
        <fgColor theme="0"/>
        <bgColor indexed="64"/>
      </patternFill>
    </fill>
    <fill>
      <patternFill patternType="solid">
        <fgColor theme="0" tint="-0.499984740745262"/>
        <bgColor indexed="64"/>
      </patternFill>
    </fill>
    <fill>
      <patternFill patternType="solid">
        <fgColor rgb="FFFF0000"/>
        <bgColor indexed="64"/>
      </patternFill>
    </fill>
    <fill>
      <patternFill patternType="solid">
        <fgColor rgb="FFFFFF00"/>
        <bgColor indexed="64"/>
      </patternFill>
    </fill>
    <fill>
      <patternFill patternType="solid">
        <fgColor rgb="FF00B050"/>
        <bgColor indexed="64"/>
      </patternFill>
    </fill>
    <fill>
      <patternFill patternType="solid">
        <fgColor theme="0" tint="-0.249977111117893"/>
        <bgColor indexed="64"/>
      </patternFill>
    </fill>
    <fill>
      <patternFill patternType="solid">
        <fgColor rgb="FFFFFFFF"/>
        <bgColor rgb="FFFFFFFF"/>
      </patternFill>
    </fill>
    <fill>
      <patternFill patternType="solid">
        <fgColor rgb="FFD8D8D8"/>
        <bgColor rgb="FFFFFFFF"/>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55">
    <border>
      <left/>
      <right/>
      <top/>
      <bottom/>
      <diagonal/>
    </border>
    <border>
      <left style="thin">
        <color rgb="FF000000"/>
      </left>
      <right style="thin">
        <color rgb="FF000000"/>
      </right>
      <top style="thin">
        <color rgb="FF000000"/>
      </top>
      <bottom style="thin">
        <color rgb="FF000000"/>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top style="thin">
        <color auto="1"/>
      </top>
      <bottom style="thin">
        <color auto="1"/>
      </bottom>
      <diagonal/>
    </border>
    <border>
      <left style="thin">
        <color auto="1"/>
      </left>
      <right/>
      <top style="thin">
        <color auto="1"/>
      </top>
      <bottom/>
      <diagonal/>
    </border>
    <border>
      <left/>
      <right style="medium">
        <color auto="1"/>
      </right>
      <top style="thin">
        <color auto="1"/>
      </top>
      <bottom/>
      <diagonal/>
    </border>
    <border>
      <left style="medium">
        <color auto="1"/>
      </left>
      <right/>
      <top/>
      <bottom style="medium">
        <color auto="1"/>
      </bottom>
      <diagonal/>
    </border>
    <border>
      <left/>
      <right/>
      <top/>
      <bottom style="medium">
        <color auto="1"/>
      </bottom>
      <diagonal/>
    </border>
    <border>
      <left style="thin">
        <color auto="1"/>
      </left>
      <right/>
      <top/>
      <bottom style="medium">
        <color auto="1"/>
      </bottom>
      <diagonal/>
    </border>
    <border>
      <left/>
      <right style="medium">
        <color auto="1"/>
      </right>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style="thin">
        <color auto="1"/>
      </top>
      <bottom/>
      <diagonal/>
    </border>
    <border>
      <left/>
      <right/>
      <top/>
      <bottom style="thin">
        <color auto="1"/>
      </bottom>
      <diagonal/>
    </border>
    <border>
      <left style="medium">
        <color auto="1"/>
      </left>
      <right style="thin">
        <color auto="1"/>
      </right>
      <top style="thin">
        <color auto="1"/>
      </top>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thin">
        <color auto="1"/>
      </bottom>
      <diagonal/>
    </border>
    <border>
      <left/>
      <right style="medium">
        <color auto="1"/>
      </right>
      <top/>
      <bottom style="thin">
        <color auto="1"/>
      </bottom>
      <diagonal/>
    </border>
    <border>
      <left style="thin">
        <color auto="1"/>
      </left>
      <right style="medium">
        <color auto="1"/>
      </right>
      <top style="thin">
        <color auto="1"/>
      </top>
      <bottom/>
      <diagonal/>
    </border>
    <border>
      <left style="thin">
        <color auto="1"/>
      </left>
      <right style="medium">
        <color auto="1"/>
      </right>
      <top style="thin">
        <color auto="1"/>
      </top>
      <bottom style="medium">
        <color auto="1"/>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top style="thin">
        <color rgb="FF000000"/>
      </top>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6">
    <xf numFmtId="0" fontId="0" fillId="0" borderId="0"/>
    <xf numFmtId="176" fontId="26" fillId="0" borderId="0" applyFont="0" applyFill="0" applyBorder="0" applyAlignment="0" applyProtection="0">
      <alignment vertical="center"/>
    </xf>
    <xf numFmtId="177" fontId="26" fillId="0" borderId="0" applyFont="0" applyFill="0" applyBorder="0" applyAlignment="0" applyProtection="0">
      <alignment vertical="center"/>
    </xf>
    <xf numFmtId="9" fontId="26" fillId="0" borderId="0" applyFont="0" applyFill="0" applyBorder="0" applyAlignment="0" applyProtection="0">
      <alignment vertical="center"/>
    </xf>
    <xf numFmtId="178" fontId="26" fillId="0" borderId="0" applyFont="0" applyFill="0" applyBorder="0" applyAlignment="0" applyProtection="0">
      <alignment vertical="center"/>
    </xf>
    <xf numFmtId="179" fontId="26" fillId="0" borderId="0" applyFont="0" applyFill="0" applyBorder="0" applyAlignment="0" applyProtection="0">
      <alignment vertical="center"/>
    </xf>
    <xf numFmtId="0" fontId="27"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6" fillId="13" borderId="47" applyNumberFormat="0" applyFont="0" applyAlignment="0" applyProtection="0">
      <alignment vertical="center"/>
    </xf>
    <xf numFmtId="0" fontId="29"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2" fillId="0" borderId="48" applyNumberFormat="0" applyFill="0" applyAlignment="0" applyProtection="0">
      <alignment vertical="center"/>
    </xf>
    <xf numFmtId="0" fontId="33" fillId="0" borderId="48" applyNumberFormat="0" applyFill="0" applyAlignment="0" applyProtection="0">
      <alignment vertical="center"/>
    </xf>
    <xf numFmtId="0" fontId="34" fillId="0" borderId="49" applyNumberFormat="0" applyFill="0" applyAlignment="0" applyProtection="0">
      <alignment vertical="center"/>
    </xf>
    <xf numFmtId="0" fontId="34" fillId="0" borderId="0" applyNumberFormat="0" applyFill="0" applyBorder="0" applyAlignment="0" applyProtection="0">
      <alignment vertical="center"/>
    </xf>
    <xf numFmtId="0" fontId="35" fillId="14" borderId="50" applyNumberFormat="0" applyAlignment="0" applyProtection="0">
      <alignment vertical="center"/>
    </xf>
    <xf numFmtId="0" fontId="36" fillId="15" borderId="51" applyNumberFormat="0" applyAlignment="0" applyProtection="0">
      <alignment vertical="center"/>
    </xf>
    <xf numFmtId="0" fontId="37" fillId="15" borderId="50" applyNumberFormat="0" applyAlignment="0" applyProtection="0">
      <alignment vertical="center"/>
    </xf>
    <xf numFmtId="0" fontId="38" fillId="16" borderId="52" applyNumberFormat="0" applyAlignment="0" applyProtection="0">
      <alignment vertical="center"/>
    </xf>
    <xf numFmtId="0" fontId="39" fillId="0" borderId="53" applyNumberFormat="0" applyFill="0" applyAlignment="0" applyProtection="0">
      <alignment vertical="center"/>
    </xf>
    <xf numFmtId="0" fontId="40" fillId="0" borderId="54" applyNumberFormat="0" applyFill="0" applyAlignment="0" applyProtection="0">
      <alignment vertical="center"/>
    </xf>
    <xf numFmtId="0" fontId="41" fillId="17" borderId="0" applyNumberFormat="0" applyBorder="0" applyAlignment="0" applyProtection="0">
      <alignment vertical="center"/>
    </xf>
    <xf numFmtId="0" fontId="42" fillId="18" borderId="0" applyNumberFormat="0" applyBorder="0" applyAlignment="0" applyProtection="0">
      <alignment vertical="center"/>
    </xf>
    <xf numFmtId="0" fontId="43" fillId="19" borderId="0" applyNumberFormat="0" applyBorder="0" applyAlignment="0" applyProtection="0">
      <alignment vertical="center"/>
    </xf>
    <xf numFmtId="0" fontId="44" fillId="20" borderId="0" applyNumberFormat="0" applyBorder="0" applyAlignment="0" applyProtection="0">
      <alignment vertical="center"/>
    </xf>
    <xf numFmtId="0" fontId="45" fillId="21" borderId="0" applyNumberFormat="0" applyBorder="0" applyAlignment="0" applyProtection="0">
      <alignment vertical="center"/>
    </xf>
    <xf numFmtId="0" fontId="45" fillId="22" borderId="0" applyNumberFormat="0" applyBorder="0" applyAlignment="0" applyProtection="0">
      <alignment vertical="center"/>
    </xf>
    <xf numFmtId="0" fontId="44" fillId="23" borderId="0" applyNumberFormat="0" applyBorder="0" applyAlignment="0" applyProtection="0">
      <alignment vertical="center"/>
    </xf>
    <xf numFmtId="0" fontId="44" fillId="24" borderId="0" applyNumberFormat="0" applyBorder="0" applyAlignment="0" applyProtection="0">
      <alignment vertical="center"/>
    </xf>
    <xf numFmtId="0" fontId="45" fillId="25" borderId="0" applyNumberFormat="0" applyBorder="0" applyAlignment="0" applyProtection="0">
      <alignment vertical="center"/>
    </xf>
    <xf numFmtId="0" fontId="45" fillId="26" borderId="0" applyNumberFormat="0" applyBorder="0" applyAlignment="0" applyProtection="0">
      <alignment vertical="center"/>
    </xf>
    <xf numFmtId="0" fontId="44" fillId="27" borderId="0" applyNumberFormat="0" applyBorder="0" applyAlignment="0" applyProtection="0">
      <alignment vertical="center"/>
    </xf>
    <xf numFmtId="0" fontId="44" fillId="28" borderId="0" applyNumberFormat="0" applyBorder="0" applyAlignment="0" applyProtection="0">
      <alignment vertical="center"/>
    </xf>
    <xf numFmtId="0" fontId="45" fillId="29" borderId="0" applyNumberFormat="0" applyBorder="0" applyAlignment="0" applyProtection="0">
      <alignment vertical="center"/>
    </xf>
    <xf numFmtId="0" fontId="45" fillId="30" borderId="0" applyNumberFormat="0" applyBorder="0" applyAlignment="0" applyProtection="0">
      <alignment vertical="center"/>
    </xf>
    <xf numFmtId="0" fontId="44" fillId="31" borderId="0" applyNumberFormat="0" applyBorder="0" applyAlignment="0" applyProtection="0">
      <alignment vertical="center"/>
    </xf>
    <xf numFmtId="0" fontId="44" fillId="32" borderId="0" applyNumberFormat="0" applyBorder="0" applyAlignment="0" applyProtection="0">
      <alignment vertical="center"/>
    </xf>
    <xf numFmtId="0" fontId="45" fillId="33" borderId="0" applyNumberFormat="0" applyBorder="0" applyAlignment="0" applyProtection="0">
      <alignment vertical="center"/>
    </xf>
    <xf numFmtId="0" fontId="45" fillId="34" borderId="0" applyNumberFormat="0" applyBorder="0" applyAlignment="0" applyProtection="0">
      <alignment vertical="center"/>
    </xf>
    <xf numFmtId="0" fontId="44" fillId="35" borderId="0" applyNumberFormat="0" applyBorder="0" applyAlignment="0" applyProtection="0">
      <alignment vertical="center"/>
    </xf>
    <xf numFmtId="0" fontId="44" fillId="36" borderId="0" applyNumberFormat="0" applyBorder="0" applyAlignment="0" applyProtection="0">
      <alignment vertical="center"/>
    </xf>
    <xf numFmtId="0" fontId="45" fillId="37" borderId="0" applyNumberFormat="0" applyBorder="0" applyAlignment="0" applyProtection="0">
      <alignment vertical="center"/>
    </xf>
    <xf numFmtId="0" fontId="45" fillId="38" borderId="0" applyNumberFormat="0" applyBorder="0" applyAlignment="0" applyProtection="0">
      <alignment vertical="center"/>
    </xf>
    <xf numFmtId="0" fontId="44" fillId="39" borderId="0" applyNumberFormat="0" applyBorder="0" applyAlignment="0" applyProtection="0">
      <alignment vertical="center"/>
    </xf>
    <xf numFmtId="0" fontId="44" fillId="40" borderId="0" applyNumberFormat="0" applyBorder="0" applyAlignment="0" applyProtection="0">
      <alignment vertical="center"/>
    </xf>
    <xf numFmtId="0" fontId="45" fillId="41" borderId="0" applyNumberFormat="0" applyBorder="0" applyAlignment="0" applyProtection="0">
      <alignment vertical="center"/>
    </xf>
    <xf numFmtId="0" fontId="45" fillId="42" borderId="0" applyNumberFormat="0" applyBorder="0" applyAlignment="0" applyProtection="0">
      <alignment vertical="center"/>
    </xf>
    <xf numFmtId="0" fontId="44" fillId="43" borderId="0" applyNumberFormat="0" applyBorder="0" applyAlignment="0" applyProtection="0">
      <alignment vertical="center"/>
    </xf>
    <xf numFmtId="9" fontId="46" fillId="0" borderId="0" applyFont="0" applyFill="0" applyBorder="0" applyAlignment="0" applyProtection="0"/>
    <xf numFmtId="0" fontId="47" fillId="0" borderId="0"/>
    <xf numFmtId="176" fontId="2" fillId="0" borderId="0" applyFont="0" applyFill="0" applyBorder="0" applyAlignment="0" applyProtection="0"/>
    <xf numFmtId="0" fontId="2" fillId="0" borderId="0"/>
    <xf numFmtId="0" fontId="9" fillId="0" borderId="0"/>
    <xf numFmtId="0" fontId="47" fillId="0" borderId="0"/>
    <xf numFmtId="9" fontId="2" fillId="0" borderId="0" applyFont="0" applyFill="0" applyBorder="0" applyAlignment="0" applyProtection="0"/>
  </cellStyleXfs>
  <cellXfs count="436">
    <xf numFmtId="0" fontId="0" fillId="0" borderId="0" xfId="0"/>
    <xf numFmtId="0" fontId="1" fillId="2" borderId="1" xfId="0" applyFont="1" applyFill="1" applyBorder="1" applyAlignment="1">
      <alignment horizontal="left" wrapText="1"/>
    </xf>
    <xf numFmtId="0" fontId="1" fillId="2" borderId="1" xfId="0" applyFont="1" applyFill="1" applyBorder="1" applyAlignment="1">
      <alignment horizontal="center" wrapText="1"/>
    </xf>
    <xf numFmtId="0" fontId="1" fillId="2" borderId="1" xfId="0" applyFont="1" applyFill="1" applyBorder="1" applyAlignment="1">
      <alignment horizontal="right" wrapText="1"/>
    </xf>
    <xf numFmtId="0" fontId="1" fillId="0" borderId="1" xfId="0" applyFont="1" applyBorder="1" applyAlignment="1">
      <alignment horizontal="left" vertical="top" wrapText="1"/>
    </xf>
    <xf numFmtId="0" fontId="0" fillId="0" borderId="1" xfId="0" applyBorder="1" applyAlignment="1">
      <alignment horizontal="left" vertical="top" wrapText="1"/>
    </xf>
    <xf numFmtId="0" fontId="0" fillId="0" borderId="1" xfId="0" applyBorder="1" applyAlignment="1">
      <alignment horizontal="center" vertical="top" wrapText="1"/>
    </xf>
    <xf numFmtId="0" fontId="0" fillId="0" borderId="1" xfId="0" applyBorder="1" applyAlignment="1">
      <alignment horizontal="right" vertical="top" wrapText="1"/>
    </xf>
    <xf numFmtId="0" fontId="1" fillId="0" borderId="0" xfId="0" applyFont="1" applyAlignment="1">
      <alignment wrapText="1"/>
    </xf>
    <xf numFmtId="0" fontId="0" fillId="0" borderId="0" xfId="0" applyAlignment="1">
      <alignment wrapText="1"/>
    </xf>
    <xf numFmtId="4" fontId="0" fillId="0" borderId="1" xfId="0" applyNumberFormat="1" applyBorder="1" applyAlignment="1">
      <alignment horizontal="right" vertical="top" wrapText="1"/>
    </xf>
    <xf numFmtId="0" fontId="2" fillId="0" borderId="0" xfId="52"/>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0" xfId="0" applyFont="1" applyFill="1" applyBorder="1" applyAlignment="1">
      <alignment vertical="center" wrapText="1"/>
    </xf>
    <xf numFmtId="0" fontId="2" fillId="0" borderId="0" xfId="52" applyBorder="1"/>
    <xf numFmtId="0" fontId="3" fillId="0" borderId="5" xfId="0" applyFont="1" applyFill="1" applyBorder="1" applyAlignment="1">
      <alignment horizontal="center" vertical="center" wrapText="1"/>
    </xf>
    <xf numFmtId="0" fontId="3" fillId="0" borderId="0" xfId="0" applyFont="1" applyFill="1" applyAlignment="1">
      <alignment horizontal="center" vertical="center" wrapText="1"/>
    </xf>
    <xf numFmtId="0" fontId="3" fillId="0" borderId="6" xfId="0" applyFont="1" applyFill="1" applyBorder="1" applyAlignment="1">
      <alignment horizontal="center" vertical="center" wrapText="1"/>
    </xf>
    <xf numFmtId="0" fontId="4" fillId="0" borderId="7" xfId="53" applyFont="1" applyBorder="1" applyAlignment="1">
      <alignment vertical="center"/>
    </xf>
    <xf numFmtId="0" fontId="5" fillId="0" borderId="8" xfId="52" applyFont="1" applyBorder="1" applyAlignment="1">
      <alignment horizontal="left" vertical="center" wrapText="1"/>
    </xf>
    <xf numFmtId="0" fontId="5" fillId="0" borderId="9" xfId="52" applyFont="1" applyBorder="1" applyAlignment="1">
      <alignment horizontal="left" vertical="center" wrapText="1"/>
    </xf>
    <xf numFmtId="0" fontId="5" fillId="0" borderId="10" xfId="52" applyFont="1" applyBorder="1" applyAlignment="1">
      <alignment horizontal="left" vertical="center" wrapText="1"/>
    </xf>
    <xf numFmtId="0" fontId="6" fillId="3" borderId="11" xfId="52" applyFont="1" applyFill="1" applyBorder="1" applyAlignment="1">
      <alignment horizontal="center" wrapText="1"/>
    </xf>
    <xf numFmtId="0" fontId="6" fillId="3" borderId="9" xfId="52" applyFont="1" applyFill="1" applyBorder="1" applyAlignment="1">
      <alignment horizontal="center" wrapText="1"/>
    </xf>
    <xf numFmtId="0" fontId="6" fillId="3" borderId="10" xfId="52" applyFont="1" applyFill="1" applyBorder="1" applyAlignment="1">
      <alignment horizontal="center" wrapText="1"/>
    </xf>
    <xf numFmtId="2" fontId="7" fillId="0" borderId="5" xfId="54" applyNumberFormat="1" applyFont="1" applyBorder="1" applyAlignment="1">
      <alignment vertical="center"/>
    </xf>
    <xf numFmtId="0" fontId="8" fillId="0" borderId="0" xfId="52" applyFont="1" applyAlignment="1">
      <alignment horizontal="left" vertical="center" wrapText="1"/>
    </xf>
    <xf numFmtId="0" fontId="8" fillId="0" borderId="6" xfId="52" applyFont="1" applyBorder="1" applyAlignment="1">
      <alignment horizontal="left" vertical="center" wrapText="1"/>
    </xf>
    <xf numFmtId="0" fontId="4" fillId="0" borderId="5" xfId="53" applyFont="1" applyBorder="1"/>
    <xf numFmtId="0" fontId="4" fillId="0" borderId="0" xfId="53" applyFont="1"/>
    <xf numFmtId="0" fontId="4" fillId="0" borderId="6" xfId="53" applyFont="1" applyBorder="1"/>
    <xf numFmtId="0" fontId="9" fillId="0" borderId="5" xfId="53" applyBorder="1"/>
    <xf numFmtId="0" fontId="9" fillId="0" borderId="9" xfId="53" applyBorder="1" applyProtection="1">
      <protection locked="0"/>
    </xf>
    <xf numFmtId="0" fontId="9" fillId="0" borderId="10" xfId="53" applyBorder="1" applyProtection="1">
      <protection locked="0"/>
    </xf>
    <xf numFmtId="0" fontId="9" fillId="0" borderId="0" xfId="53"/>
    <xf numFmtId="0" fontId="4" fillId="0" borderId="0" xfId="53" applyFont="1" applyAlignment="1">
      <alignment horizontal="center"/>
    </xf>
    <xf numFmtId="0" fontId="10" fillId="0" borderId="5" xfId="53" applyFont="1" applyBorder="1"/>
    <xf numFmtId="0" fontId="10" fillId="0" borderId="0" xfId="53" applyFont="1"/>
    <xf numFmtId="0" fontId="11" fillId="0" borderId="0" xfId="53" applyFont="1" applyAlignment="1">
      <alignment horizontal="center"/>
    </xf>
    <xf numFmtId="0" fontId="11" fillId="0" borderId="6" xfId="53" applyFont="1" applyBorder="1" applyAlignment="1">
      <alignment horizontal="center"/>
    </xf>
    <xf numFmtId="0" fontId="9" fillId="0" borderId="5" xfId="53" applyBorder="1" applyAlignment="1">
      <alignment horizontal="right"/>
    </xf>
    <xf numFmtId="0" fontId="9" fillId="0" borderId="9" xfId="53" applyBorder="1" applyAlignment="1">
      <alignment horizontal="justify" vertical="top" wrapText="1"/>
    </xf>
    <xf numFmtId="2" fontId="9" fillId="0" borderId="9" xfId="53" applyNumberFormat="1" applyBorder="1" applyAlignment="1" applyProtection="1">
      <alignment horizontal="center" vertical="top" wrapText="1"/>
      <protection locked="0"/>
    </xf>
    <xf numFmtId="0" fontId="9" fillId="0" borderId="10" xfId="53" applyBorder="1" applyAlignment="1">
      <alignment horizontal="center" vertical="top" wrapText="1"/>
    </xf>
    <xf numFmtId="0" fontId="9" fillId="0" borderId="0" xfId="53" applyAlignment="1">
      <alignment horizontal="center"/>
    </xf>
    <xf numFmtId="0" fontId="9" fillId="0" borderId="6" xfId="53" applyBorder="1" applyAlignment="1">
      <alignment horizontal="center"/>
    </xf>
    <xf numFmtId="0" fontId="4" fillId="0" borderId="9" xfId="53" applyFont="1" applyBorder="1" applyAlignment="1">
      <alignment horizontal="justify"/>
    </xf>
    <xf numFmtId="2" fontId="4" fillId="0" borderId="9" xfId="53" applyNumberFormat="1" applyFont="1" applyBorder="1" applyAlignment="1">
      <alignment horizontal="center"/>
    </xf>
    <xf numFmtId="0" fontId="4" fillId="0" borderId="10" xfId="53" applyFont="1" applyBorder="1" applyAlignment="1">
      <alignment horizontal="center" vertical="top" wrapText="1"/>
    </xf>
    <xf numFmtId="0" fontId="12" fillId="0" borderId="9" xfId="53" applyFont="1" applyBorder="1" applyAlignment="1">
      <alignment horizontal="left" vertical="top" wrapText="1" indent="5"/>
    </xf>
    <xf numFmtId="2" fontId="9" fillId="0" borderId="9" xfId="53" applyNumberFormat="1" applyBorder="1" applyAlignment="1">
      <alignment horizontal="center" vertical="top" wrapText="1"/>
    </xf>
    <xf numFmtId="2" fontId="9" fillId="0" borderId="10" xfId="53" applyNumberFormat="1" applyBorder="1" applyAlignment="1">
      <alignment horizontal="center" vertical="top" wrapText="1"/>
    </xf>
    <xf numFmtId="0" fontId="11" fillId="0" borderId="6" xfId="53" applyFont="1" applyBorder="1"/>
    <xf numFmtId="10" fontId="7" fillId="4" borderId="12" xfId="55" applyNumberFormat="1" applyFont="1" applyFill="1" applyBorder="1" applyAlignment="1">
      <alignment horizontal="center" vertical="center" wrapText="1"/>
    </xf>
    <xf numFmtId="10" fontId="7" fillId="4" borderId="13" xfId="55" applyNumberFormat="1" applyFont="1" applyFill="1" applyBorder="1" applyAlignment="1">
      <alignment horizontal="center" vertical="center" wrapText="1"/>
    </xf>
    <xf numFmtId="0" fontId="9" fillId="0" borderId="14" xfId="53" applyBorder="1"/>
    <xf numFmtId="0" fontId="9" fillId="0" borderId="15" xfId="53" applyBorder="1" applyAlignment="1">
      <alignment horizontal="center"/>
    </xf>
    <xf numFmtId="10" fontId="7" fillId="4" borderId="16" xfId="55" applyNumberFormat="1" applyFont="1" applyFill="1" applyBorder="1" applyAlignment="1">
      <alignment horizontal="center" vertical="center" wrapText="1"/>
    </xf>
    <xf numFmtId="10" fontId="7" fillId="4" borderId="17" xfId="55" applyNumberFormat="1" applyFont="1" applyFill="1" applyBorder="1" applyAlignment="1">
      <alignment horizontal="center" vertical="center" wrapText="1"/>
    </xf>
    <xf numFmtId="0" fontId="1" fillId="0" borderId="0" xfId="0" applyFont="1" applyAlignment="1">
      <alignment horizontal="center" vertical="center"/>
    </xf>
    <xf numFmtId="0" fontId="0" fillId="0" borderId="18" xfId="0" applyBorder="1" applyAlignment="1">
      <alignment horizontal="center" vertical="center"/>
    </xf>
    <xf numFmtId="0" fontId="0" fillId="0" borderId="18" xfId="0" applyBorder="1" applyAlignment="1">
      <alignment horizontal="center" vertical="center" wrapText="1"/>
    </xf>
    <xf numFmtId="0" fontId="0" fillId="5" borderId="19" xfId="0" applyFill="1" applyBorder="1" applyAlignment="1">
      <alignment horizontal="center" vertical="center" wrapText="1"/>
    </xf>
    <xf numFmtId="0" fontId="0" fillId="5" borderId="18" xfId="0" applyFill="1" applyBorder="1" applyAlignment="1">
      <alignment vertical="center" wrapText="1"/>
    </xf>
    <xf numFmtId="0" fontId="0" fillId="5" borderId="18" xfId="0" applyFill="1" applyBorder="1"/>
    <xf numFmtId="0" fontId="0" fillId="5" borderId="18" xfId="0" applyFill="1" applyBorder="1" applyAlignment="1">
      <alignment horizontal="center"/>
    </xf>
    <xf numFmtId="0" fontId="0" fillId="5" borderId="20" xfId="0" applyFill="1" applyBorder="1" applyAlignment="1">
      <alignment horizontal="center" vertical="center" wrapText="1"/>
    </xf>
    <xf numFmtId="0" fontId="0" fillId="5" borderId="18" xfId="0" applyFill="1" applyBorder="1" applyAlignment="1">
      <alignment horizontal="left" vertical="center" wrapText="1"/>
    </xf>
    <xf numFmtId="0" fontId="0" fillId="5" borderId="18" xfId="0" applyFill="1" applyBorder="1" applyAlignment="1">
      <alignment horizontal="center" vertical="center" wrapText="1"/>
    </xf>
    <xf numFmtId="0" fontId="0" fillId="5" borderId="21" xfId="0" applyFill="1" applyBorder="1" applyAlignment="1">
      <alignment horizontal="center" vertical="center" wrapText="1"/>
    </xf>
    <xf numFmtId="0" fontId="0" fillId="0" borderId="0" xfId="0" applyAlignment="1">
      <alignment vertical="center"/>
    </xf>
    <xf numFmtId="0" fontId="0" fillId="0" borderId="0" xfId="0" applyAlignment="1">
      <alignment horizontal="center" vertical="center"/>
    </xf>
    <xf numFmtId="0" fontId="1" fillId="0" borderId="18" xfId="0" applyFont="1" applyBorder="1" applyAlignment="1">
      <alignment horizontal="center" vertical="center"/>
    </xf>
    <xf numFmtId="0" fontId="1" fillId="0" borderId="18" xfId="0" applyFont="1" applyBorder="1" applyAlignment="1">
      <alignment horizontal="center"/>
    </xf>
    <xf numFmtId="0" fontId="0" fillId="0" borderId="0" xfId="0" applyAlignment="1">
      <alignment horizontal="center" vertical="center" wrapText="1"/>
    </xf>
    <xf numFmtId="0" fontId="0" fillId="6" borderId="2" xfId="0" applyFill="1" applyBorder="1"/>
    <xf numFmtId="0" fontId="0" fillId="6" borderId="3" xfId="0" applyFill="1" applyBorder="1" applyAlignment="1">
      <alignment horizontal="center" vertical="center" wrapText="1"/>
    </xf>
    <xf numFmtId="0" fontId="0" fillId="6" borderId="5" xfId="0" applyFill="1" applyBorder="1"/>
    <xf numFmtId="0" fontId="0" fillId="6" borderId="0" xfId="0" applyFill="1" applyAlignment="1">
      <alignment horizontal="center" vertical="center" wrapText="1"/>
    </xf>
    <xf numFmtId="0" fontId="0" fillId="0" borderId="5" xfId="0" applyBorder="1" applyAlignment="1">
      <alignment horizontal="center"/>
    </xf>
    <xf numFmtId="0" fontId="0" fillId="0" borderId="0" xfId="0" applyAlignment="1">
      <alignment horizontal="center"/>
    </xf>
    <xf numFmtId="0" fontId="0" fillId="3" borderId="7" xfId="0" applyFill="1" applyBorder="1" applyAlignment="1">
      <alignment horizontal="left" vertical="center"/>
    </xf>
    <xf numFmtId="0" fontId="0" fillId="3" borderId="18" xfId="0" applyFill="1" applyBorder="1" applyAlignment="1">
      <alignment horizontal="center" vertical="center" wrapText="1"/>
    </xf>
    <xf numFmtId="0" fontId="0" fillId="0" borderId="5" xfId="0" applyBorder="1" applyAlignment="1">
      <alignment wrapText="1"/>
    </xf>
    <xf numFmtId="2" fontId="0" fillId="0" borderId="0" xfId="0" applyNumberFormat="1" applyAlignment="1">
      <alignment horizontal="center" vertical="center" wrapText="1"/>
    </xf>
    <xf numFmtId="2" fontId="0" fillId="0" borderId="22" xfId="0" applyNumberFormat="1" applyBorder="1" applyAlignment="1">
      <alignment horizontal="center" vertical="center" wrapText="1"/>
    </xf>
    <xf numFmtId="0" fontId="0" fillId="0" borderId="5" xfId="0" applyBorder="1" applyAlignment="1">
      <alignment horizontal="left" vertical="center" wrapText="1"/>
    </xf>
    <xf numFmtId="49" fontId="13" fillId="0" borderId="0" xfId="0" applyNumberFormat="1" applyFont="1" applyAlignment="1">
      <alignment horizontal="center" vertical="center"/>
    </xf>
    <xf numFmtId="0" fontId="14" fillId="0" borderId="0" xfId="0" applyFont="1"/>
    <xf numFmtId="0" fontId="0" fillId="0" borderId="23" xfId="0" applyBorder="1"/>
    <xf numFmtId="0" fontId="0" fillId="0" borderId="5" xfId="0" applyBorder="1"/>
    <xf numFmtId="2" fontId="0" fillId="0" borderId="0" xfId="0" applyNumberFormat="1"/>
    <xf numFmtId="0" fontId="0" fillId="0" borderId="0" xfId="0" applyAlignment="1">
      <alignment horizontal="right"/>
    </xf>
    <xf numFmtId="2" fontId="14" fillId="0" borderId="0" xfId="0" applyNumberFormat="1" applyFont="1" applyAlignment="1">
      <alignment horizontal="right"/>
    </xf>
    <xf numFmtId="2" fontId="0" fillId="0" borderId="0" xfId="0" applyNumberFormat="1" applyAlignment="1">
      <alignment horizontal="right"/>
    </xf>
    <xf numFmtId="0" fontId="0" fillId="3" borderId="18" xfId="0" applyFill="1" applyBorder="1" applyAlignment="1">
      <alignment horizontal="center" vertical="center"/>
    </xf>
    <xf numFmtId="0" fontId="0" fillId="3" borderId="18" xfId="0" applyFill="1" applyBorder="1"/>
    <xf numFmtId="9" fontId="0" fillId="0" borderId="0" xfId="49" applyFont="1" applyFill="1" applyBorder="1"/>
    <xf numFmtId="0" fontId="0" fillId="0" borderId="22" xfId="0" applyBorder="1" applyAlignment="1">
      <alignment horizontal="center" vertical="center" wrapText="1"/>
    </xf>
    <xf numFmtId="2" fontId="0" fillId="0" borderId="22" xfId="0" applyNumberFormat="1" applyBorder="1" applyAlignment="1">
      <alignment horizontal="right" vertical="center" wrapText="1"/>
    </xf>
    <xf numFmtId="0" fontId="0" fillId="3" borderId="7" xfId="0" applyFill="1" applyBorder="1" applyAlignment="1">
      <alignment horizontal="right"/>
    </xf>
    <xf numFmtId="0" fontId="0" fillId="3" borderId="18" xfId="0" applyFill="1" applyBorder="1" applyAlignment="1">
      <alignment horizontal="right"/>
    </xf>
    <xf numFmtId="4" fontId="0" fillId="3" borderId="18" xfId="0" applyNumberFormat="1" applyFill="1" applyBorder="1" applyAlignment="1">
      <alignment horizontal="right"/>
    </xf>
    <xf numFmtId="2" fontId="0" fillId="3" borderId="18" xfId="0" applyNumberFormat="1" applyFill="1" applyBorder="1" applyAlignment="1">
      <alignment horizontal="right"/>
    </xf>
    <xf numFmtId="0" fontId="0" fillId="3" borderId="24" xfId="0" applyFill="1" applyBorder="1" applyAlignment="1">
      <alignment horizontal="left" vertical="center"/>
    </xf>
    <xf numFmtId="0" fontId="0" fillId="3" borderId="19" xfId="0" applyFill="1" applyBorder="1" applyAlignment="1">
      <alignment horizontal="center" vertical="center" wrapText="1"/>
    </xf>
    <xf numFmtId="0" fontId="0" fillId="3" borderId="19" xfId="0" applyFill="1" applyBorder="1" applyAlignment="1">
      <alignment horizontal="center" vertical="center"/>
    </xf>
    <xf numFmtId="0" fontId="0" fillId="3" borderId="19" xfId="0" applyFill="1" applyBorder="1"/>
    <xf numFmtId="0" fontId="0" fillId="0" borderId="0" xfId="0" applyAlignment="1">
      <alignment horizontal="right" vertical="center" wrapText="1"/>
    </xf>
    <xf numFmtId="0" fontId="0" fillId="3" borderId="18" xfId="0" applyFill="1" applyBorder="1" applyAlignment="1">
      <alignment vertical="center" wrapText="1"/>
    </xf>
    <xf numFmtId="0" fontId="0" fillId="0" borderId="5" xfId="0" applyBorder="1" applyAlignment="1">
      <alignment horizontal="left"/>
    </xf>
    <xf numFmtId="0" fontId="0" fillId="0" borderId="0" xfId="0" applyAlignment="1">
      <alignment horizontal="left"/>
    </xf>
    <xf numFmtId="0" fontId="15" fillId="3" borderId="7" xfId="0" applyFont="1" applyFill="1" applyBorder="1" applyAlignment="1">
      <alignment horizontal="right"/>
    </xf>
    <xf numFmtId="0" fontId="15" fillId="3" borderId="18" xfId="0" applyFont="1" applyFill="1" applyBorder="1" applyAlignment="1">
      <alignment horizontal="right"/>
    </xf>
    <xf numFmtId="0" fontId="0" fillId="3" borderId="25" xfId="0" applyFill="1" applyBorder="1" applyAlignment="1">
      <alignment horizontal="right"/>
    </xf>
    <xf numFmtId="0" fontId="0" fillId="3" borderId="26" xfId="0" applyFill="1" applyBorder="1" applyAlignment="1">
      <alignment horizontal="right"/>
    </xf>
    <xf numFmtId="4" fontId="0" fillId="3" borderId="26" xfId="0" applyNumberFormat="1" applyFill="1" applyBorder="1" applyAlignment="1">
      <alignment horizontal="right"/>
    </xf>
    <xf numFmtId="0" fontId="0" fillId="6" borderId="4" xfId="0" applyFill="1" applyBorder="1" applyAlignment="1">
      <alignment horizontal="center" vertical="center" wrapText="1"/>
    </xf>
    <xf numFmtId="0" fontId="0" fillId="6" borderId="6" xfId="0" applyFill="1" applyBorder="1" applyAlignment="1">
      <alignment horizontal="center" vertical="center" wrapText="1"/>
    </xf>
    <xf numFmtId="0" fontId="0" fillId="0" borderId="6" xfId="0" applyBorder="1" applyAlignment="1">
      <alignment horizontal="center"/>
    </xf>
    <xf numFmtId="0" fontId="0" fillId="3" borderId="27" xfId="0" applyFill="1" applyBorder="1" applyAlignment="1">
      <alignment horizontal="center" vertical="center" wrapText="1"/>
    </xf>
    <xf numFmtId="2" fontId="0" fillId="0" borderId="13" xfId="0" applyNumberFormat="1" applyBorder="1" applyAlignment="1">
      <alignment horizontal="center" vertical="center" wrapText="1"/>
    </xf>
    <xf numFmtId="0" fontId="0" fillId="0" borderId="23" xfId="0" applyBorder="1" applyAlignment="1">
      <alignment horizontal="right"/>
    </xf>
    <xf numFmtId="4" fontId="0" fillId="0" borderId="28" xfId="0" applyNumberFormat="1" applyBorder="1"/>
    <xf numFmtId="4" fontId="1" fillId="0" borderId="6" xfId="0" applyNumberFormat="1" applyFont="1" applyBorder="1"/>
    <xf numFmtId="2" fontId="0" fillId="0" borderId="6" xfId="0" applyNumberFormat="1" applyBorder="1" applyAlignment="1">
      <alignment horizontal="right"/>
    </xf>
    <xf numFmtId="4" fontId="0" fillId="0" borderId="6" xfId="0" applyNumberFormat="1" applyBorder="1"/>
    <xf numFmtId="2" fontId="0" fillId="0" borderId="13" xfId="0" applyNumberFormat="1" applyBorder="1" applyAlignment="1">
      <alignment horizontal="right" vertical="center" wrapText="1"/>
    </xf>
    <xf numFmtId="0" fontId="0" fillId="3" borderId="27" xfId="0" applyFill="1" applyBorder="1" applyAlignment="1">
      <alignment horizontal="right"/>
    </xf>
    <xf numFmtId="2" fontId="0" fillId="3" borderId="27" xfId="0" applyNumberFormat="1" applyFill="1" applyBorder="1" applyAlignment="1">
      <alignment horizontal="right"/>
    </xf>
    <xf numFmtId="0" fontId="0" fillId="3" borderId="29" xfId="0" applyFill="1" applyBorder="1" applyAlignment="1">
      <alignment horizontal="center" vertical="center" wrapText="1"/>
    </xf>
    <xf numFmtId="0" fontId="0" fillId="0" borderId="6" xfId="0" applyBorder="1" applyAlignment="1">
      <alignment horizontal="right" vertical="center" wrapText="1"/>
    </xf>
    <xf numFmtId="0" fontId="0" fillId="0" borderId="6" xfId="0" applyBorder="1"/>
    <xf numFmtId="0" fontId="0" fillId="3" borderId="30" xfId="0" applyFill="1" applyBorder="1" applyAlignment="1">
      <alignment horizontal="right"/>
    </xf>
    <xf numFmtId="2" fontId="0" fillId="0" borderId="0" xfId="0" applyNumberFormat="1" applyAlignment="1">
      <alignment horizontal="right" vertical="center" wrapText="1"/>
    </xf>
    <xf numFmtId="0" fontId="14" fillId="0" borderId="0" xfId="0" applyFont="1" applyAlignment="1">
      <alignment horizontal="right"/>
    </xf>
    <xf numFmtId="0" fontId="0" fillId="0" borderId="0" xfId="0" applyAlignment="1">
      <alignment horizontal="right" vertical="center"/>
    </xf>
    <xf numFmtId="2" fontId="0" fillId="0" borderId="6" xfId="0" applyNumberFormat="1" applyBorder="1" applyAlignment="1">
      <alignment horizontal="right" vertical="center" wrapText="1"/>
    </xf>
    <xf numFmtId="2" fontId="0" fillId="0" borderId="6" xfId="0" applyNumberFormat="1" applyBorder="1" applyAlignment="1">
      <alignment horizontal="right" vertical="center"/>
    </xf>
    <xf numFmtId="0" fontId="16" fillId="3" borderId="0" xfId="0" applyFont="1" applyFill="1"/>
    <xf numFmtId="0" fontId="16" fillId="3" borderId="0" xfId="0" applyFont="1" applyFill="1" applyAlignment="1">
      <alignment horizontal="left" vertical="top" wrapText="1"/>
    </xf>
    <xf numFmtId="0" fontId="16" fillId="3" borderId="0" xfId="0" applyFont="1" applyFill="1" applyAlignment="1">
      <alignment horizontal="left" vertical="top"/>
    </xf>
    <xf numFmtId="0" fontId="0" fillId="3" borderId="0" xfId="0" applyFill="1"/>
    <xf numFmtId="2" fontId="0" fillId="0" borderId="0" xfId="0" applyNumberFormat="1" applyAlignment="1">
      <alignment horizontal="center" vertical="center"/>
    </xf>
    <xf numFmtId="0" fontId="0" fillId="0" borderId="22" xfId="0" applyBorder="1" applyAlignment="1">
      <alignment horizontal="center"/>
    </xf>
    <xf numFmtId="10" fontId="0" fillId="0" borderId="0" xfId="0" applyNumberFormat="1"/>
    <xf numFmtId="0" fontId="16" fillId="0" borderId="0" xfId="0" applyFont="1" applyAlignment="1">
      <alignment horizontal="left"/>
    </xf>
    <xf numFmtId="0" fontId="16" fillId="0" borderId="0" xfId="0" applyFont="1"/>
    <xf numFmtId="2" fontId="17" fillId="0" borderId="0" xfId="0" applyNumberFormat="1" applyFont="1"/>
    <xf numFmtId="0" fontId="1" fillId="0" borderId="0" xfId="0" applyFont="1" applyAlignment="1">
      <alignment vertical="center" wrapText="1"/>
    </xf>
    <xf numFmtId="0" fontId="1" fillId="2" borderId="1" xfId="0" applyFont="1" applyFill="1" applyBorder="1" applyAlignment="1">
      <alignment wrapText="1"/>
    </xf>
    <xf numFmtId="0" fontId="1" fillId="0" borderId="31" xfId="0" applyFont="1" applyBorder="1" applyAlignment="1">
      <alignment horizontal="right" wrapText="1"/>
    </xf>
    <xf numFmtId="0" fontId="1" fillId="0" borderId="32" xfId="0" applyFont="1" applyBorder="1" applyAlignment="1">
      <alignment horizontal="right" wrapText="1"/>
    </xf>
    <xf numFmtId="0" fontId="0" fillId="0" borderId="33" xfId="0" applyBorder="1" applyAlignment="1">
      <alignment wrapText="1"/>
    </xf>
    <xf numFmtId="0" fontId="1" fillId="2" borderId="31" xfId="0" applyFont="1" applyFill="1" applyBorder="1" applyAlignment="1">
      <alignment wrapText="1"/>
    </xf>
    <xf numFmtId="0" fontId="1" fillId="2" borderId="32" xfId="0" applyFont="1" applyFill="1" applyBorder="1" applyAlignment="1">
      <alignment wrapText="1"/>
    </xf>
    <xf numFmtId="0" fontId="1" fillId="2" borderId="34" xfId="0" applyFont="1" applyFill="1" applyBorder="1" applyAlignment="1">
      <alignment wrapText="1"/>
    </xf>
    <xf numFmtId="0" fontId="0" fillId="0" borderId="31" xfId="0" applyBorder="1" applyAlignment="1">
      <alignment wrapText="1"/>
    </xf>
    <xf numFmtId="0" fontId="0" fillId="0" borderId="32" xfId="0" applyBorder="1" applyAlignment="1">
      <alignment wrapText="1"/>
    </xf>
    <xf numFmtId="0" fontId="0" fillId="0" borderId="34" xfId="0" applyBorder="1" applyAlignment="1">
      <alignment wrapText="1"/>
    </xf>
    <xf numFmtId="0" fontId="0" fillId="0" borderId="35" xfId="0" applyBorder="1" applyAlignment="1">
      <alignment horizontal="right" vertical="top" wrapText="1"/>
    </xf>
    <xf numFmtId="2" fontId="0" fillId="0" borderId="1" xfId="0" applyNumberFormat="1" applyBorder="1" applyAlignment="1">
      <alignment horizontal="right" wrapText="1"/>
    </xf>
    <xf numFmtId="0" fontId="0" fillId="0" borderId="36" xfId="0" applyBorder="1" applyAlignment="1">
      <alignment horizontal="right" vertical="top" wrapText="1"/>
    </xf>
    <xf numFmtId="0" fontId="0" fillId="0" borderId="1" xfId="0" applyBorder="1" applyAlignment="1">
      <alignment horizontal="right" wrapText="1"/>
    </xf>
    <xf numFmtId="0" fontId="0" fillId="0" borderId="37" xfId="0" applyBorder="1" applyAlignment="1">
      <alignment horizontal="right" vertical="top" wrapText="1"/>
    </xf>
    <xf numFmtId="0" fontId="1" fillId="0" borderId="31" xfId="0" applyFont="1" applyBorder="1" applyAlignment="1">
      <alignment wrapText="1"/>
    </xf>
    <xf numFmtId="0" fontId="1" fillId="0" borderId="32" xfId="0" applyFont="1" applyBorder="1" applyAlignment="1">
      <alignment wrapText="1"/>
    </xf>
    <xf numFmtId="0" fontId="1" fillId="0" borderId="34" xfId="0" applyFont="1" applyBorder="1" applyAlignment="1">
      <alignment wrapText="1"/>
    </xf>
    <xf numFmtId="2" fontId="1" fillId="0" borderId="1" xfId="0" applyNumberFormat="1" applyFont="1" applyBorder="1" applyAlignment="1">
      <alignment horizontal="right" wrapText="1"/>
    </xf>
    <xf numFmtId="0" fontId="1" fillId="0" borderId="34" xfId="0" applyFont="1" applyBorder="1" applyAlignment="1">
      <alignment horizontal="right" wrapText="1"/>
    </xf>
    <xf numFmtId="0" fontId="1" fillId="0" borderId="1" xfId="0" applyFont="1" applyBorder="1" applyAlignment="1">
      <alignment horizontal="right" wrapText="1"/>
    </xf>
    <xf numFmtId="0" fontId="14" fillId="0" borderId="0" xfId="0" applyFont="1" applyAlignment="1">
      <alignment horizontal="left"/>
    </xf>
    <xf numFmtId="2" fontId="14" fillId="0" borderId="0" xfId="0" applyNumberFormat="1" applyFont="1"/>
    <xf numFmtId="0" fontId="15" fillId="0" borderId="0" xfId="0" applyFont="1"/>
    <xf numFmtId="10" fontId="14" fillId="0" borderId="0" xfId="0" applyNumberFormat="1" applyFont="1"/>
    <xf numFmtId="0" fontId="18" fillId="0" borderId="0" xfId="0" applyFont="1" applyAlignment="1">
      <alignment horizontal="left"/>
    </xf>
    <xf numFmtId="0" fontId="18" fillId="0" borderId="0" xfId="0" applyFont="1"/>
    <xf numFmtId="2" fontId="19" fillId="0" borderId="0" xfId="0" applyNumberFormat="1" applyFont="1"/>
    <xf numFmtId="0" fontId="20" fillId="0" borderId="0" xfId="0" applyFont="1"/>
    <xf numFmtId="0" fontId="16" fillId="0" borderId="0" xfId="0" applyFont="1" applyAlignment="1">
      <alignment vertical="center"/>
    </xf>
    <xf numFmtId="49" fontId="0" fillId="0" borderId="0" xfId="0" applyNumberFormat="1"/>
    <xf numFmtId="49" fontId="20" fillId="0" borderId="2" xfId="0" applyNumberFormat="1" applyFont="1" applyBorder="1"/>
    <xf numFmtId="49" fontId="20" fillId="0" borderId="3" xfId="0" applyNumberFormat="1" applyFont="1" applyBorder="1"/>
    <xf numFmtId="49" fontId="20" fillId="0" borderId="5" xfId="0" applyNumberFormat="1" applyFont="1" applyBorder="1"/>
    <xf numFmtId="49" fontId="20" fillId="0" borderId="0" xfId="0" applyNumberFormat="1" applyFont="1"/>
    <xf numFmtId="49" fontId="19" fillId="0" borderId="0" xfId="0" applyNumberFormat="1" applyFont="1"/>
    <xf numFmtId="0" fontId="19" fillId="5" borderId="38" xfId="0" applyFont="1" applyFill="1" applyBorder="1" applyAlignment="1">
      <alignment horizontal="center" vertical="center"/>
    </xf>
    <xf numFmtId="0" fontId="19" fillId="5" borderId="39" xfId="0" applyFont="1" applyFill="1" applyBorder="1" applyAlignment="1">
      <alignment horizontal="center" vertical="center"/>
    </xf>
    <xf numFmtId="10" fontId="19" fillId="5" borderId="39" xfId="3" applyNumberFormat="1" applyFont="1" applyFill="1" applyBorder="1" applyAlignment="1">
      <alignment horizontal="center" vertical="center"/>
    </xf>
    <xf numFmtId="0" fontId="19" fillId="5" borderId="40" xfId="0" applyFont="1" applyFill="1" applyBorder="1" applyAlignment="1">
      <alignment horizontal="center" vertical="center"/>
    </xf>
    <xf numFmtId="49" fontId="19" fillId="3" borderId="7" xfId="0" applyNumberFormat="1" applyFont="1" applyFill="1" applyBorder="1" applyAlignment="1">
      <alignment horizontal="center" vertical="center"/>
    </xf>
    <xf numFmtId="49" fontId="19" fillId="3" borderId="18" xfId="0" applyNumberFormat="1" applyFont="1" applyFill="1" applyBorder="1" applyAlignment="1">
      <alignment horizontal="center" vertical="center"/>
    </xf>
    <xf numFmtId="0" fontId="19" fillId="3" borderId="18" xfId="0" applyFont="1" applyFill="1" applyBorder="1" applyAlignment="1">
      <alignment horizontal="center" vertical="center"/>
    </xf>
    <xf numFmtId="180" fontId="19" fillId="3" borderId="18" xfId="0" applyNumberFormat="1" applyFont="1" applyFill="1" applyBorder="1" applyAlignment="1">
      <alignment horizontal="center" vertical="center" wrapText="1"/>
    </xf>
    <xf numFmtId="10" fontId="19" fillId="3" borderId="18" xfId="3" applyNumberFormat="1" applyFont="1" applyFill="1" applyBorder="1" applyAlignment="1">
      <alignment horizontal="center" vertical="center" wrapText="1"/>
    </xf>
    <xf numFmtId="180" fontId="19" fillId="3" borderId="27" xfId="0" applyNumberFormat="1" applyFont="1" applyFill="1" applyBorder="1" applyAlignment="1">
      <alignment horizontal="center" vertical="center" wrapText="1"/>
    </xf>
    <xf numFmtId="49" fontId="18" fillId="5" borderId="7" xfId="0" applyNumberFormat="1" applyFont="1" applyFill="1" applyBorder="1" applyAlignment="1">
      <alignment horizontal="center" vertical="center"/>
    </xf>
    <xf numFmtId="49" fontId="18" fillId="5" borderId="18" xfId="0" applyNumberFormat="1" applyFont="1" applyFill="1" applyBorder="1" applyAlignment="1">
      <alignment horizontal="center" vertical="center" wrapText="1"/>
    </xf>
    <xf numFmtId="0" fontId="18" fillId="5" borderId="18" xfId="0" applyFont="1" applyFill="1" applyBorder="1" applyAlignment="1">
      <alignment horizontal="left" vertical="center" wrapText="1"/>
    </xf>
    <xf numFmtId="2" fontId="18" fillId="5" borderId="18" xfId="0" applyNumberFormat="1" applyFont="1" applyFill="1" applyBorder="1" applyAlignment="1">
      <alignment horizontal="right" vertical="center" wrapText="1"/>
    </xf>
    <xf numFmtId="10" fontId="16" fillId="0" borderId="18" xfId="3" applyNumberFormat="1" applyFont="1" applyBorder="1" applyAlignment="1">
      <alignment horizontal="center" vertical="center"/>
    </xf>
    <xf numFmtId="0" fontId="0" fillId="7" borderId="27" xfId="0" applyFont="1" applyFill="1" applyBorder="1" applyAlignment="1">
      <alignment horizontal="center" vertical="center"/>
    </xf>
    <xf numFmtId="0" fontId="16" fillId="5" borderId="18" xfId="0" applyFont="1" applyFill="1" applyBorder="1" applyAlignment="1">
      <alignment horizontal="center" vertical="center"/>
    </xf>
    <xf numFmtId="0" fontId="18" fillId="5" borderId="18" xfId="0" applyFont="1" applyFill="1" applyBorder="1" applyAlignment="1">
      <alignment wrapText="1"/>
    </xf>
    <xf numFmtId="10" fontId="0" fillId="0" borderId="18" xfId="0" applyNumberFormat="1" applyFont="1" applyFill="1" applyBorder="1" applyAlignment="1">
      <alignment horizontal="center" vertical="center"/>
    </xf>
    <xf numFmtId="0" fontId="18" fillId="5" borderId="18" xfId="0" applyFont="1" applyFill="1" applyBorder="1" applyAlignment="1">
      <alignment horizontal="center" vertical="center" wrapText="1"/>
    </xf>
    <xf numFmtId="0" fontId="18" fillId="5" borderId="18" xfId="0" applyFont="1" applyFill="1" applyBorder="1" applyAlignment="1">
      <alignment vertical="center" wrapText="1"/>
    </xf>
    <xf numFmtId="0" fontId="18" fillId="5" borderId="18" xfId="0" applyFont="1" applyFill="1" applyBorder="1" applyAlignment="1">
      <alignment horizontal="center" vertical="center"/>
    </xf>
    <xf numFmtId="49" fontId="18" fillId="5" borderId="18" xfId="0" applyNumberFormat="1" applyFont="1" applyFill="1" applyBorder="1" applyAlignment="1">
      <alignment horizontal="left" vertical="center" wrapText="1"/>
    </xf>
    <xf numFmtId="0" fontId="0" fillId="8" borderId="27" xfId="0" applyFont="1" applyFill="1" applyBorder="1" applyAlignment="1">
      <alignment horizontal="center" vertical="center"/>
    </xf>
    <xf numFmtId="49" fontId="18" fillId="5" borderId="18" xfId="0" applyNumberFormat="1" applyFont="1" applyFill="1" applyBorder="1" applyAlignment="1">
      <alignment vertical="center" wrapText="1"/>
    </xf>
    <xf numFmtId="49" fontId="18" fillId="5" borderId="18" xfId="0" applyNumberFormat="1" applyFont="1" applyFill="1" applyBorder="1" applyAlignment="1">
      <alignment horizontal="center" vertical="center"/>
    </xf>
    <xf numFmtId="49" fontId="18" fillId="5" borderId="18" xfId="0" applyNumberFormat="1" applyFont="1" applyFill="1" applyBorder="1" applyAlignment="1">
      <alignment vertical="center"/>
    </xf>
    <xf numFmtId="0" fontId="0" fillId="9" borderId="27" xfId="0" applyFont="1" applyFill="1" applyBorder="1" applyAlignment="1">
      <alignment horizontal="center" vertical="center"/>
    </xf>
    <xf numFmtId="49" fontId="20" fillId="3" borderId="25" xfId="0" applyNumberFormat="1" applyFont="1" applyFill="1" applyBorder="1" applyAlignment="1">
      <alignment horizontal="right" vertical="center"/>
    </xf>
    <xf numFmtId="49" fontId="20" fillId="3" borderId="26" xfId="0" applyNumberFormat="1" applyFont="1" applyFill="1" applyBorder="1" applyAlignment="1">
      <alignment horizontal="right" vertical="center"/>
    </xf>
    <xf numFmtId="0" fontId="19" fillId="3" borderId="26" xfId="0" applyFont="1" applyFill="1" applyBorder="1" applyAlignment="1">
      <alignment horizontal="right" vertical="center"/>
    </xf>
    <xf numFmtId="181" fontId="19" fillId="3" borderId="26" xfId="0" applyNumberFormat="1" applyFont="1" applyFill="1" applyBorder="1" applyAlignment="1">
      <alignment horizontal="center" vertical="center"/>
    </xf>
    <xf numFmtId="181" fontId="19" fillId="3" borderId="30" xfId="0" applyNumberFormat="1" applyFont="1" applyFill="1" applyBorder="1" applyAlignment="1">
      <alignment horizontal="center" vertical="center"/>
    </xf>
    <xf numFmtId="182" fontId="0" fillId="0" borderId="0" xfId="0" applyNumberFormat="1"/>
    <xf numFmtId="0" fontId="0" fillId="10" borderId="38" xfId="0" applyFont="1" applyFill="1" applyBorder="1" applyAlignment="1">
      <alignment horizontal="center" vertical="center"/>
    </xf>
    <xf numFmtId="0" fontId="0" fillId="10" borderId="39" xfId="0" applyFont="1" applyFill="1" applyBorder="1" applyAlignment="1">
      <alignment horizontal="center" vertical="center"/>
    </xf>
    <xf numFmtId="0" fontId="0" fillId="10" borderId="40" xfId="0" applyFont="1" applyFill="1" applyBorder="1" applyAlignment="1">
      <alignment horizontal="center" vertical="center"/>
    </xf>
    <xf numFmtId="2" fontId="16" fillId="0" borderId="0" xfId="0" applyNumberFormat="1" applyFont="1"/>
    <xf numFmtId="0" fontId="0" fillId="7" borderId="7" xfId="0" applyFont="1" applyFill="1" applyBorder="1" applyAlignment="1">
      <alignment horizontal="center" vertical="center"/>
    </xf>
    <xf numFmtId="0" fontId="0" fillId="8" borderId="18" xfId="0" applyFont="1" applyFill="1" applyBorder="1" applyAlignment="1">
      <alignment horizontal="center" vertical="center"/>
    </xf>
    <xf numFmtId="9" fontId="0" fillId="0" borderId="25" xfId="49" applyFont="1" applyBorder="1" applyAlignment="1">
      <alignment horizontal="center" vertical="center"/>
    </xf>
    <xf numFmtId="9" fontId="0" fillId="0" borderId="26" xfId="49" applyFont="1" applyBorder="1" applyAlignment="1">
      <alignment horizontal="center" vertical="center"/>
    </xf>
    <xf numFmtId="9" fontId="0" fillId="0" borderId="30" xfId="49" applyFont="1" applyBorder="1" applyAlignment="1">
      <alignment horizontal="center" vertical="center"/>
    </xf>
    <xf numFmtId="0" fontId="2" fillId="0" borderId="0" xfId="0" applyFont="1" applyFill="1" applyAlignment="1"/>
    <xf numFmtId="0" fontId="2" fillId="0" borderId="38" xfId="0" applyFont="1" applyFill="1" applyBorder="1" applyAlignment="1">
      <alignment horizontal="center"/>
    </xf>
    <xf numFmtId="0" fontId="2" fillId="0" borderId="39" xfId="0" applyFont="1" applyFill="1" applyBorder="1" applyAlignment="1">
      <alignment horizontal="center"/>
    </xf>
    <xf numFmtId="0" fontId="3" fillId="0" borderId="39" xfId="0" applyFont="1" applyFill="1" applyBorder="1" applyAlignment="1">
      <alignment horizontal="center" vertical="center" wrapText="1"/>
    </xf>
    <xf numFmtId="2" fontId="3" fillId="0" borderId="0" xfId="50" applyNumberFormat="1" applyFont="1" applyAlignment="1">
      <alignment vertical="center"/>
    </xf>
    <xf numFmtId="0" fontId="2" fillId="0" borderId="7" xfId="0" applyFont="1" applyFill="1" applyBorder="1" applyAlignment="1">
      <alignment horizontal="center"/>
    </xf>
    <xf numFmtId="0" fontId="2" fillId="0" borderId="18" xfId="0" applyFont="1" applyFill="1" applyBorder="1" applyAlignment="1">
      <alignment horizontal="center"/>
    </xf>
    <xf numFmtId="0" fontId="3" fillId="0" borderId="18" xfId="0" applyFont="1" applyFill="1" applyBorder="1" applyAlignment="1">
      <alignment horizontal="center" vertical="center" wrapText="1"/>
    </xf>
    <xf numFmtId="0" fontId="21" fillId="0" borderId="7" xfId="0" applyFont="1" applyFill="1" applyBorder="1" applyAlignment="1">
      <alignment horizontal="center" wrapText="1"/>
    </xf>
    <xf numFmtId="0" fontId="21" fillId="0" borderId="18" xfId="0" applyFont="1" applyFill="1" applyBorder="1" applyAlignment="1">
      <alignment horizontal="center" wrapText="1"/>
    </xf>
    <xf numFmtId="2" fontId="22" fillId="0" borderId="7" xfId="50" applyNumberFormat="1" applyFont="1" applyBorder="1" applyAlignment="1">
      <alignment horizontal="left" vertical="center"/>
    </xf>
    <xf numFmtId="2" fontId="22" fillId="0" borderId="18" xfId="50" applyNumberFormat="1" applyFont="1" applyBorder="1" applyAlignment="1">
      <alignment horizontal="left" vertical="center"/>
    </xf>
    <xf numFmtId="0" fontId="23" fillId="11" borderId="18" xfId="0" applyNumberFormat="1" applyFont="1" applyFill="1" applyBorder="1" applyAlignment="1">
      <alignment horizontal="left" vertical="center" wrapText="1"/>
    </xf>
    <xf numFmtId="0" fontId="23" fillId="0" borderId="18" xfId="0" applyFont="1" applyFill="1" applyBorder="1" applyAlignment="1">
      <alignment horizontal="left" vertical="center"/>
    </xf>
    <xf numFmtId="2" fontId="22" fillId="0" borderId="7" xfId="50" applyNumberFormat="1" applyFont="1" applyBorder="1" applyAlignment="1">
      <alignment horizontal="left" vertical="center" wrapText="1"/>
    </xf>
    <xf numFmtId="2" fontId="22" fillId="0" borderId="18" xfId="50" applyNumberFormat="1" applyFont="1" applyBorder="1" applyAlignment="1">
      <alignment horizontal="left" vertical="center" wrapText="1"/>
    </xf>
    <xf numFmtId="183" fontId="23" fillId="0" borderId="18" xfId="50" applyNumberFormat="1" applyFont="1" applyBorder="1" applyAlignment="1">
      <alignment horizontal="left" vertical="center" wrapText="1"/>
    </xf>
    <xf numFmtId="2" fontId="22" fillId="0" borderId="7" xfId="50" applyNumberFormat="1" applyFont="1" applyBorder="1" applyAlignment="1">
      <alignment horizontal="center" vertical="center"/>
    </xf>
    <xf numFmtId="0" fontId="23" fillId="0" borderId="18" xfId="0" applyFont="1" applyFill="1" applyBorder="1" applyAlignment="1">
      <alignment horizontal="center" vertical="center"/>
    </xf>
    <xf numFmtId="2" fontId="22" fillId="0" borderId="18" xfId="50" applyNumberFormat="1" applyFont="1" applyBorder="1" applyAlignment="1">
      <alignment horizontal="center" vertical="center"/>
    </xf>
    <xf numFmtId="2" fontId="22" fillId="0" borderId="18" xfId="50" applyNumberFormat="1" applyFont="1" applyBorder="1" applyAlignment="1">
      <alignment horizontal="center" vertical="center" wrapText="1"/>
    </xf>
    <xf numFmtId="0" fontId="23" fillId="0" borderId="7" xfId="0" applyFont="1" applyFill="1" applyBorder="1" applyAlignment="1">
      <alignment horizontal="center" vertical="center"/>
    </xf>
    <xf numFmtId="49" fontId="22" fillId="11" borderId="18" xfId="0" applyNumberFormat="1" applyFont="1" applyFill="1" applyBorder="1" applyAlignment="1" applyProtection="1">
      <alignment horizontal="center" vertical="center"/>
      <protection locked="0"/>
    </xf>
    <xf numFmtId="184" fontId="24" fillId="0" borderId="0" xfId="0" applyNumberFormat="1" applyFont="1" applyFill="1" applyAlignment="1"/>
    <xf numFmtId="1" fontId="22" fillId="12" borderId="7" xfId="0" applyNumberFormat="1" applyFont="1" applyFill="1" applyBorder="1" applyAlignment="1">
      <alignment horizontal="center" vertical="center"/>
    </xf>
    <xf numFmtId="1" fontId="22" fillId="12" borderId="18" xfId="0" applyNumberFormat="1" applyFont="1" applyFill="1" applyBorder="1" applyAlignment="1">
      <alignment horizontal="center" vertical="center"/>
    </xf>
    <xf numFmtId="0" fontId="22" fillId="12" borderId="18" xfId="50" applyFont="1" applyFill="1" applyBorder="1" applyAlignment="1" applyProtection="1">
      <alignment horizontal="center" vertical="center" wrapText="1"/>
      <protection locked="0"/>
    </xf>
    <xf numFmtId="10" fontId="23" fillId="12" borderId="18" xfId="50" applyNumberFormat="1" applyFont="1" applyFill="1" applyBorder="1" applyAlignment="1" applyProtection="1">
      <alignment horizontal="center" vertical="center"/>
      <protection locked="0"/>
    </xf>
    <xf numFmtId="177" fontId="23" fillId="12" borderId="18" xfId="50" applyNumberFormat="1" applyFont="1" applyFill="1" applyBorder="1" applyAlignment="1" applyProtection="1">
      <alignment horizontal="center" vertical="center"/>
      <protection locked="0"/>
    </xf>
    <xf numFmtId="180" fontId="23" fillId="12" borderId="18" xfId="50" applyNumberFormat="1" applyFont="1" applyFill="1" applyBorder="1" applyAlignment="1" applyProtection="1">
      <alignment horizontal="center" vertical="center"/>
      <protection locked="0"/>
    </xf>
    <xf numFmtId="177" fontId="23" fillId="12" borderId="18" xfId="2" applyFont="1" applyFill="1" applyBorder="1" applyAlignment="1" applyProtection="1">
      <alignment horizontal="center" vertical="center"/>
      <protection locked="0"/>
    </xf>
    <xf numFmtId="180" fontId="23" fillId="0" borderId="34" xfId="50" applyNumberFormat="1" applyFont="1" applyBorder="1" applyAlignment="1" applyProtection="1">
      <alignment horizontal="center" vertical="center"/>
      <protection locked="0"/>
    </xf>
    <xf numFmtId="1" fontId="22" fillId="0" borderId="7" xfId="0" applyNumberFormat="1" applyFont="1" applyFill="1" applyBorder="1" applyAlignment="1">
      <alignment horizontal="center" vertical="center"/>
    </xf>
    <xf numFmtId="1" fontId="22" fillId="0" borderId="18" xfId="0" applyNumberFormat="1" applyFont="1" applyFill="1" applyBorder="1" applyAlignment="1">
      <alignment horizontal="center" vertical="center"/>
    </xf>
    <xf numFmtId="0" fontId="22" fillId="0" borderId="18" xfId="50" applyFont="1" applyBorder="1" applyAlignment="1" applyProtection="1">
      <alignment horizontal="center" vertical="center" wrapText="1"/>
      <protection locked="0"/>
    </xf>
    <xf numFmtId="10" fontId="23" fillId="0" borderId="18" xfId="50" applyNumberFormat="1" applyFont="1" applyBorder="1" applyAlignment="1" applyProtection="1">
      <alignment horizontal="center" vertical="center"/>
      <protection locked="0"/>
    </xf>
    <xf numFmtId="4" fontId="0" fillId="0" borderId="0" xfId="0" applyNumberFormat="1"/>
    <xf numFmtId="177" fontId="23" fillId="0" borderId="18" xfId="50" applyNumberFormat="1" applyFont="1" applyBorder="1" applyAlignment="1" applyProtection="1">
      <alignment horizontal="center" vertical="center"/>
      <protection locked="0"/>
    </xf>
    <xf numFmtId="185" fontId="23" fillId="0" borderId="18" xfId="51" applyNumberFormat="1" applyFont="1" applyBorder="1" applyAlignment="1" applyProtection="1">
      <alignment horizontal="center" vertical="center"/>
      <protection locked="0"/>
    </xf>
    <xf numFmtId="185" fontId="23" fillId="12" borderId="18" xfId="51" applyNumberFormat="1" applyFont="1" applyFill="1" applyBorder="1" applyAlignment="1" applyProtection="1">
      <alignment horizontal="center" vertical="center"/>
      <protection locked="0"/>
    </xf>
    <xf numFmtId="180" fontId="23" fillId="0" borderId="0" xfId="50" applyNumberFormat="1" applyFont="1" applyAlignment="1" applyProtection="1">
      <alignment horizontal="center" vertical="center"/>
      <protection locked="0"/>
    </xf>
    <xf numFmtId="177" fontId="23" fillId="0" borderId="18" xfId="50" applyNumberFormat="1" applyFont="1" applyBorder="1" applyAlignment="1" applyProtection="1">
      <alignment vertical="center"/>
      <protection locked="0"/>
    </xf>
    <xf numFmtId="185" fontId="23" fillId="0" borderId="18" xfId="50" applyNumberFormat="1" applyFont="1" applyBorder="1" applyAlignment="1" applyProtection="1">
      <alignment horizontal="center" vertical="center"/>
      <protection locked="0"/>
    </xf>
    <xf numFmtId="2" fontId="24" fillId="0" borderId="0" xfId="0" applyNumberFormat="1" applyFont="1" applyFill="1" applyAlignment="1"/>
    <xf numFmtId="9" fontId="23" fillId="0" borderId="18" xfId="50" applyNumberFormat="1" applyFont="1" applyBorder="1" applyAlignment="1" applyProtection="1">
      <alignment vertical="center"/>
      <protection locked="0"/>
    </xf>
    <xf numFmtId="10" fontId="23" fillId="0" borderId="18" xfId="51" applyNumberFormat="1" applyFont="1" applyBorder="1" applyAlignment="1" applyProtection="1">
      <alignment horizontal="center" vertical="center"/>
      <protection locked="0"/>
    </xf>
    <xf numFmtId="177" fontId="23" fillId="12" borderId="18" xfId="50" applyNumberFormat="1" applyFont="1" applyFill="1" applyBorder="1" applyAlignment="1" applyProtection="1">
      <alignment vertical="center"/>
      <protection locked="0"/>
    </xf>
    <xf numFmtId="185" fontId="23" fillId="12" borderId="18" xfId="50" applyNumberFormat="1" applyFont="1" applyFill="1" applyBorder="1" applyAlignment="1" applyProtection="1">
      <alignment horizontal="center" vertical="center"/>
      <protection locked="0"/>
    </xf>
    <xf numFmtId="186" fontId="24" fillId="0" borderId="0" xfId="0" applyNumberFormat="1" applyFont="1" applyFill="1" applyAlignment="1"/>
    <xf numFmtId="1" fontId="22" fillId="12" borderId="25" xfId="0" applyNumberFormat="1" applyFont="1" applyFill="1" applyBorder="1" applyAlignment="1">
      <alignment horizontal="center" vertical="center"/>
    </xf>
    <xf numFmtId="1" fontId="22" fillId="12" borderId="26" xfId="0" applyNumberFormat="1" applyFont="1" applyFill="1" applyBorder="1" applyAlignment="1">
      <alignment horizontal="center" vertical="center"/>
    </xf>
    <xf numFmtId="0" fontId="22" fillId="12" borderId="26" xfId="50" applyFont="1" applyFill="1" applyBorder="1" applyAlignment="1" applyProtection="1">
      <alignment horizontal="center" vertical="center" wrapText="1"/>
      <protection locked="0"/>
    </xf>
    <xf numFmtId="187" fontId="2" fillId="12" borderId="26" xfId="0" applyNumberFormat="1" applyFont="1" applyFill="1" applyBorder="1" applyAlignment="1">
      <alignment horizontal="center"/>
    </xf>
    <xf numFmtId="10" fontId="23" fillId="12" borderId="26" xfId="51" applyNumberFormat="1" applyFont="1" applyFill="1" applyBorder="1" applyAlignment="1" applyProtection="1">
      <alignment horizontal="center" vertical="center"/>
      <protection locked="0"/>
    </xf>
    <xf numFmtId="1" fontId="24" fillId="0" borderId="0" xfId="0" applyNumberFormat="1" applyFont="1" applyFill="1" applyAlignment="1"/>
    <xf numFmtId="185" fontId="2" fillId="0" borderId="0" xfId="0" applyNumberFormat="1" applyFont="1" applyFill="1" applyAlignment="1"/>
    <xf numFmtId="180" fontId="23" fillId="0" borderId="1" xfId="50" applyNumberFormat="1" applyFont="1" applyBorder="1" applyAlignment="1" applyProtection="1">
      <alignment horizontal="center" vertical="center"/>
      <protection locked="0"/>
    </xf>
    <xf numFmtId="49" fontId="16" fillId="0" borderId="0" xfId="0" applyNumberFormat="1" applyFont="1"/>
    <xf numFmtId="49" fontId="19" fillId="0" borderId="0" xfId="0" applyNumberFormat="1" applyFont="1" applyAlignment="1">
      <alignment horizontal="center"/>
    </xf>
    <xf numFmtId="49" fontId="16" fillId="0" borderId="0" xfId="0" applyNumberFormat="1" applyFont="1" applyAlignment="1">
      <alignment horizontal="center"/>
    </xf>
    <xf numFmtId="0" fontId="19" fillId="0" borderId="18" xfId="0" applyFont="1" applyBorder="1" applyAlignment="1">
      <alignment horizontal="center" vertical="center"/>
    </xf>
    <xf numFmtId="0" fontId="19" fillId="0" borderId="18" xfId="0" applyFont="1" applyBorder="1" applyAlignment="1">
      <alignment horizontal="center" vertical="center" wrapText="1"/>
    </xf>
    <xf numFmtId="0" fontId="25" fillId="0" borderId="8" xfId="0" applyFont="1" applyBorder="1" applyAlignment="1">
      <alignment horizontal="center" vertical="center"/>
    </xf>
    <xf numFmtId="0" fontId="25" fillId="0" borderId="9" xfId="0" applyFont="1" applyBorder="1" applyAlignment="1">
      <alignment horizontal="center" vertical="center"/>
    </xf>
    <xf numFmtId="0" fontId="19" fillId="3" borderId="12" xfId="0" applyFont="1" applyFill="1" applyBorder="1" applyAlignment="1">
      <alignment horizontal="center"/>
    </xf>
    <xf numFmtId="0" fontId="19" fillId="3" borderId="22" xfId="0" applyFont="1" applyFill="1" applyBorder="1" applyAlignment="1">
      <alignment horizontal="center"/>
    </xf>
    <xf numFmtId="49" fontId="19" fillId="0" borderId="18" xfId="0" applyNumberFormat="1" applyFont="1" applyBorder="1" applyAlignment="1">
      <alignment horizontal="center" vertical="center"/>
    </xf>
    <xf numFmtId="49" fontId="19" fillId="0" borderId="18" xfId="0" applyNumberFormat="1" applyFont="1" applyBorder="1" applyAlignment="1">
      <alignment horizontal="center" vertical="center" wrapText="1"/>
    </xf>
    <xf numFmtId="0" fontId="19" fillId="0" borderId="18" xfId="0" applyFont="1" applyBorder="1" applyAlignment="1">
      <alignment horizontal="left" vertical="center" wrapText="1"/>
    </xf>
    <xf numFmtId="49" fontId="18" fillId="0" borderId="18" xfId="0" applyNumberFormat="1" applyFont="1" applyBorder="1" applyAlignment="1">
      <alignment horizontal="center" vertical="center"/>
    </xf>
    <xf numFmtId="49" fontId="18" fillId="0" borderId="18" xfId="0" applyNumberFormat="1" applyFont="1" applyBorder="1" applyAlignment="1">
      <alignment horizontal="center" vertical="center" wrapText="1"/>
    </xf>
    <xf numFmtId="0" fontId="18" fillId="0" borderId="18" xfId="0" applyFont="1" applyBorder="1" applyAlignment="1">
      <alignment horizontal="left" vertical="center" wrapText="1"/>
    </xf>
    <xf numFmtId="49" fontId="18" fillId="0" borderId="21" xfId="0" applyNumberFormat="1" applyFont="1" applyBorder="1" applyAlignment="1">
      <alignment vertical="center"/>
    </xf>
    <xf numFmtId="2" fontId="18" fillId="0" borderId="21" xfId="0" applyNumberFormat="1" applyFont="1" applyBorder="1" applyAlignment="1">
      <alignment vertical="center"/>
    </xf>
    <xf numFmtId="49" fontId="19" fillId="0" borderId="18" xfId="0" applyNumberFormat="1" applyFont="1" applyBorder="1" applyAlignment="1">
      <alignment vertical="center"/>
    </xf>
    <xf numFmtId="2" fontId="20" fillId="0" borderId="18" xfId="0" applyNumberFormat="1" applyFont="1" applyBorder="1" applyAlignment="1">
      <alignment vertical="center"/>
    </xf>
    <xf numFmtId="2" fontId="18" fillId="0" borderId="18" xfId="0" applyNumberFormat="1" applyFont="1" applyBorder="1" applyAlignment="1">
      <alignment horizontal="right" vertical="center" wrapText="1"/>
    </xf>
    <xf numFmtId="2" fontId="20" fillId="0" borderId="18" xfId="0" applyNumberFormat="1" applyFont="1" applyBorder="1" applyAlignment="1">
      <alignment horizontal="center" vertical="center"/>
    </xf>
    <xf numFmtId="0" fontId="19" fillId="0" borderId="18" xfId="0" applyNumberFormat="1" applyFont="1" applyBorder="1" applyAlignment="1">
      <alignment horizontal="center" vertical="center"/>
    </xf>
    <xf numFmtId="0" fontId="18" fillId="0" borderId="18" xfId="0" applyFont="1" applyBorder="1" applyAlignment="1">
      <alignment horizontal="center" vertical="center" wrapText="1"/>
    </xf>
    <xf numFmtId="49" fontId="18" fillId="0" borderId="21" xfId="0" applyNumberFormat="1" applyFont="1" applyBorder="1" applyAlignment="1">
      <alignment horizontal="center" vertical="center"/>
    </xf>
    <xf numFmtId="2" fontId="18" fillId="0" borderId="21" xfId="0" applyNumberFormat="1" applyFont="1" applyBorder="1" applyAlignment="1">
      <alignment horizontal="center" vertical="center"/>
    </xf>
    <xf numFmtId="2" fontId="18" fillId="0" borderId="18" xfId="0" applyNumberFormat="1" applyFont="1" applyBorder="1" applyAlignment="1">
      <alignment horizontal="center" vertical="center" wrapText="1"/>
    </xf>
    <xf numFmtId="2" fontId="16" fillId="0" borderId="18" xfId="0" applyNumberFormat="1" applyFont="1" applyBorder="1" applyAlignment="1">
      <alignment horizontal="center" vertical="center"/>
    </xf>
    <xf numFmtId="0" fontId="19" fillId="0" borderId="18" xfId="0" applyNumberFormat="1" applyFont="1" applyBorder="1" applyAlignment="1">
      <alignment horizontal="center" vertical="center" wrapText="1"/>
    </xf>
    <xf numFmtId="0" fontId="19" fillId="3" borderId="8" xfId="0" applyFont="1" applyFill="1" applyBorder="1" applyAlignment="1">
      <alignment horizontal="center"/>
    </xf>
    <xf numFmtId="0" fontId="19" fillId="3" borderId="9" xfId="0" applyFont="1" applyFill="1" applyBorder="1" applyAlignment="1">
      <alignment horizontal="center"/>
    </xf>
    <xf numFmtId="2" fontId="25" fillId="0" borderId="18" xfId="0" applyNumberFormat="1" applyFont="1" applyBorder="1" applyAlignment="1">
      <alignment vertical="center"/>
    </xf>
    <xf numFmtId="0" fontId="18" fillId="0" borderId="18" xfId="0" applyFont="1" applyBorder="1" applyAlignment="1">
      <alignment horizontal="right" vertical="center" wrapText="1"/>
    </xf>
    <xf numFmtId="2" fontId="19" fillId="0" borderId="18" xfId="0" applyNumberFormat="1" applyFont="1" applyBorder="1" applyAlignment="1">
      <alignment horizontal="center" vertical="center"/>
    </xf>
    <xf numFmtId="2" fontId="18" fillId="0" borderId="18" xfId="0" applyNumberFormat="1" applyFont="1" applyBorder="1" applyAlignment="1">
      <alignment horizontal="right" vertical="center"/>
    </xf>
    <xf numFmtId="0" fontId="18" fillId="0" borderId="18" xfId="0" applyFont="1" applyBorder="1" applyAlignment="1">
      <alignment horizontal="right" vertical="center"/>
    </xf>
    <xf numFmtId="2" fontId="18" fillId="0" borderId="18" xfId="0" applyNumberFormat="1" applyFont="1" applyBorder="1" applyAlignment="1">
      <alignment vertical="center"/>
    </xf>
    <xf numFmtId="2" fontId="19" fillId="0" borderId="18" xfId="0" applyNumberFormat="1" applyFont="1" applyBorder="1" applyAlignment="1">
      <alignment vertical="center"/>
    </xf>
    <xf numFmtId="0" fontId="17" fillId="0" borderId="0" xfId="0" applyFont="1" applyAlignment="1">
      <alignment horizontal="center" vertical="center"/>
    </xf>
    <xf numFmtId="0" fontId="17" fillId="0" borderId="18" xfId="0" applyFont="1" applyBorder="1" applyAlignment="1">
      <alignment horizontal="center" vertical="center" wrapText="1"/>
    </xf>
    <xf numFmtId="0" fontId="19" fillId="0" borderId="18" xfId="0" applyFont="1" applyBorder="1"/>
    <xf numFmtId="0" fontId="18" fillId="0" borderId="18" xfId="0" applyFont="1" applyBorder="1"/>
    <xf numFmtId="2" fontId="18" fillId="0" borderId="18" xfId="0" applyNumberFormat="1" applyFont="1" applyBorder="1"/>
    <xf numFmtId="49" fontId="19" fillId="0" borderId="18" xfId="0" applyNumberFormat="1" applyFont="1" applyBorder="1" applyAlignment="1">
      <alignment horizontal="left" vertical="center" wrapText="1"/>
    </xf>
    <xf numFmtId="49" fontId="18" fillId="0" borderId="18" xfId="0" applyNumberFormat="1" applyFont="1" applyBorder="1" applyAlignment="1">
      <alignment vertical="center"/>
    </xf>
    <xf numFmtId="0" fontId="0" fillId="0" borderId="18" xfId="0" applyBorder="1"/>
    <xf numFmtId="0" fontId="25" fillId="0" borderId="41" xfId="0" applyFont="1" applyBorder="1" applyAlignment="1">
      <alignment horizontal="center" vertical="center"/>
    </xf>
    <xf numFmtId="0" fontId="19" fillId="3" borderId="42" xfId="0" applyFont="1" applyFill="1" applyBorder="1" applyAlignment="1">
      <alignment horizontal="center"/>
    </xf>
    <xf numFmtId="2" fontId="17" fillId="3" borderId="19" xfId="0" applyNumberFormat="1" applyFont="1" applyFill="1" applyBorder="1" applyAlignment="1">
      <alignment horizontal="center" vertical="center"/>
    </xf>
    <xf numFmtId="2" fontId="17" fillId="3" borderId="21" xfId="0" applyNumberFormat="1" applyFont="1" applyFill="1" applyBorder="1" applyAlignment="1">
      <alignment horizontal="center" vertical="center"/>
    </xf>
    <xf numFmtId="2" fontId="16" fillId="0" borderId="0" xfId="0" applyNumberFormat="1" applyFont="1" applyAlignment="1">
      <alignment horizontal="center"/>
    </xf>
    <xf numFmtId="0" fontId="19" fillId="3" borderId="41" xfId="0" applyFont="1" applyFill="1" applyBorder="1" applyAlignment="1">
      <alignment horizontal="center"/>
    </xf>
    <xf numFmtId="2" fontId="16" fillId="0" borderId="0" xfId="0" applyNumberFormat="1" applyFont="1" applyAlignment="1">
      <alignment vertical="center"/>
    </xf>
    <xf numFmtId="4" fontId="19" fillId="0" borderId="18" xfId="0" applyNumberFormat="1" applyFont="1" applyBorder="1" applyAlignment="1">
      <alignment vertical="center"/>
    </xf>
    <xf numFmtId="2" fontId="18" fillId="0" borderId="18" xfId="0" applyNumberFormat="1" applyFont="1" applyBorder="1" applyAlignment="1">
      <alignment horizontal="center" vertical="center"/>
    </xf>
    <xf numFmtId="4" fontId="19" fillId="0" borderId="18" xfId="0" applyNumberFormat="1" applyFont="1" applyBorder="1" applyAlignment="1">
      <alignment horizontal="right" vertical="center"/>
    </xf>
    <xf numFmtId="0" fontId="17" fillId="0" borderId="18" xfId="0" applyFont="1" applyBorder="1" applyAlignment="1">
      <alignment horizontal="center" vertical="center"/>
    </xf>
    <xf numFmtId="49" fontId="19" fillId="0" borderId="41" xfId="0" applyNumberFormat="1" applyFont="1" applyBorder="1" applyAlignment="1">
      <alignment horizontal="center" vertical="center"/>
    </xf>
    <xf numFmtId="0" fontId="16" fillId="0" borderId="18" xfId="0" applyFont="1" applyBorder="1" applyAlignment="1">
      <alignment vertical="center"/>
    </xf>
    <xf numFmtId="2" fontId="16" fillId="0" borderId="18" xfId="0" applyNumberFormat="1" applyFont="1" applyBorder="1" applyAlignment="1">
      <alignment vertical="center"/>
    </xf>
    <xf numFmtId="2" fontId="17" fillId="5" borderId="21" xfId="0" applyNumberFormat="1" applyFont="1" applyFill="1" applyBorder="1" applyAlignment="1">
      <alignment horizontal="center" vertical="center"/>
    </xf>
    <xf numFmtId="2" fontId="19" fillId="0" borderId="18" xfId="0" applyNumberFormat="1" applyFont="1" applyBorder="1"/>
    <xf numFmtId="49" fontId="19" fillId="5" borderId="18" xfId="0" applyNumberFormat="1" applyFont="1" applyFill="1" applyBorder="1" applyAlignment="1">
      <alignment horizontal="center" vertical="center"/>
    </xf>
    <xf numFmtId="49" fontId="19" fillId="5" borderId="18" xfId="0" applyNumberFormat="1" applyFont="1" applyFill="1" applyBorder="1" applyAlignment="1">
      <alignment horizontal="center" vertical="center" wrapText="1"/>
    </xf>
    <xf numFmtId="49" fontId="19" fillId="5" borderId="18" xfId="0" applyNumberFormat="1" applyFont="1" applyFill="1" applyBorder="1" applyAlignment="1">
      <alignment vertical="center" wrapText="1"/>
    </xf>
    <xf numFmtId="49" fontId="25" fillId="5" borderId="18" xfId="0" applyNumberFormat="1" applyFont="1" applyFill="1" applyBorder="1" applyAlignment="1">
      <alignment vertical="center"/>
    </xf>
    <xf numFmtId="49" fontId="20" fillId="5" borderId="18" xfId="0" applyNumberFormat="1" applyFont="1" applyFill="1" applyBorder="1" applyAlignment="1">
      <alignment vertical="center"/>
    </xf>
    <xf numFmtId="0" fontId="19" fillId="5" borderId="18" xfId="0" applyFont="1" applyFill="1" applyBorder="1" applyAlignment="1">
      <alignment horizontal="center" vertical="center"/>
    </xf>
    <xf numFmtId="49" fontId="18" fillId="5" borderId="19" xfId="0" applyNumberFormat="1" applyFont="1" applyFill="1" applyBorder="1" applyAlignment="1">
      <alignment horizontal="center" vertical="center" wrapText="1"/>
    </xf>
    <xf numFmtId="49" fontId="18" fillId="5" borderId="20" xfId="0" applyNumberFormat="1" applyFont="1" applyFill="1" applyBorder="1" applyAlignment="1">
      <alignment horizontal="center" vertical="center" wrapText="1"/>
    </xf>
    <xf numFmtId="49" fontId="18" fillId="5" borderId="21" xfId="0" applyNumberFormat="1" applyFont="1" applyFill="1" applyBorder="1" applyAlignment="1">
      <alignment horizontal="center" vertical="center" wrapText="1"/>
    </xf>
    <xf numFmtId="0" fontId="25" fillId="0" borderId="18" xfId="0" applyFont="1" applyBorder="1"/>
    <xf numFmtId="0" fontId="18" fillId="0" borderId="18" xfId="0" applyFont="1" applyBorder="1" applyAlignment="1">
      <alignment horizontal="center" vertical="center"/>
    </xf>
    <xf numFmtId="0" fontId="20" fillId="0" borderId="18" xfId="0" applyFont="1" applyBorder="1"/>
    <xf numFmtId="0" fontId="19" fillId="0" borderId="18" xfId="0" applyFont="1" applyBorder="1" applyAlignment="1">
      <alignment vertical="center" wrapText="1"/>
    </xf>
    <xf numFmtId="0" fontId="18" fillId="0" borderId="18" xfId="0" applyFont="1" applyBorder="1" applyAlignment="1">
      <alignment vertical="center" wrapText="1"/>
    </xf>
    <xf numFmtId="0" fontId="20" fillId="5" borderId="18" xfId="0" applyFont="1" applyFill="1" applyBorder="1"/>
    <xf numFmtId="49" fontId="25" fillId="0" borderId="18" xfId="0" applyNumberFormat="1" applyFont="1" applyBorder="1" applyAlignment="1">
      <alignment vertical="center"/>
    </xf>
    <xf numFmtId="49" fontId="20" fillId="0" borderId="18" xfId="0" applyNumberFormat="1" applyFont="1" applyBorder="1" applyAlignment="1">
      <alignment vertical="center"/>
    </xf>
    <xf numFmtId="0" fontId="16" fillId="0" borderId="18" xfId="0" applyFont="1" applyBorder="1" applyAlignment="1">
      <alignment horizontal="center" vertical="center"/>
    </xf>
    <xf numFmtId="0" fontId="18" fillId="0" borderId="18" xfId="0" applyFont="1" applyBorder="1" applyAlignment="1">
      <alignment wrapText="1"/>
    </xf>
    <xf numFmtId="0" fontId="19" fillId="0" borderId="18" xfId="0" applyFont="1" applyBorder="1" applyAlignment="1">
      <alignment wrapText="1"/>
    </xf>
    <xf numFmtId="0" fontId="18" fillId="3" borderId="8" xfId="0" applyFont="1" applyFill="1" applyBorder="1" applyAlignment="1">
      <alignment horizontal="center"/>
    </xf>
    <xf numFmtId="0" fontId="18" fillId="3" borderId="9" xfId="0" applyFont="1" applyFill="1" applyBorder="1" applyAlignment="1">
      <alignment horizontal="center"/>
    </xf>
    <xf numFmtId="4" fontId="19" fillId="5" borderId="18" xfId="0" applyNumberFormat="1" applyFont="1" applyFill="1" applyBorder="1" applyAlignment="1">
      <alignment horizontal="right" vertical="center"/>
    </xf>
    <xf numFmtId="0" fontId="18" fillId="3" borderId="41" xfId="0" applyFont="1" applyFill="1" applyBorder="1" applyAlignment="1">
      <alignment horizontal="center"/>
    </xf>
    <xf numFmtId="49" fontId="18" fillId="0" borderId="0" xfId="0" applyNumberFormat="1" applyFont="1"/>
    <xf numFmtId="0" fontId="19" fillId="5" borderId="38" xfId="0" applyFont="1" applyFill="1" applyBorder="1" applyAlignment="1">
      <alignment horizontal="center" vertical="center" wrapText="1"/>
    </xf>
    <xf numFmtId="0" fontId="19" fillId="5" borderId="39" xfId="0" applyFont="1" applyFill="1" applyBorder="1" applyAlignment="1">
      <alignment horizontal="center" vertical="center" wrapText="1"/>
    </xf>
    <xf numFmtId="0" fontId="19" fillId="5" borderId="7" xfId="0" applyFont="1" applyFill="1" applyBorder="1" applyAlignment="1">
      <alignment horizontal="center" vertical="center"/>
    </xf>
    <xf numFmtId="0" fontId="19" fillId="5" borderId="18" xfId="0" applyFont="1" applyFill="1" applyBorder="1" applyAlignment="1">
      <alignment horizontal="center" vertical="center" wrapText="1"/>
    </xf>
    <xf numFmtId="0" fontId="19" fillId="5" borderId="7" xfId="0" applyFont="1" applyFill="1" applyBorder="1" applyAlignment="1">
      <alignment horizontal="center" vertical="center" wrapText="1"/>
    </xf>
    <xf numFmtId="0" fontId="19" fillId="5" borderId="18" xfId="0" applyFont="1" applyFill="1" applyBorder="1" applyAlignment="1">
      <alignment vertical="center" wrapText="1"/>
    </xf>
    <xf numFmtId="10" fontId="19" fillId="5" borderId="18" xfId="0" applyNumberFormat="1" applyFont="1" applyFill="1" applyBorder="1" applyAlignment="1">
      <alignment vertical="center" wrapText="1"/>
    </xf>
    <xf numFmtId="2" fontId="19" fillId="3" borderId="18" xfId="0" applyNumberFormat="1" applyFont="1" applyFill="1" applyBorder="1" applyAlignment="1">
      <alignment horizontal="center" vertical="center" wrapText="1"/>
    </xf>
    <xf numFmtId="0" fontId="19" fillId="3" borderId="18" xfId="0" applyFont="1" applyFill="1" applyBorder="1" applyAlignment="1">
      <alignment horizontal="left" vertical="center"/>
    </xf>
    <xf numFmtId="2" fontId="19" fillId="3" borderId="18" xfId="0" applyNumberFormat="1" applyFont="1" applyFill="1" applyBorder="1" applyAlignment="1">
      <alignment horizontal="center" vertical="center"/>
    </xf>
    <xf numFmtId="2" fontId="18" fillId="5" borderId="18" xfId="0" applyNumberFormat="1" applyFont="1" applyFill="1" applyBorder="1" applyAlignment="1">
      <alignment horizontal="right" vertical="center"/>
    </xf>
    <xf numFmtId="49" fontId="19" fillId="3" borderId="7" xfId="0" applyNumberFormat="1" applyFont="1" applyFill="1" applyBorder="1" applyAlignment="1">
      <alignment vertical="center"/>
    </xf>
    <xf numFmtId="49" fontId="19" fillId="3" borderId="18" xfId="0" applyNumberFormat="1" applyFont="1" applyFill="1" applyBorder="1" applyAlignment="1">
      <alignment vertical="center"/>
    </xf>
    <xf numFmtId="0" fontId="18" fillId="3" borderId="18" xfId="0" applyFont="1" applyFill="1" applyBorder="1" applyAlignment="1">
      <alignment vertical="center"/>
    </xf>
    <xf numFmtId="2" fontId="18" fillId="3" borderId="18" xfId="0" applyNumberFormat="1" applyFont="1" applyFill="1" applyBorder="1" applyAlignment="1">
      <alignment horizontal="center" vertical="center"/>
    </xf>
    <xf numFmtId="181" fontId="18" fillId="3" borderId="18" xfId="0" applyNumberFormat="1" applyFont="1" applyFill="1" applyBorder="1" applyAlignment="1">
      <alignment horizontal="center" vertical="center"/>
    </xf>
    <xf numFmtId="0" fontId="16" fillId="5" borderId="18" xfId="0" applyFont="1" applyFill="1" applyBorder="1" applyAlignment="1">
      <alignment horizontal="right" vertical="center"/>
    </xf>
    <xf numFmtId="2" fontId="18" fillId="5" borderId="18" xfId="0" applyNumberFormat="1" applyFont="1" applyFill="1" applyBorder="1" applyAlignment="1">
      <alignment vertical="center"/>
    </xf>
    <xf numFmtId="0" fontId="18" fillId="3" borderId="26" xfId="0" applyFont="1" applyFill="1" applyBorder="1" applyAlignment="1">
      <alignment vertical="center"/>
    </xf>
    <xf numFmtId="9" fontId="0" fillId="0" borderId="0" xfId="0" applyNumberFormat="1"/>
    <xf numFmtId="0" fontId="19" fillId="5" borderId="40" xfId="0" applyFont="1" applyFill="1" applyBorder="1" applyAlignment="1">
      <alignment horizontal="center" vertical="center" wrapText="1"/>
    </xf>
    <xf numFmtId="0" fontId="19" fillId="5" borderId="27" xfId="0" applyFont="1" applyFill="1" applyBorder="1" applyAlignment="1">
      <alignment horizontal="center" vertical="center" wrapText="1"/>
    </xf>
    <xf numFmtId="2" fontId="18" fillId="5" borderId="27" xfId="0" applyNumberFormat="1" applyFont="1" applyFill="1" applyBorder="1" applyAlignment="1">
      <alignment horizontal="right" vertical="center" wrapText="1"/>
    </xf>
    <xf numFmtId="181" fontId="16" fillId="0" borderId="0" xfId="0" applyNumberFormat="1" applyFont="1" applyAlignment="1">
      <alignment horizontal="center" vertical="center"/>
    </xf>
    <xf numFmtId="181" fontId="19" fillId="3" borderId="27" xfId="0" applyNumberFormat="1" applyFont="1" applyFill="1" applyBorder="1" applyAlignment="1">
      <alignment vertical="center"/>
    </xf>
    <xf numFmtId="181" fontId="18" fillId="3" borderId="27" xfId="0" applyNumberFormat="1" applyFont="1" applyFill="1" applyBorder="1" applyAlignment="1">
      <alignment horizontal="center" vertical="center"/>
    </xf>
    <xf numFmtId="0" fontId="16" fillId="0" borderId="0" xfId="0" applyFont="1" applyAlignment="1">
      <alignment horizontal="center" vertical="center"/>
    </xf>
    <xf numFmtId="9" fontId="23" fillId="0" borderId="18" xfId="50" applyNumberFormat="1" applyFont="1" applyBorder="1" applyAlignment="1" applyProtection="1">
      <alignment horizontal="center" vertical="center"/>
      <protection locked="0"/>
    </xf>
    <xf numFmtId="49" fontId="18" fillId="0" borderId="18" xfId="0" applyNumberFormat="1" applyFont="1" applyBorder="1" applyAlignment="1">
      <alignment horizontal="left" vertical="center" wrapText="1"/>
    </xf>
    <xf numFmtId="0" fontId="20" fillId="0" borderId="18" xfId="0" applyFont="1" applyBorder="1" applyAlignment="1">
      <alignment horizontal="center"/>
    </xf>
    <xf numFmtId="0" fontId="19" fillId="5" borderId="43" xfId="0" applyFont="1" applyFill="1" applyBorder="1" applyAlignment="1">
      <alignment horizontal="center" vertical="center"/>
    </xf>
    <xf numFmtId="0" fontId="19" fillId="5" borderId="44" xfId="0" applyFont="1" applyFill="1" applyBorder="1" applyAlignment="1">
      <alignment horizontal="center" vertical="center"/>
    </xf>
    <xf numFmtId="10" fontId="19" fillId="5" borderId="44" xfId="3" applyNumberFormat="1" applyFont="1" applyFill="1" applyBorder="1" applyAlignment="1">
      <alignment horizontal="center" vertical="center"/>
    </xf>
    <xf numFmtId="0" fontId="19" fillId="5" borderId="45" xfId="0" applyFont="1" applyFill="1" applyBorder="1" applyAlignment="1">
      <alignment horizontal="center" vertical="center"/>
    </xf>
    <xf numFmtId="0" fontId="0" fillId="7" borderId="18" xfId="0" applyFont="1" applyFill="1" applyBorder="1" applyAlignment="1">
      <alignment horizontal="center" vertical="center"/>
    </xf>
    <xf numFmtId="0" fontId="0" fillId="9" borderId="18" xfId="0" applyFont="1" applyFill="1" applyBorder="1" applyAlignment="1">
      <alignment horizontal="center" vertical="center"/>
    </xf>
    <xf numFmtId="49" fontId="20" fillId="3" borderId="18" xfId="0" applyNumberFormat="1" applyFont="1" applyFill="1" applyBorder="1" applyAlignment="1">
      <alignment horizontal="right" vertical="center"/>
    </xf>
    <xf numFmtId="0" fontId="19" fillId="3" borderId="18" xfId="0" applyFont="1" applyFill="1" applyBorder="1" applyAlignment="1">
      <alignment horizontal="right" vertical="center"/>
    </xf>
    <xf numFmtId="181" fontId="19" fillId="3" borderId="18" xfId="0" applyNumberFormat="1" applyFont="1" applyFill="1" applyBorder="1" applyAlignment="1">
      <alignment horizontal="center" vertical="center"/>
    </xf>
    <xf numFmtId="49" fontId="19" fillId="0" borderId="18" xfId="0" applyNumberFormat="1" applyFont="1" applyBorder="1" applyAlignment="1">
      <alignment vertical="center" wrapText="1"/>
    </xf>
    <xf numFmtId="49" fontId="18" fillId="0" borderId="18" xfId="0" applyNumberFormat="1" applyFont="1" applyBorder="1" applyAlignment="1">
      <alignment vertical="center" wrapText="1"/>
    </xf>
    <xf numFmtId="0" fontId="19" fillId="0" borderId="39" xfId="0" applyFont="1" applyBorder="1" applyAlignment="1">
      <alignment horizontal="center" vertical="center" wrapText="1"/>
    </xf>
    <xf numFmtId="0" fontId="19" fillId="0" borderId="40" xfId="0" applyFont="1" applyBorder="1" applyAlignment="1">
      <alignment horizontal="center" vertical="center" wrapText="1"/>
    </xf>
    <xf numFmtId="0" fontId="19" fillId="0" borderId="27" xfId="0" applyFont="1" applyBorder="1" applyAlignment="1">
      <alignment horizontal="center" vertical="center" wrapText="1"/>
    </xf>
    <xf numFmtId="10" fontId="0" fillId="0" borderId="0" xfId="3" applyNumberFormat="1" applyFont="1" applyAlignment="1"/>
    <xf numFmtId="10" fontId="0" fillId="0" borderId="0" xfId="3" applyNumberFormat="1" applyFont="1" applyAlignment="1">
      <alignment horizontal="center" vertical="center"/>
    </xf>
    <xf numFmtId="0" fontId="0" fillId="7" borderId="46" xfId="0" applyFont="1" applyFill="1" applyBorder="1" applyAlignment="1">
      <alignment horizontal="center" vertical="center"/>
    </xf>
    <xf numFmtId="10" fontId="0" fillId="0" borderId="27" xfId="0" applyNumberFormat="1" applyFont="1" applyFill="1" applyBorder="1" applyAlignment="1">
      <alignment horizontal="center" vertical="center"/>
    </xf>
    <xf numFmtId="0" fontId="17" fillId="0" borderId="25" xfId="0" applyFont="1" applyBorder="1" applyAlignment="1">
      <alignment horizontal="center" vertical="center"/>
    </xf>
    <xf numFmtId="0" fontId="16" fillId="0" borderId="26" xfId="0" applyFont="1" applyBorder="1" applyAlignment="1">
      <alignment horizontal="center" vertical="center"/>
    </xf>
    <xf numFmtId="181" fontId="0" fillId="0" borderId="26" xfId="0" applyNumberFormat="1" applyBorder="1" applyAlignment="1">
      <alignment horizontal="center" vertical="center"/>
    </xf>
    <xf numFmtId="10" fontId="0" fillId="0" borderId="26" xfId="3" applyNumberFormat="1" applyFont="1" applyBorder="1" applyAlignment="1">
      <alignment horizontal="center" vertical="center"/>
    </xf>
    <xf numFmtId="181" fontId="0" fillId="0" borderId="30" xfId="0" applyNumberFormat="1" applyBorder="1" applyAlignment="1">
      <alignment horizontal="center" vertical="center"/>
    </xf>
    <xf numFmtId="0" fontId="25" fillId="0" borderId="18" xfId="0" applyFont="1" applyBorder="1" applyAlignment="1">
      <alignment horizontal="center" vertical="center"/>
    </xf>
    <xf numFmtId="0" fontId="18" fillId="0" borderId="41" xfId="0" applyFont="1" applyBorder="1"/>
    <xf numFmtId="49" fontId="18" fillId="0" borderId="0" xfId="0" applyNumberFormat="1" applyFont="1" applyAlignment="1">
      <alignment horizontal="center" vertical="center"/>
    </xf>
    <xf numFmtId="0" fontId="19" fillId="0" borderId="18" xfId="0" applyFont="1" applyBorder="1" applyAlignment="1">
      <alignment horizontal="center" wrapText="1"/>
    </xf>
    <xf numFmtId="0" fontId="19" fillId="0" borderId="18" xfId="0" applyFont="1" applyBorder="1" applyAlignment="1">
      <alignment horizontal="center"/>
    </xf>
    <xf numFmtId="2" fontId="17" fillId="5" borderId="20" xfId="0" applyNumberFormat="1" applyFont="1" applyFill="1" applyBorder="1" applyAlignment="1">
      <alignment horizontal="center" vertical="center"/>
    </xf>
    <xf numFmtId="0" fontId="16" fillId="5" borderId="18" xfId="0" applyFont="1" applyFill="1" applyBorder="1" applyAlignment="1">
      <alignment vertical="center"/>
    </xf>
    <xf numFmtId="181" fontId="16" fillId="0" borderId="0" xfId="0" applyNumberFormat="1" applyFont="1"/>
    <xf numFmtId="181" fontId="0" fillId="0" borderId="0" xfId="0" applyNumberFormat="1"/>
    <xf numFmtId="0" fontId="18" fillId="5" borderId="18" xfId="0" applyFont="1" applyFill="1" applyBorder="1" applyAlignment="1" quotePrefix="1">
      <alignment horizontal="center" vertical="center"/>
    </xf>
    <xf numFmtId="0" fontId="19" fillId="0" borderId="18" xfId="0" applyNumberFormat="1" applyFont="1" applyBorder="1" applyAlignment="1" quotePrefix="1">
      <alignment horizontal="center" vertical="center"/>
    </xf>
    <xf numFmtId="0" fontId="0" fillId="0" borderId="1" xfId="0" applyBorder="1" applyAlignment="1" quotePrefix="1">
      <alignment horizontal="center" vertical="top" wrapText="1"/>
    </xf>
  </cellXfs>
  <cellStyles count="56">
    <cellStyle name="Normal" xfId="0" builtinId="0"/>
    <cellStyle name="Comma" xfId="1" builtinId="3"/>
    <cellStyle name="Moeda" xfId="2" builtinId="4"/>
    <cellStyle name="Porcentagem" xfId="3" builtinId="5"/>
    <cellStyle name="Comma [0]" xfId="4" builtinId="6"/>
    <cellStyle name="Moeda [0]" xfId="5" builtinId="7"/>
    <cellStyle name="Hyperlink" xfId="6" builtinId="8"/>
    <cellStyle name="Hyperlink seguido" xfId="7" builtinId="9"/>
    <cellStyle name="Observação" xfId="8" builtinId="10"/>
    <cellStyle name="Texto de Aviso"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ída" xfId="17" builtinId="21"/>
    <cellStyle name="Cálculo" xfId="18" builtinId="22"/>
    <cellStyle name="Célula de Verificação" xfId="19" builtinId="23"/>
    <cellStyle name="Célula Vinculada" xfId="20" builtinId="24"/>
    <cellStyle name="Total" xfId="21" builtinId="25"/>
    <cellStyle name="Bom" xfId="22" builtinId="26"/>
    <cellStyle name="Ruim" xfId="23" builtinId="27"/>
    <cellStyle name="Neutro" xfId="24" builtinId="28"/>
    <cellStyle name="Ênfase 1" xfId="25" builtinId="29"/>
    <cellStyle name="20% - Ênfase 1" xfId="26" builtinId="30"/>
    <cellStyle name="40% - Ênfase 1" xfId="27" builtinId="31"/>
    <cellStyle name="60% - Ênfase 1" xfId="28" builtinId="32"/>
    <cellStyle name="Ênfase 2" xfId="29" builtinId="33"/>
    <cellStyle name="20% - Ênfase 2" xfId="30" builtinId="34"/>
    <cellStyle name="40% - Ênfase 2" xfId="31" builtinId="35"/>
    <cellStyle name="60% - Ênfase 2" xfId="32" builtinId="36"/>
    <cellStyle name="Ênfase 3" xfId="33" builtinId="37"/>
    <cellStyle name="20% - Ênfase 3" xfId="34" builtinId="38"/>
    <cellStyle name="40% - Ênfase 3" xfId="35" builtinId="39"/>
    <cellStyle name="60% - Ênfase 3" xfId="36" builtinId="40"/>
    <cellStyle name="Ênfase 4" xfId="37" builtinId="41"/>
    <cellStyle name="20% - Ênfase 4" xfId="38" builtinId="42"/>
    <cellStyle name="40% - Ênfase 4" xfId="39" builtinId="43"/>
    <cellStyle name="60% - Ênfase 4" xfId="40" builtinId="44"/>
    <cellStyle name="Ênfase 5" xfId="41" builtinId="45"/>
    <cellStyle name="20% - Ênfase 5" xfId="42" builtinId="46"/>
    <cellStyle name="40% - Ênfase 5" xfId="43" builtinId="47"/>
    <cellStyle name="60% - Ênfase 5" xfId="44" builtinId="48"/>
    <cellStyle name="Ênfase 6" xfId="45" builtinId="49"/>
    <cellStyle name="20% - Ênfase 6" xfId="46" builtinId="50"/>
    <cellStyle name="40% - Ênfase 6" xfId="47" builtinId="51"/>
    <cellStyle name="60% - Ênfase 6" xfId="48" builtinId="52"/>
    <cellStyle name="Porcentagem 2" xfId="49"/>
    <cellStyle name="Normal_Plan1" xfId="50"/>
    <cellStyle name="Vírgula 2 12" xfId="51"/>
    <cellStyle name="Normal 17" xfId="52"/>
    <cellStyle name="Normal 2_Modelo de Detalhamento do  BDI 2" xfId="53"/>
    <cellStyle name="Normal_Plan1 2" xfId="54"/>
    <cellStyle name="Porcentagem 8 2" xfId="55"/>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2" Type="http://schemas.openxmlformats.org/officeDocument/2006/relationships/styles" Target="styles.xml"/><Relationship Id="rId31" Type="http://schemas.openxmlformats.org/officeDocument/2006/relationships/sharedStrings" Target="sharedStrings.xml"/><Relationship Id="rId30" Type="http://schemas.openxmlformats.org/officeDocument/2006/relationships/theme" Target="theme/theme1.xml"/><Relationship Id="rId3" Type="http://schemas.openxmlformats.org/officeDocument/2006/relationships/worksheet" Target="worksheets/sheet3.xml"/><Relationship Id="rId29" Type="http://schemas.openxmlformats.org/officeDocument/2006/relationships/externalLink" Target="externalLinks/externalLink2.xml"/><Relationship Id="rId28" Type="http://schemas.openxmlformats.org/officeDocument/2006/relationships/externalLink" Target="externalLinks/externalLink1.xml"/><Relationship Id="rId27" Type="http://schemas.openxmlformats.org/officeDocument/2006/relationships/customXml" Target="../customXml/item1.xml"/><Relationship Id="rId26" Type="http://schemas.openxmlformats.org/officeDocument/2006/relationships/worksheet" Target="worksheets/sheet26.xml"/><Relationship Id="rId25" Type="http://schemas.openxmlformats.org/officeDocument/2006/relationships/worksheet" Target="worksheets/sheet25.xml"/><Relationship Id="rId24" Type="http://schemas.openxmlformats.org/officeDocument/2006/relationships/worksheet" Target="worksheets/sheet24.xml"/><Relationship Id="rId23" Type="http://schemas.openxmlformats.org/officeDocument/2006/relationships/worksheet" Target="worksheets/sheet23.xml"/><Relationship Id="rId22" Type="http://schemas.openxmlformats.org/officeDocument/2006/relationships/worksheet" Target="worksheets/sheet22.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jpe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81643</xdr:colOff>
      <xdr:row>0</xdr:row>
      <xdr:rowOff>0</xdr:rowOff>
    </xdr:from>
    <xdr:to>
      <xdr:col>1</xdr:col>
      <xdr:colOff>408033</xdr:colOff>
      <xdr:row>1</xdr:row>
      <xdr:rowOff>212725</xdr:rowOff>
    </xdr:to>
    <xdr:pic>
      <xdr:nvPicPr>
        <xdr:cNvPr id="2" name="Imagem 1"/>
        <xdr:cNvPicPr>
          <a:picLocks noChangeAspect="1" noChangeArrowheads="1"/>
        </xdr:cNvPicPr>
      </xdr:nvPicPr>
      <xdr:blipFill>
        <a:blip r:embed="rId1" cstate="print">
          <a:extLst>
            <a:ext uri="{28A0092B-C50C-407E-A947-70E740481C1C}">
              <a14:useLocalDpi xmlns:a14="http://schemas.microsoft.com/office/drawing/2010/main" val="0"/>
            </a:ext>
          </a:extLst>
        </a:blip>
        <a:srcRect b="18806"/>
        <a:stretch>
          <a:fillRect/>
        </a:stretch>
      </xdr:blipFill>
      <xdr:spPr>
        <a:xfrm>
          <a:off x="81280" y="0"/>
          <a:ext cx="774065" cy="793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81643</xdr:colOff>
      <xdr:row>0</xdr:row>
      <xdr:rowOff>0</xdr:rowOff>
    </xdr:from>
    <xdr:to>
      <xdr:col>1</xdr:col>
      <xdr:colOff>408033</xdr:colOff>
      <xdr:row>1</xdr:row>
      <xdr:rowOff>212725</xdr:rowOff>
    </xdr:to>
    <xdr:pic>
      <xdr:nvPicPr>
        <xdr:cNvPr id="2" name="Imagem 1"/>
        <xdr:cNvPicPr>
          <a:picLocks noChangeAspect="1" noChangeArrowheads="1"/>
        </xdr:cNvPicPr>
      </xdr:nvPicPr>
      <xdr:blipFill>
        <a:blip r:embed="rId1" cstate="print">
          <a:extLst>
            <a:ext uri="{28A0092B-C50C-407E-A947-70E740481C1C}">
              <a14:useLocalDpi xmlns:a14="http://schemas.microsoft.com/office/drawing/2010/main" val="0"/>
            </a:ext>
          </a:extLst>
        </a:blip>
        <a:srcRect b="18806"/>
        <a:stretch>
          <a:fillRect/>
        </a:stretch>
      </xdr:blipFill>
      <xdr:spPr>
        <a:xfrm>
          <a:off x="81280" y="0"/>
          <a:ext cx="774065" cy="793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81643</xdr:colOff>
      <xdr:row>0</xdr:row>
      <xdr:rowOff>0</xdr:rowOff>
    </xdr:from>
    <xdr:to>
      <xdr:col>1</xdr:col>
      <xdr:colOff>408033</xdr:colOff>
      <xdr:row>1</xdr:row>
      <xdr:rowOff>212725</xdr:rowOff>
    </xdr:to>
    <xdr:pic>
      <xdr:nvPicPr>
        <xdr:cNvPr id="2" name="Imagem 1"/>
        <xdr:cNvPicPr>
          <a:picLocks noChangeAspect="1" noChangeArrowheads="1"/>
        </xdr:cNvPicPr>
      </xdr:nvPicPr>
      <xdr:blipFill>
        <a:blip r:embed="rId1" cstate="print">
          <a:extLst>
            <a:ext uri="{28A0092B-C50C-407E-A947-70E740481C1C}">
              <a14:useLocalDpi xmlns:a14="http://schemas.microsoft.com/office/drawing/2010/main" val="0"/>
            </a:ext>
          </a:extLst>
        </a:blip>
        <a:srcRect b="18806"/>
        <a:stretch>
          <a:fillRect/>
        </a:stretch>
      </xdr:blipFill>
      <xdr:spPr>
        <a:xfrm>
          <a:off x="81280" y="0"/>
          <a:ext cx="774065" cy="793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81643</xdr:colOff>
      <xdr:row>0</xdr:row>
      <xdr:rowOff>0</xdr:rowOff>
    </xdr:from>
    <xdr:to>
      <xdr:col>1</xdr:col>
      <xdr:colOff>408033</xdr:colOff>
      <xdr:row>1</xdr:row>
      <xdr:rowOff>212725</xdr:rowOff>
    </xdr:to>
    <xdr:pic>
      <xdr:nvPicPr>
        <xdr:cNvPr id="2" name="Imagem 1"/>
        <xdr:cNvPicPr>
          <a:picLocks noChangeAspect="1" noChangeArrowheads="1"/>
        </xdr:cNvPicPr>
      </xdr:nvPicPr>
      <xdr:blipFill>
        <a:blip r:embed="rId1" cstate="print">
          <a:extLst>
            <a:ext uri="{28A0092B-C50C-407E-A947-70E740481C1C}">
              <a14:useLocalDpi xmlns:a14="http://schemas.microsoft.com/office/drawing/2010/main" val="0"/>
            </a:ext>
          </a:extLst>
        </a:blip>
        <a:srcRect b="18806"/>
        <a:stretch>
          <a:fillRect/>
        </a:stretch>
      </xdr:blipFill>
      <xdr:spPr>
        <a:xfrm>
          <a:off x="81280" y="0"/>
          <a:ext cx="774065" cy="793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r="http://schemas.openxmlformats.org/officeDocument/2006/relationships" xmlns:a="http://schemas.openxmlformats.org/drawingml/2006/main">
  <xdr:twoCellAnchor>
    <xdr:from>
      <xdr:col>2</xdr:col>
      <xdr:colOff>0</xdr:colOff>
      <xdr:row>3</xdr:row>
      <xdr:rowOff>91169</xdr:rowOff>
    </xdr:from>
    <xdr:to>
      <xdr:col>2</xdr:col>
      <xdr:colOff>0</xdr:colOff>
      <xdr:row>3</xdr:row>
      <xdr:rowOff>91169</xdr:rowOff>
    </xdr:to>
    <xdr:pic>
      <xdr:nvPicPr>
        <xdr:cNvPr id="2" name="Imagem 1"/>
        <xdr:cNvPicPr>
          <a:picLocks noChangeAspect="1"/>
        </xdr:cNvPicPr>
      </xdr:nvPicPr>
      <xdr:blipFill>
        <a:blip r:embed="rId1"/>
        <a:stretch>
          <a:fillRect/>
        </a:stretch>
      </xdr:blipFill>
      <xdr:spPr>
        <a:xfrm>
          <a:off x="3829050" y="1005205"/>
          <a:ext cx="0" cy="0"/>
        </a:xfrm>
        <a:prstGeom prst="rect">
          <a:avLst/>
        </a:prstGeom>
        <a:noFill/>
        <a:ln w="12700" cap="flat">
          <a:noFill/>
          <a:prstDash val="solid"/>
          <a:headEnd type="none" w="med" len="med"/>
          <a:tailEnd type="none" w="med" len="med"/>
        </a:ln>
        <a:effectLst/>
      </xdr:spPr>
    </xdr:pic>
    <xdr:clientData/>
  </xdr:twoCellAnchor>
  <xdr:twoCellAnchor>
    <xdr:from>
      <xdr:col>2</xdr:col>
      <xdr:colOff>0</xdr:colOff>
      <xdr:row>3</xdr:row>
      <xdr:rowOff>91169</xdr:rowOff>
    </xdr:from>
    <xdr:to>
      <xdr:col>2</xdr:col>
      <xdr:colOff>0</xdr:colOff>
      <xdr:row>3</xdr:row>
      <xdr:rowOff>91169</xdr:rowOff>
    </xdr:to>
    <xdr:pic>
      <xdr:nvPicPr>
        <xdr:cNvPr id="4" name="Imagem 1"/>
        <xdr:cNvPicPr>
          <a:picLocks noChangeAspect="1"/>
        </xdr:cNvPicPr>
      </xdr:nvPicPr>
      <xdr:blipFill>
        <a:blip r:embed="rId1"/>
        <a:stretch>
          <a:fillRect/>
        </a:stretch>
      </xdr:blipFill>
      <xdr:spPr>
        <a:xfrm>
          <a:off x="3829050" y="1005205"/>
          <a:ext cx="0" cy="0"/>
        </a:xfrm>
        <a:prstGeom prst="rect">
          <a:avLst/>
        </a:prstGeom>
        <a:noFill/>
        <a:ln w="12700" cap="flat">
          <a:noFill/>
          <a:prstDash val="solid"/>
          <a:headEnd type="none" w="med" len="med"/>
          <a:tailEnd type="none" w="med" len="med"/>
        </a:ln>
        <a:effectLst/>
      </xdr:spPr>
    </xdr:pic>
    <xdr:clientData/>
  </xdr:twoCellAnchor>
  <xdr:twoCellAnchor editAs="oneCell">
    <xdr:from>
      <xdr:col>0</xdr:col>
      <xdr:colOff>81643</xdr:colOff>
      <xdr:row>0</xdr:row>
      <xdr:rowOff>0</xdr:rowOff>
    </xdr:from>
    <xdr:to>
      <xdr:col>0</xdr:col>
      <xdr:colOff>855708</xdr:colOff>
      <xdr:row>2</xdr:row>
      <xdr:rowOff>69850</xdr:rowOff>
    </xdr:to>
    <xdr:pic>
      <xdr:nvPicPr>
        <xdr:cNvPr id="5" name="Imagem 4"/>
        <xdr:cNvPicPr>
          <a:picLocks noChangeAspect="1" noChangeArrowheads="1"/>
        </xdr:cNvPicPr>
      </xdr:nvPicPr>
      <xdr:blipFill>
        <a:blip r:embed="rId2" cstate="print">
          <a:extLst>
            <a:ext uri="{28A0092B-C50C-407E-A947-70E740481C1C}">
              <a14:useLocalDpi xmlns:a14="http://schemas.microsoft.com/office/drawing/2010/main" val="0"/>
            </a:ext>
          </a:extLst>
        </a:blip>
        <a:srcRect b="18806"/>
        <a:stretch>
          <a:fillRect/>
        </a:stretch>
      </xdr:blipFill>
      <xdr:spPr>
        <a:xfrm>
          <a:off x="81280" y="0"/>
          <a:ext cx="774065" cy="793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smpe%20-%20secretaria%20de%20planejamento%20e%20assuntos%20estrat&#233;gicos/01%20PROJETOS/1-2024%20-%20PROJETOS/Pavimenta&#231;&#227;o%20Ruas%20Abacate,%20Conilon%20e%20Jetib&#225;/05-%20CONILON,%20ABACATE%20E%20JEQUITIB&#193;/03%20-%20PLANILHAS/PLAN-OR&#199;-ST-PAVIMENT-CONILON,%20ABACATE%20E%20J%20-%20Danielly.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User\AppData\Local\Temp\Rar$DIa12004.26739\PLAN-OR&#199;-6%20RUAS%20-%2004.12-2023.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INS DER-ED FEV"/>
      <sheetName val="INS SICRO"/>
      <sheetName val="INS-SINAPI"/>
      <sheetName val="INS-DER-ED"/>
      <sheetName val="SICRO"/>
      <sheetName val="PREÇO- CANTEIRO"/>
      <sheetName val="INS DER-RD"/>
      <sheetName val="PREÇO"/>
      <sheetName val="SINAPI-INS"/>
      <sheetName val="DER-ED"/>
      <sheetName val="DER-RD"/>
      <sheetName val="SINAPI"/>
      <sheetName val="INS-SINP"/>
      <sheetName val="COMP"/>
      <sheetName val="ANEXOS"/>
      <sheetName val="PLANILHA DE CUSTOS"/>
      <sheetName val="SINAPI JULHO COMP SINTETICO"/>
      <sheetName val="MEMÓRIA"/>
      <sheetName val="COMPOSIÇÕES- ESTRUTURAS"/>
      <sheetName val="RESUMO AÇO- ESTRUTURA"/>
      <sheetName val="CRONO-DET"/>
      <sheetName val="ANEXO I MEMÓRIA"/>
      <sheetName val="CRO-FISICO FINANC"/>
      <sheetName val="DET-BDI"/>
      <sheetName val="COMP BDI"/>
      <sheetName val="COTAÇÃO"/>
      <sheetName val="ANEXOS- PREÇO"/>
      <sheetName val="ANEXOS- MEMÓRIA "/>
      <sheetName val="ANEXO I PREÇO "/>
      <sheetName val="ANEXO II PREÇO"/>
      <sheetName val="ANEXO II MEMÓR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ow r="8">
          <cell r="A8" t="str">
            <v>01</v>
          </cell>
        </row>
        <row r="18">
          <cell r="A18" t="str">
            <v>02</v>
          </cell>
        </row>
        <row r="32">
          <cell r="A32" t="str">
            <v>03</v>
          </cell>
        </row>
        <row r="39">
          <cell r="A39" t="str">
            <v>04</v>
          </cell>
        </row>
        <row r="43">
          <cell r="A43" t="str">
            <v>05</v>
          </cell>
        </row>
      </sheetData>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SICRO"/>
      <sheetName val="DER-ED"/>
      <sheetName val="INS-DER-ED"/>
      <sheetName val="DER-RD"/>
      <sheetName val="TRANSP"/>
      <sheetName val="DER-RD-EQ"/>
      <sheetName val="DER-RD-MAT"/>
      <sheetName val="DER-RD-MO"/>
      <sheetName val="SINAPI"/>
      <sheetName val="INS-SINP"/>
      <sheetName val="PREÇO"/>
      <sheetName val=" MEMÓRIA"/>
      <sheetName val="Planilha1"/>
      <sheetName val="CRONO-DET"/>
      <sheetName val="CRONO-SIMP"/>
      <sheetName val="COMP"/>
      <sheetName val="DET-BDI"/>
      <sheetName val="COTAÇÃ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2">
          <cell r="C2" t="str">
            <v>PAVIMENTAÇÃO DE DIVERSAS RUAS EM SANTA TERESA</v>
          </cell>
        </row>
      </sheetData>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N50"/>
  <sheetViews>
    <sheetView view="pageBreakPreview" zoomScaleNormal="100" topLeftCell="A11" workbookViewId="0">
      <selection activeCell="D22" sqref="D22"/>
    </sheetView>
    <sheetView workbookViewId="1">
      <selection activeCell="A1" sqref="A1"/>
    </sheetView>
    <sheetView tabSelected="1" topLeftCell="E41" workbookViewId="2">
      <selection activeCell="I50" sqref="I50"/>
    </sheetView>
  </sheetViews>
  <sheetFormatPr defaultColWidth="9" defaultRowHeight="15"/>
  <cols>
    <col min="1" max="1" width="12.1428571428571" style="182" customWidth="1"/>
    <col min="2" max="2" width="16.7142857142857" style="182" customWidth="1"/>
    <col min="3" max="3" width="20.7142857142857" style="182" customWidth="1"/>
    <col min="4" max="4" width="61.7142857142857" customWidth="1"/>
    <col min="5" max="5" width="8.71428571428571" customWidth="1"/>
    <col min="6" max="6" width="10.8571428571429" customWidth="1"/>
    <col min="7" max="8" width="13.4285714285714" customWidth="1"/>
    <col min="9" max="9" width="12.4285714285714" customWidth="1"/>
    <col min="10" max="10" width="13.8571428571429" customWidth="1"/>
    <col min="11" max="11" width="13.1428571428571" customWidth="1"/>
    <col min="12" max="13" width="10" customWidth="1"/>
    <col min="249" max="249" width="12.1428571428571" customWidth="1"/>
    <col min="250" max="250" width="16.7142857142857" customWidth="1"/>
    <col min="251" max="251" width="20.7142857142857" customWidth="1"/>
    <col min="252" max="252" width="61.7142857142857" customWidth="1"/>
    <col min="253" max="253" width="8.71428571428571" customWidth="1"/>
    <col min="254" max="254" width="16.2857142857143" customWidth="1"/>
    <col min="255" max="255" width="12.2857142857143" customWidth="1"/>
    <col min="256" max="257" width="12.4285714285714" customWidth="1"/>
    <col min="258" max="258" width="17.5714285714286" customWidth="1"/>
    <col min="259" max="259" width="16.4285714285714" customWidth="1"/>
    <col min="262" max="262" width="16.7142857142857" customWidth="1"/>
    <col min="505" max="505" width="12.1428571428571" customWidth="1"/>
    <col min="506" max="506" width="16.7142857142857" customWidth="1"/>
    <col min="507" max="507" width="20.7142857142857" customWidth="1"/>
    <col min="508" max="508" width="61.7142857142857" customWidth="1"/>
    <col min="509" max="509" width="8.71428571428571" customWidth="1"/>
    <col min="510" max="510" width="16.2857142857143" customWidth="1"/>
    <col min="511" max="511" width="12.2857142857143" customWidth="1"/>
    <col min="512" max="513" width="12.4285714285714" customWidth="1"/>
    <col min="514" max="514" width="17.5714285714286" customWidth="1"/>
    <col min="515" max="515" width="16.4285714285714" customWidth="1"/>
    <col min="518" max="518" width="16.7142857142857" customWidth="1"/>
    <col min="761" max="761" width="12.1428571428571" customWidth="1"/>
    <col min="762" max="762" width="16.7142857142857" customWidth="1"/>
    <col min="763" max="763" width="20.7142857142857" customWidth="1"/>
    <col min="764" max="764" width="61.7142857142857" customWidth="1"/>
    <col min="765" max="765" width="8.71428571428571" customWidth="1"/>
    <col min="766" max="766" width="16.2857142857143" customWidth="1"/>
    <col min="767" max="767" width="12.2857142857143" customWidth="1"/>
    <col min="768" max="769" width="12.4285714285714" customWidth="1"/>
    <col min="770" max="770" width="17.5714285714286" customWidth="1"/>
    <col min="771" max="771" width="16.4285714285714" customWidth="1"/>
    <col min="774" max="774" width="16.7142857142857" customWidth="1"/>
    <col min="1017" max="1017" width="12.1428571428571" customWidth="1"/>
    <col min="1018" max="1018" width="16.7142857142857" customWidth="1"/>
    <col min="1019" max="1019" width="20.7142857142857" customWidth="1"/>
    <col min="1020" max="1020" width="61.7142857142857" customWidth="1"/>
    <col min="1021" max="1021" width="8.71428571428571" customWidth="1"/>
    <col min="1022" max="1022" width="16.2857142857143" customWidth="1"/>
    <col min="1023" max="1023" width="12.2857142857143" customWidth="1"/>
    <col min="1024" max="1025" width="12.4285714285714" customWidth="1"/>
    <col min="1026" max="1026" width="17.5714285714286" customWidth="1"/>
    <col min="1027" max="1027" width="16.4285714285714" customWidth="1"/>
    <col min="1030" max="1030" width="16.7142857142857" customWidth="1"/>
    <col min="1273" max="1273" width="12.1428571428571" customWidth="1"/>
    <col min="1274" max="1274" width="16.7142857142857" customWidth="1"/>
    <col min="1275" max="1275" width="20.7142857142857" customWidth="1"/>
    <col min="1276" max="1276" width="61.7142857142857" customWidth="1"/>
    <col min="1277" max="1277" width="8.71428571428571" customWidth="1"/>
    <col min="1278" max="1278" width="16.2857142857143" customWidth="1"/>
    <col min="1279" max="1279" width="12.2857142857143" customWidth="1"/>
    <col min="1280" max="1281" width="12.4285714285714" customWidth="1"/>
    <col min="1282" max="1282" width="17.5714285714286" customWidth="1"/>
    <col min="1283" max="1283" width="16.4285714285714" customWidth="1"/>
    <col min="1286" max="1286" width="16.7142857142857" customWidth="1"/>
    <col min="1529" max="1529" width="12.1428571428571" customWidth="1"/>
    <col min="1530" max="1530" width="16.7142857142857" customWidth="1"/>
    <col min="1531" max="1531" width="20.7142857142857" customWidth="1"/>
    <col min="1532" max="1532" width="61.7142857142857" customWidth="1"/>
    <col min="1533" max="1533" width="8.71428571428571" customWidth="1"/>
    <col min="1534" max="1534" width="16.2857142857143" customWidth="1"/>
    <col min="1535" max="1535" width="12.2857142857143" customWidth="1"/>
    <col min="1536" max="1537" width="12.4285714285714" customWidth="1"/>
    <col min="1538" max="1538" width="17.5714285714286" customWidth="1"/>
    <col min="1539" max="1539" width="16.4285714285714" customWidth="1"/>
    <col min="1542" max="1542" width="16.7142857142857" customWidth="1"/>
    <col min="1785" max="1785" width="12.1428571428571" customWidth="1"/>
    <col min="1786" max="1786" width="16.7142857142857" customWidth="1"/>
    <col min="1787" max="1787" width="20.7142857142857" customWidth="1"/>
    <col min="1788" max="1788" width="61.7142857142857" customWidth="1"/>
    <col min="1789" max="1789" width="8.71428571428571" customWidth="1"/>
    <col min="1790" max="1790" width="16.2857142857143" customWidth="1"/>
    <col min="1791" max="1791" width="12.2857142857143" customWidth="1"/>
    <col min="1792" max="1793" width="12.4285714285714" customWidth="1"/>
    <col min="1794" max="1794" width="17.5714285714286" customWidth="1"/>
    <col min="1795" max="1795" width="16.4285714285714" customWidth="1"/>
    <col min="1798" max="1798" width="16.7142857142857" customWidth="1"/>
    <col min="2041" max="2041" width="12.1428571428571" customWidth="1"/>
    <col min="2042" max="2042" width="16.7142857142857" customWidth="1"/>
    <col min="2043" max="2043" width="20.7142857142857" customWidth="1"/>
    <col min="2044" max="2044" width="61.7142857142857" customWidth="1"/>
    <col min="2045" max="2045" width="8.71428571428571" customWidth="1"/>
    <col min="2046" max="2046" width="16.2857142857143" customWidth="1"/>
    <col min="2047" max="2047" width="12.2857142857143" customWidth="1"/>
    <col min="2048" max="2049" width="12.4285714285714" customWidth="1"/>
    <col min="2050" max="2050" width="17.5714285714286" customWidth="1"/>
    <col min="2051" max="2051" width="16.4285714285714" customWidth="1"/>
    <col min="2054" max="2054" width="16.7142857142857" customWidth="1"/>
    <col min="2297" max="2297" width="12.1428571428571" customWidth="1"/>
    <col min="2298" max="2298" width="16.7142857142857" customWidth="1"/>
    <col min="2299" max="2299" width="20.7142857142857" customWidth="1"/>
    <col min="2300" max="2300" width="61.7142857142857" customWidth="1"/>
    <col min="2301" max="2301" width="8.71428571428571" customWidth="1"/>
    <col min="2302" max="2302" width="16.2857142857143" customWidth="1"/>
    <col min="2303" max="2303" width="12.2857142857143" customWidth="1"/>
    <col min="2304" max="2305" width="12.4285714285714" customWidth="1"/>
    <col min="2306" max="2306" width="17.5714285714286" customWidth="1"/>
    <col min="2307" max="2307" width="16.4285714285714" customWidth="1"/>
    <col min="2310" max="2310" width="16.7142857142857" customWidth="1"/>
    <col min="2553" max="2553" width="12.1428571428571" customWidth="1"/>
    <col min="2554" max="2554" width="16.7142857142857" customWidth="1"/>
    <col min="2555" max="2555" width="20.7142857142857" customWidth="1"/>
    <col min="2556" max="2556" width="61.7142857142857" customWidth="1"/>
    <col min="2557" max="2557" width="8.71428571428571" customWidth="1"/>
    <col min="2558" max="2558" width="16.2857142857143" customWidth="1"/>
    <col min="2559" max="2559" width="12.2857142857143" customWidth="1"/>
    <col min="2560" max="2561" width="12.4285714285714" customWidth="1"/>
    <col min="2562" max="2562" width="17.5714285714286" customWidth="1"/>
    <col min="2563" max="2563" width="16.4285714285714" customWidth="1"/>
    <col min="2566" max="2566" width="16.7142857142857" customWidth="1"/>
    <col min="2809" max="2809" width="12.1428571428571" customWidth="1"/>
    <col min="2810" max="2810" width="16.7142857142857" customWidth="1"/>
    <col min="2811" max="2811" width="20.7142857142857" customWidth="1"/>
    <col min="2812" max="2812" width="61.7142857142857" customWidth="1"/>
    <col min="2813" max="2813" width="8.71428571428571" customWidth="1"/>
    <col min="2814" max="2814" width="16.2857142857143" customWidth="1"/>
    <col min="2815" max="2815" width="12.2857142857143" customWidth="1"/>
    <col min="2816" max="2817" width="12.4285714285714" customWidth="1"/>
    <col min="2818" max="2818" width="17.5714285714286" customWidth="1"/>
    <col min="2819" max="2819" width="16.4285714285714" customWidth="1"/>
    <col min="2822" max="2822" width="16.7142857142857" customWidth="1"/>
    <col min="3065" max="3065" width="12.1428571428571" customWidth="1"/>
    <col min="3066" max="3066" width="16.7142857142857" customWidth="1"/>
    <col min="3067" max="3067" width="20.7142857142857" customWidth="1"/>
    <col min="3068" max="3068" width="61.7142857142857" customWidth="1"/>
    <col min="3069" max="3069" width="8.71428571428571" customWidth="1"/>
    <col min="3070" max="3070" width="16.2857142857143" customWidth="1"/>
    <col min="3071" max="3071" width="12.2857142857143" customWidth="1"/>
    <col min="3072" max="3073" width="12.4285714285714" customWidth="1"/>
    <col min="3074" max="3074" width="17.5714285714286" customWidth="1"/>
    <col min="3075" max="3075" width="16.4285714285714" customWidth="1"/>
    <col min="3078" max="3078" width="16.7142857142857" customWidth="1"/>
    <col min="3321" max="3321" width="12.1428571428571" customWidth="1"/>
    <col min="3322" max="3322" width="16.7142857142857" customWidth="1"/>
    <col min="3323" max="3323" width="20.7142857142857" customWidth="1"/>
    <col min="3324" max="3324" width="61.7142857142857" customWidth="1"/>
    <col min="3325" max="3325" width="8.71428571428571" customWidth="1"/>
    <col min="3326" max="3326" width="16.2857142857143" customWidth="1"/>
    <col min="3327" max="3327" width="12.2857142857143" customWidth="1"/>
    <col min="3328" max="3329" width="12.4285714285714" customWidth="1"/>
    <col min="3330" max="3330" width="17.5714285714286" customWidth="1"/>
    <col min="3331" max="3331" width="16.4285714285714" customWidth="1"/>
    <col min="3334" max="3334" width="16.7142857142857" customWidth="1"/>
    <col min="3577" max="3577" width="12.1428571428571" customWidth="1"/>
    <col min="3578" max="3578" width="16.7142857142857" customWidth="1"/>
    <col min="3579" max="3579" width="20.7142857142857" customWidth="1"/>
    <col min="3580" max="3580" width="61.7142857142857" customWidth="1"/>
    <col min="3581" max="3581" width="8.71428571428571" customWidth="1"/>
    <col min="3582" max="3582" width="16.2857142857143" customWidth="1"/>
    <col min="3583" max="3583" width="12.2857142857143" customWidth="1"/>
    <col min="3584" max="3585" width="12.4285714285714" customWidth="1"/>
    <col min="3586" max="3586" width="17.5714285714286" customWidth="1"/>
    <col min="3587" max="3587" width="16.4285714285714" customWidth="1"/>
    <col min="3590" max="3590" width="16.7142857142857" customWidth="1"/>
    <col min="3833" max="3833" width="12.1428571428571" customWidth="1"/>
    <col min="3834" max="3834" width="16.7142857142857" customWidth="1"/>
    <col min="3835" max="3835" width="20.7142857142857" customWidth="1"/>
    <col min="3836" max="3836" width="61.7142857142857" customWidth="1"/>
    <col min="3837" max="3837" width="8.71428571428571" customWidth="1"/>
    <col min="3838" max="3838" width="16.2857142857143" customWidth="1"/>
    <col min="3839" max="3839" width="12.2857142857143" customWidth="1"/>
    <col min="3840" max="3841" width="12.4285714285714" customWidth="1"/>
    <col min="3842" max="3842" width="17.5714285714286" customWidth="1"/>
    <col min="3843" max="3843" width="16.4285714285714" customWidth="1"/>
    <col min="3846" max="3846" width="16.7142857142857" customWidth="1"/>
    <col min="4089" max="4089" width="12.1428571428571" customWidth="1"/>
    <col min="4090" max="4090" width="16.7142857142857" customWidth="1"/>
    <col min="4091" max="4091" width="20.7142857142857" customWidth="1"/>
    <col min="4092" max="4092" width="61.7142857142857" customWidth="1"/>
    <col min="4093" max="4093" width="8.71428571428571" customWidth="1"/>
    <col min="4094" max="4094" width="16.2857142857143" customWidth="1"/>
    <col min="4095" max="4095" width="12.2857142857143" customWidth="1"/>
    <col min="4096" max="4097" width="12.4285714285714" customWidth="1"/>
    <col min="4098" max="4098" width="17.5714285714286" customWidth="1"/>
    <col min="4099" max="4099" width="16.4285714285714" customWidth="1"/>
    <col min="4102" max="4102" width="16.7142857142857" customWidth="1"/>
    <col min="4345" max="4345" width="12.1428571428571" customWidth="1"/>
    <col min="4346" max="4346" width="16.7142857142857" customWidth="1"/>
    <col min="4347" max="4347" width="20.7142857142857" customWidth="1"/>
    <col min="4348" max="4348" width="61.7142857142857" customWidth="1"/>
    <col min="4349" max="4349" width="8.71428571428571" customWidth="1"/>
    <col min="4350" max="4350" width="16.2857142857143" customWidth="1"/>
    <col min="4351" max="4351" width="12.2857142857143" customWidth="1"/>
    <col min="4352" max="4353" width="12.4285714285714" customWidth="1"/>
    <col min="4354" max="4354" width="17.5714285714286" customWidth="1"/>
    <col min="4355" max="4355" width="16.4285714285714" customWidth="1"/>
    <col min="4358" max="4358" width="16.7142857142857" customWidth="1"/>
    <col min="4601" max="4601" width="12.1428571428571" customWidth="1"/>
    <col min="4602" max="4602" width="16.7142857142857" customWidth="1"/>
    <col min="4603" max="4603" width="20.7142857142857" customWidth="1"/>
    <col min="4604" max="4604" width="61.7142857142857" customWidth="1"/>
    <col min="4605" max="4605" width="8.71428571428571" customWidth="1"/>
    <col min="4606" max="4606" width="16.2857142857143" customWidth="1"/>
    <col min="4607" max="4607" width="12.2857142857143" customWidth="1"/>
    <col min="4608" max="4609" width="12.4285714285714" customWidth="1"/>
    <col min="4610" max="4610" width="17.5714285714286" customWidth="1"/>
    <col min="4611" max="4611" width="16.4285714285714" customWidth="1"/>
    <col min="4614" max="4614" width="16.7142857142857" customWidth="1"/>
    <col min="4857" max="4857" width="12.1428571428571" customWidth="1"/>
    <col min="4858" max="4858" width="16.7142857142857" customWidth="1"/>
    <col min="4859" max="4859" width="20.7142857142857" customWidth="1"/>
    <col min="4860" max="4860" width="61.7142857142857" customWidth="1"/>
    <col min="4861" max="4861" width="8.71428571428571" customWidth="1"/>
    <col min="4862" max="4862" width="16.2857142857143" customWidth="1"/>
    <col min="4863" max="4863" width="12.2857142857143" customWidth="1"/>
    <col min="4864" max="4865" width="12.4285714285714" customWidth="1"/>
    <col min="4866" max="4866" width="17.5714285714286" customWidth="1"/>
    <col min="4867" max="4867" width="16.4285714285714" customWidth="1"/>
    <col min="4870" max="4870" width="16.7142857142857" customWidth="1"/>
    <col min="5113" max="5113" width="12.1428571428571" customWidth="1"/>
    <col min="5114" max="5114" width="16.7142857142857" customWidth="1"/>
    <col min="5115" max="5115" width="20.7142857142857" customWidth="1"/>
    <col min="5116" max="5116" width="61.7142857142857" customWidth="1"/>
    <col min="5117" max="5117" width="8.71428571428571" customWidth="1"/>
    <col min="5118" max="5118" width="16.2857142857143" customWidth="1"/>
    <col min="5119" max="5119" width="12.2857142857143" customWidth="1"/>
    <col min="5120" max="5121" width="12.4285714285714" customWidth="1"/>
    <col min="5122" max="5122" width="17.5714285714286" customWidth="1"/>
    <col min="5123" max="5123" width="16.4285714285714" customWidth="1"/>
    <col min="5126" max="5126" width="16.7142857142857" customWidth="1"/>
    <col min="5369" max="5369" width="12.1428571428571" customWidth="1"/>
    <col min="5370" max="5370" width="16.7142857142857" customWidth="1"/>
    <col min="5371" max="5371" width="20.7142857142857" customWidth="1"/>
    <col min="5372" max="5372" width="61.7142857142857" customWidth="1"/>
    <col min="5373" max="5373" width="8.71428571428571" customWidth="1"/>
    <col min="5374" max="5374" width="16.2857142857143" customWidth="1"/>
    <col min="5375" max="5375" width="12.2857142857143" customWidth="1"/>
    <col min="5376" max="5377" width="12.4285714285714" customWidth="1"/>
    <col min="5378" max="5378" width="17.5714285714286" customWidth="1"/>
    <col min="5379" max="5379" width="16.4285714285714" customWidth="1"/>
    <col min="5382" max="5382" width="16.7142857142857" customWidth="1"/>
    <col min="5625" max="5625" width="12.1428571428571" customWidth="1"/>
    <col min="5626" max="5626" width="16.7142857142857" customWidth="1"/>
    <col min="5627" max="5627" width="20.7142857142857" customWidth="1"/>
    <col min="5628" max="5628" width="61.7142857142857" customWidth="1"/>
    <col min="5629" max="5629" width="8.71428571428571" customWidth="1"/>
    <col min="5630" max="5630" width="16.2857142857143" customWidth="1"/>
    <col min="5631" max="5631" width="12.2857142857143" customWidth="1"/>
    <col min="5632" max="5633" width="12.4285714285714" customWidth="1"/>
    <col min="5634" max="5634" width="17.5714285714286" customWidth="1"/>
    <col min="5635" max="5635" width="16.4285714285714" customWidth="1"/>
    <col min="5638" max="5638" width="16.7142857142857" customWidth="1"/>
    <col min="5881" max="5881" width="12.1428571428571" customWidth="1"/>
    <col min="5882" max="5882" width="16.7142857142857" customWidth="1"/>
    <col min="5883" max="5883" width="20.7142857142857" customWidth="1"/>
    <col min="5884" max="5884" width="61.7142857142857" customWidth="1"/>
    <col min="5885" max="5885" width="8.71428571428571" customWidth="1"/>
    <col min="5886" max="5886" width="16.2857142857143" customWidth="1"/>
    <col min="5887" max="5887" width="12.2857142857143" customWidth="1"/>
    <col min="5888" max="5889" width="12.4285714285714" customWidth="1"/>
    <col min="5890" max="5890" width="17.5714285714286" customWidth="1"/>
    <col min="5891" max="5891" width="16.4285714285714" customWidth="1"/>
    <col min="5894" max="5894" width="16.7142857142857" customWidth="1"/>
    <col min="6137" max="6137" width="12.1428571428571" customWidth="1"/>
    <col min="6138" max="6138" width="16.7142857142857" customWidth="1"/>
    <col min="6139" max="6139" width="20.7142857142857" customWidth="1"/>
    <col min="6140" max="6140" width="61.7142857142857" customWidth="1"/>
    <col min="6141" max="6141" width="8.71428571428571" customWidth="1"/>
    <col min="6142" max="6142" width="16.2857142857143" customWidth="1"/>
    <col min="6143" max="6143" width="12.2857142857143" customWidth="1"/>
    <col min="6144" max="6145" width="12.4285714285714" customWidth="1"/>
    <col min="6146" max="6146" width="17.5714285714286" customWidth="1"/>
    <col min="6147" max="6147" width="16.4285714285714" customWidth="1"/>
    <col min="6150" max="6150" width="16.7142857142857" customWidth="1"/>
    <col min="6393" max="6393" width="12.1428571428571" customWidth="1"/>
    <col min="6394" max="6394" width="16.7142857142857" customWidth="1"/>
    <col min="6395" max="6395" width="20.7142857142857" customWidth="1"/>
    <col min="6396" max="6396" width="61.7142857142857" customWidth="1"/>
    <col min="6397" max="6397" width="8.71428571428571" customWidth="1"/>
    <col min="6398" max="6398" width="16.2857142857143" customWidth="1"/>
    <col min="6399" max="6399" width="12.2857142857143" customWidth="1"/>
    <col min="6400" max="6401" width="12.4285714285714" customWidth="1"/>
    <col min="6402" max="6402" width="17.5714285714286" customWidth="1"/>
    <col min="6403" max="6403" width="16.4285714285714" customWidth="1"/>
    <col min="6406" max="6406" width="16.7142857142857" customWidth="1"/>
    <col min="6649" max="6649" width="12.1428571428571" customWidth="1"/>
    <col min="6650" max="6650" width="16.7142857142857" customWidth="1"/>
    <col min="6651" max="6651" width="20.7142857142857" customWidth="1"/>
    <col min="6652" max="6652" width="61.7142857142857" customWidth="1"/>
    <col min="6653" max="6653" width="8.71428571428571" customWidth="1"/>
    <col min="6654" max="6654" width="16.2857142857143" customWidth="1"/>
    <col min="6655" max="6655" width="12.2857142857143" customWidth="1"/>
    <col min="6656" max="6657" width="12.4285714285714" customWidth="1"/>
    <col min="6658" max="6658" width="17.5714285714286" customWidth="1"/>
    <col min="6659" max="6659" width="16.4285714285714" customWidth="1"/>
    <col min="6662" max="6662" width="16.7142857142857" customWidth="1"/>
    <col min="6905" max="6905" width="12.1428571428571" customWidth="1"/>
    <col min="6906" max="6906" width="16.7142857142857" customWidth="1"/>
    <col min="6907" max="6907" width="20.7142857142857" customWidth="1"/>
    <col min="6908" max="6908" width="61.7142857142857" customWidth="1"/>
    <col min="6909" max="6909" width="8.71428571428571" customWidth="1"/>
    <col min="6910" max="6910" width="16.2857142857143" customWidth="1"/>
    <col min="6911" max="6911" width="12.2857142857143" customWidth="1"/>
    <col min="6912" max="6913" width="12.4285714285714" customWidth="1"/>
    <col min="6914" max="6914" width="17.5714285714286" customWidth="1"/>
    <col min="6915" max="6915" width="16.4285714285714" customWidth="1"/>
    <col min="6918" max="6918" width="16.7142857142857" customWidth="1"/>
    <col min="7161" max="7161" width="12.1428571428571" customWidth="1"/>
    <col min="7162" max="7162" width="16.7142857142857" customWidth="1"/>
    <col min="7163" max="7163" width="20.7142857142857" customWidth="1"/>
    <col min="7164" max="7164" width="61.7142857142857" customWidth="1"/>
    <col min="7165" max="7165" width="8.71428571428571" customWidth="1"/>
    <col min="7166" max="7166" width="16.2857142857143" customWidth="1"/>
    <col min="7167" max="7167" width="12.2857142857143" customWidth="1"/>
    <col min="7168" max="7169" width="12.4285714285714" customWidth="1"/>
    <col min="7170" max="7170" width="17.5714285714286" customWidth="1"/>
    <col min="7171" max="7171" width="16.4285714285714" customWidth="1"/>
    <col min="7174" max="7174" width="16.7142857142857" customWidth="1"/>
    <col min="7417" max="7417" width="12.1428571428571" customWidth="1"/>
    <col min="7418" max="7418" width="16.7142857142857" customWidth="1"/>
    <col min="7419" max="7419" width="20.7142857142857" customWidth="1"/>
    <col min="7420" max="7420" width="61.7142857142857" customWidth="1"/>
    <col min="7421" max="7421" width="8.71428571428571" customWidth="1"/>
    <col min="7422" max="7422" width="16.2857142857143" customWidth="1"/>
    <col min="7423" max="7423" width="12.2857142857143" customWidth="1"/>
    <col min="7424" max="7425" width="12.4285714285714" customWidth="1"/>
    <col min="7426" max="7426" width="17.5714285714286" customWidth="1"/>
    <col min="7427" max="7427" width="16.4285714285714" customWidth="1"/>
    <col min="7430" max="7430" width="16.7142857142857" customWidth="1"/>
    <col min="7673" max="7673" width="12.1428571428571" customWidth="1"/>
    <col min="7674" max="7674" width="16.7142857142857" customWidth="1"/>
    <col min="7675" max="7675" width="20.7142857142857" customWidth="1"/>
    <col min="7676" max="7676" width="61.7142857142857" customWidth="1"/>
    <col min="7677" max="7677" width="8.71428571428571" customWidth="1"/>
    <col min="7678" max="7678" width="16.2857142857143" customWidth="1"/>
    <col min="7679" max="7679" width="12.2857142857143" customWidth="1"/>
    <col min="7680" max="7681" width="12.4285714285714" customWidth="1"/>
    <col min="7682" max="7682" width="17.5714285714286" customWidth="1"/>
    <col min="7683" max="7683" width="16.4285714285714" customWidth="1"/>
    <col min="7686" max="7686" width="16.7142857142857" customWidth="1"/>
    <col min="7929" max="7929" width="12.1428571428571" customWidth="1"/>
    <col min="7930" max="7930" width="16.7142857142857" customWidth="1"/>
    <col min="7931" max="7931" width="20.7142857142857" customWidth="1"/>
    <col min="7932" max="7932" width="61.7142857142857" customWidth="1"/>
    <col min="7933" max="7933" width="8.71428571428571" customWidth="1"/>
    <col min="7934" max="7934" width="16.2857142857143" customWidth="1"/>
    <col min="7935" max="7935" width="12.2857142857143" customWidth="1"/>
    <col min="7936" max="7937" width="12.4285714285714" customWidth="1"/>
    <col min="7938" max="7938" width="17.5714285714286" customWidth="1"/>
    <col min="7939" max="7939" width="16.4285714285714" customWidth="1"/>
    <col min="7942" max="7942" width="16.7142857142857" customWidth="1"/>
    <col min="8185" max="8185" width="12.1428571428571" customWidth="1"/>
    <col min="8186" max="8186" width="16.7142857142857" customWidth="1"/>
    <col min="8187" max="8187" width="20.7142857142857" customWidth="1"/>
    <col min="8188" max="8188" width="61.7142857142857" customWidth="1"/>
    <col min="8189" max="8189" width="8.71428571428571" customWidth="1"/>
    <col min="8190" max="8190" width="16.2857142857143" customWidth="1"/>
    <col min="8191" max="8191" width="12.2857142857143" customWidth="1"/>
    <col min="8192" max="8193" width="12.4285714285714" customWidth="1"/>
    <col min="8194" max="8194" width="17.5714285714286" customWidth="1"/>
    <col min="8195" max="8195" width="16.4285714285714" customWidth="1"/>
    <col min="8198" max="8198" width="16.7142857142857" customWidth="1"/>
    <col min="8441" max="8441" width="12.1428571428571" customWidth="1"/>
    <col min="8442" max="8442" width="16.7142857142857" customWidth="1"/>
    <col min="8443" max="8443" width="20.7142857142857" customWidth="1"/>
    <col min="8444" max="8444" width="61.7142857142857" customWidth="1"/>
    <col min="8445" max="8445" width="8.71428571428571" customWidth="1"/>
    <col min="8446" max="8446" width="16.2857142857143" customWidth="1"/>
    <col min="8447" max="8447" width="12.2857142857143" customWidth="1"/>
    <col min="8448" max="8449" width="12.4285714285714" customWidth="1"/>
    <col min="8450" max="8450" width="17.5714285714286" customWidth="1"/>
    <col min="8451" max="8451" width="16.4285714285714" customWidth="1"/>
    <col min="8454" max="8454" width="16.7142857142857" customWidth="1"/>
    <col min="8697" max="8697" width="12.1428571428571" customWidth="1"/>
    <col min="8698" max="8698" width="16.7142857142857" customWidth="1"/>
    <col min="8699" max="8699" width="20.7142857142857" customWidth="1"/>
    <col min="8700" max="8700" width="61.7142857142857" customWidth="1"/>
    <col min="8701" max="8701" width="8.71428571428571" customWidth="1"/>
    <col min="8702" max="8702" width="16.2857142857143" customWidth="1"/>
    <col min="8703" max="8703" width="12.2857142857143" customWidth="1"/>
    <col min="8704" max="8705" width="12.4285714285714" customWidth="1"/>
    <col min="8706" max="8706" width="17.5714285714286" customWidth="1"/>
    <col min="8707" max="8707" width="16.4285714285714" customWidth="1"/>
    <col min="8710" max="8710" width="16.7142857142857" customWidth="1"/>
    <col min="8953" max="8953" width="12.1428571428571" customWidth="1"/>
    <col min="8954" max="8954" width="16.7142857142857" customWidth="1"/>
    <col min="8955" max="8955" width="20.7142857142857" customWidth="1"/>
    <col min="8956" max="8956" width="61.7142857142857" customWidth="1"/>
    <col min="8957" max="8957" width="8.71428571428571" customWidth="1"/>
    <col min="8958" max="8958" width="16.2857142857143" customWidth="1"/>
    <col min="8959" max="8959" width="12.2857142857143" customWidth="1"/>
    <col min="8960" max="8961" width="12.4285714285714" customWidth="1"/>
    <col min="8962" max="8962" width="17.5714285714286" customWidth="1"/>
    <col min="8963" max="8963" width="16.4285714285714" customWidth="1"/>
    <col min="8966" max="8966" width="16.7142857142857" customWidth="1"/>
    <col min="9209" max="9209" width="12.1428571428571" customWidth="1"/>
    <col min="9210" max="9210" width="16.7142857142857" customWidth="1"/>
    <col min="9211" max="9211" width="20.7142857142857" customWidth="1"/>
    <col min="9212" max="9212" width="61.7142857142857" customWidth="1"/>
    <col min="9213" max="9213" width="8.71428571428571" customWidth="1"/>
    <col min="9214" max="9214" width="16.2857142857143" customWidth="1"/>
    <col min="9215" max="9215" width="12.2857142857143" customWidth="1"/>
    <col min="9216" max="9217" width="12.4285714285714" customWidth="1"/>
    <col min="9218" max="9218" width="17.5714285714286" customWidth="1"/>
    <col min="9219" max="9219" width="16.4285714285714" customWidth="1"/>
    <col min="9222" max="9222" width="16.7142857142857" customWidth="1"/>
    <col min="9465" max="9465" width="12.1428571428571" customWidth="1"/>
    <col min="9466" max="9466" width="16.7142857142857" customWidth="1"/>
    <col min="9467" max="9467" width="20.7142857142857" customWidth="1"/>
    <col min="9468" max="9468" width="61.7142857142857" customWidth="1"/>
    <col min="9469" max="9469" width="8.71428571428571" customWidth="1"/>
    <col min="9470" max="9470" width="16.2857142857143" customWidth="1"/>
    <col min="9471" max="9471" width="12.2857142857143" customWidth="1"/>
    <col min="9472" max="9473" width="12.4285714285714" customWidth="1"/>
    <col min="9474" max="9474" width="17.5714285714286" customWidth="1"/>
    <col min="9475" max="9475" width="16.4285714285714" customWidth="1"/>
    <col min="9478" max="9478" width="16.7142857142857" customWidth="1"/>
    <col min="9721" max="9721" width="12.1428571428571" customWidth="1"/>
    <col min="9722" max="9722" width="16.7142857142857" customWidth="1"/>
    <col min="9723" max="9723" width="20.7142857142857" customWidth="1"/>
    <col min="9724" max="9724" width="61.7142857142857" customWidth="1"/>
    <col min="9725" max="9725" width="8.71428571428571" customWidth="1"/>
    <col min="9726" max="9726" width="16.2857142857143" customWidth="1"/>
    <col min="9727" max="9727" width="12.2857142857143" customWidth="1"/>
    <col min="9728" max="9729" width="12.4285714285714" customWidth="1"/>
    <col min="9730" max="9730" width="17.5714285714286" customWidth="1"/>
    <col min="9731" max="9731" width="16.4285714285714" customWidth="1"/>
    <col min="9734" max="9734" width="16.7142857142857" customWidth="1"/>
    <col min="9977" max="9977" width="12.1428571428571" customWidth="1"/>
    <col min="9978" max="9978" width="16.7142857142857" customWidth="1"/>
    <col min="9979" max="9979" width="20.7142857142857" customWidth="1"/>
    <col min="9980" max="9980" width="61.7142857142857" customWidth="1"/>
    <col min="9981" max="9981" width="8.71428571428571" customWidth="1"/>
    <col min="9982" max="9982" width="16.2857142857143" customWidth="1"/>
    <col min="9983" max="9983" width="12.2857142857143" customWidth="1"/>
    <col min="9984" max="9985" width="12.4285714285714" customWidth="1"/>
    <col min="9986" max="9986" width="17.5714285714286" customWidth="1"/>
    <col min="9987" max="9987" width="16.4285714285714" customWidth="1"/>
    <col min="9990" max="9990" width="16.7142857142857" customWidth="1"/>
    <col min="10233" max="10233" width="12.1428571428571" customWidth="1"/>
    <col min="10234" max="10234" width="16.7142857142857" customWidth="1"/>
    <col min="10235" max="10235" width="20.7142857142857" customWidth="1"/>
    <col min="10236" max="10236" width="61.7142857142857" customWidth="1"/>
    <col min="10237" max="10237" width="8.71428571428571" customWidth="1"/>
    <col min="10238" max="10238" width="16.2857142857143" customWidth="1"/>
    <col min="10239" max="10239" width="12.2857142857143" customWidth="1"/>
    <col min="10240" max="10241" width="12.4285714285714" customWidth="1"/>
    <col min="10242" max="10242" width="17.5714285714286" customWidth="1"/>
    <col min="10243" max="10243" width="16.4285714285714" customWidth="1"/>
    <col min="10246" max="10246" width="16.7142857142857" customWidth="1"/>
    <col min="10489" max="10489" width="12.1428571428571" customWidth="1"/>
    <col min="10490" max="10490" width="16.7142857142857" customWidth="1"/>
    <col min="10491" max="10491" width="20.7142857142857" customWidth="1"/>
    <col min="10492" max="10492" width="61.7142857142857" customWidth="1"/>
    <col min="10493" max="10493" width="8.71428571428571" customWidth="1"/>
    <col min="10494" max="10494" width="16.2857142857143" customWidth="1"/>
    <col min="10495" max="10495" width="12.2857142857143" customWidth="1"/>
    <col min="10496" max="10497" width="12.4285714285714" customWidth="1"/>
    <col min="10498" max="10498" width="17.5714285714286" customWidth="1"/>
    <col min="10499" max="10499" width="16.4285714285714" customWidth="1"/>
    <col min="10502" max="10502" width="16.7142857142857" customWidth="1"/>
    <col min="10745" max="10745" width="12.1428571428571" customWidth="1"/>
    <col min="10746" max="10746" width="16.7142857142857" customWidth="1"/>
    <col min="10747" max="10747" width="20.7142857142857" customWidth="1"/>
    <col min="10748" max="10748" width="61.7142857142857" customWidth="1"/>
    <col min="10749" max="10749" width="8.71428571428571" customWidth="1"/>
    <col min="10750" max="10750" width="16.2857142857143" customWidth="1"/>
    <col min="10751" max="10751" width="12.2857142857143" customWidth="1"/>
    <col min="10752" max="10753" width="12.4285714285714" customWidth="1"/>
    <col min="10754" max="10754" width="17.5714285714286" customWidth="1"/>
    <col min="10755" max="10755" width="16.4285714285714" customWidth="1"/>
    <col min="10758" max="10758" width="16.7142857142857" customWidth="1"/>
    <col min="11001" max="11001" width="12.1428571428571" customWidth="1"/>
    <col min="11002" max="11002" width="16.7142857142857" customWidth="1"/>
    <col min="11003" max="11003" width="20.7142857142857" customWidth="1"/>
    <col min="11004" max="11004" width="61.7142857142857" customWidth="1"/>
    <col min="11005" max="11005" width="8.71428571428571" customWidth="1"/>
    <col min="11006" max="11006" width="16.2857142857143" customWidth="1"/>
    <col min="11007" max="11007" width="12.2857142857143" customWidth="1"/>
    <col min="11008" max="11009" width="12.4285714285714" customWidth="1"/>
    <col min="11010" max="11010" width="17.5714285714286" customWidth="1"/>
    <col min="11011" max="11011" width="16.4285714285714" customWidth="1"/>
    <col min="11014" max="11014" width="16.7142857142857" customWidth="1"/>
    <col min="11257" max="11257" width="12.1428571428571" customWidth="1"/>
    <col min="11258" max="11258" width="16.7142857142857" customWidth="1"/>
    <col min="11259" max="11259" width="20.7142857142857" customWidth="1"/>
    <col min="11260" max="11260" width="61.7142857142857" customWidth="1"/>
    <col min="11261" max="11261" width="8.71428571428571" customWidth="1"/>
    <col min="11262" max="11262" width="16.2857142857143" customWidth="1"/>
    <col min="11263" max="11263" width="12.2857142857143" customWidth="1"/>
    <col min="11264" max="11265" width="12.4285714285714" customWidth="1"/>
    <col min="11266" max="11266" width="17.5714285714286" customWidth="1"/>
    <col min="11267" max="11267" width="16.4285714285714" customWidth="1"/>
    <col min="11270" max="11270" width="16.7142857142857" customWidth="1"/>
    <col min="11513" max="11513" width="12.1428571428571" customWidth="1"/>
    <col min="11514" max="11514" width="16.7142857142857" customWidth="1"/>
    <col min="11515" max="11515" width="20.7142857142857" customWidth="1"/>
    <col min="11516" max="11516" width="61.7142857142857" customWidth="1"/>
    <col min="11517" max="11517" width="8.71428571428571" customWidth="1"/>
    <col min="11518" max="11518" width="16.2857142857143" customWidth="1"/>
    <col min="11519" max="11519" width="12.2857142857143" customWidth="1"/>
    <col min="11520" max="11521" width="12.4285714285714" customWidth="1"/>
    <col min="11522" max="11522" width="17.5714285714286" customWidth="1"/>
    <col min="11523" max="11523" width="16.4285714285714" customWidth="1"/>
    <col min="11526" max="11526" width="16.7142857142857" customWidth="1"/>
    <col min="11769" max="11769" width="12.1428571428571" customWidth="1"/>
    <col min="11770" max="11770" width="16.7142857142857" customWidth="1"/>
    <col min="11771" max="11771" width="20.7142857142857" customWidth="1"/>
    <col min="11772" max="11772" width="61.7142857142857" customWidth="1"/>
    <col min="11773" max="11773" width="8.71428571428571" customWidth="1"/>
    <col min="11774" max="11774" width="16.2857142857143" customWidth="1"/>
    <col min="11775" max="11775" width="12.2857142857143" customWidth="1"/>
    <col min="11776" max="11777" width="12.4285714285714" customWidth="1"/>
    <col min="11778" max="11778" width="17.5714285714286" customWidth="1"/>
    <col min="11779" max="11779" width="16.4285714285714" customWidth="1"/>
    <col min="11782" max="11782" width="16.7142857142857" customWidth="1"/>
    <col min="12025" max="12025" width="12.1428571428571" customWidth="1"/>
    <col min="12026" max="12026" width="16.7142857142857" customWidth="1"/>
    <col min="12027" max="12027" width="20.7142857142857" customWidth="1"/>
    <col min="12028" max="12028" width="61.7142857142857" customWidth="1"/>
    <col min="12029" max="12029" width="8.71428571428571" customWidth="1"/>
    <col min="12030" max="12030" width="16.2857142857143" customWidth="1"/>
    <col min="12031" max="12031" width="12.2857142857143" customWidth="1"/>
    <col min="12032" max="12033" width="12.4285714285714" customWidth="1"/>
    <col min="12034" max="12034" width="17.5714285714286" customWidth="1"/>
    <col min="12035" max="12035" width="16.4285714285714" customWidth="1"/>
    <col min="12038" max="12038" width="16.7142857142857" customWidth="1"/>
    <col min="12281" max="12281" width="12.1428571428571" customWidth="1"/>
    <col min="12282" max="12282" width="16.7142857142857" customWidth="1"/>
    <col min="12283" max="12283" width="20.7142857142857" customWidth="1"/>
    <col min="12284" max="12284" width="61.7142857142857" customWidth="1"/>
    <col min="12285" max="12285" width="8.71428571428571" customWidth="1"/>
    <col min="12286" max="12286" width="16.2857142857143" customWidth="1"/>
    <col min="12287" max="12287" width="12.2857142857143" customWidth="1"/>
    <col min="12288" max="12289" width="12.4285714285714" customWidth="1"/>
    <col min="12290" max="12290" width="17.5714285714286" customWidth="1"/>
    <col min="12291" max="12291" width="16.4285714285714" customWidth="1"/>
    <col min="12294" max="12294" width="16.7142857142857" customWidth="1"/>
    <col min="12537" max="12537" width="12.1428571428571" customWidth="1"/>
    <col min="12538" max="12538" width="16.7142857142857" customWidth="1"/>
    <col min="12539" max="12539" width="20.7142857142857" customWidth="1"/>
    <col min="12540" max="12540" width="61.7142857142857" customWidth="1"/>
    <col min="12541" max="12541" width="8.71428571428571" customWidth="1"/>
    <col min="12542" max="12542" width="16.2857142857143" customWidth="1"/>
    <col min="12543" max="12543" width="12.2857142857143" customWidth="1"/>
    <col min="12544" max="12545" width="12.4285714285714" customWidth="1"/>
    <col min="12546" max="12546" width="17.5714285714286" customWidth="1"/>
    <col min="12547" max="12547" width="16.4285714285714" customWidth="1"/>
    <col min="12550" max="12550" width="16.7142857142857" customWidth="1"/>
    <col min="12793" max="12793" width="12.1428571428571" customWidth="1"/>
    <col min="12794" max="12794" width="16.7142857142857" customWidth="1"/>
    <col min="12795" max="12795" width="20.7142857142857" customWidth="1"/>
    <col min="12796" max="12796" width="61.7142857142857" customWidth="1"/>
    <col min="12797" max="12797" width="8.71428571428571" customWidth="1"/>
    <col min="12798" max="12798" width="16.2857142857143" customWidth="1"/>
    <col min="12799" max="12799" width="12.2857142857143" customWidth="1"/>
    <col min="12800" max="12801" width="12.4285714285714" customWidth="1"/>
    <col min="12802" max="12802" width="17.5714285714286" customWidth="1"/>
    <col min="12803" max="12803" width="16.4285714285714" customWidth="1"/>
    <col min="12806" max="12806" width="16.7142857142857" customWidth="1"/>
    <col min="13049" max="13049" width="12.1428571428571" customWidth="1"/>
    <col min="13050" max="13050" width="16.7142857142857" customWidth="1"/>
    <col min="13051" max="13051" width="20.7142857142857" customWidth="1"/>
    <col min="13052" max="13052" width="61.7142857142857" customWidth="1"/>
    <col min="13053" max="13053" width="8.71428571428571" customWidth="1"/>
    <col min="13054" max="13054" width="16.2857142857143" customWidth="1"/>
    <col min="13055" max="13055" width="12.2857142857143" customWidth="1"/>
    <col min="13056" max="13057" width="12.4285714285714" customWidth="1"/>
    <col min="13058" max="13058" width="17.5714285714286" customWidth="1"/>
    <col min="13059" max="13059" width="16.4285714285714" customWidth="1"/>
    <col min="13062" max="13062" width="16.7142857142857" customWidth="1"/>
    <col min="13305" max="13305" width="12.1428571428571" customWidth="1"/>
    <col min="13306" max="13306" width="16.7142857142857" customWidth="1"/>
    <col min="13307" max="13307" width="20.7142857142857" customWidth="1"/>
    <col min="13308" max="13308" width="61.7142857142857" customWidth="1"/>
    <col min="13309" max="13309" width="8.71428571428571" customWidth="1"/>
    <col min="13310" max="13310" width="16.2857142857143" customWidth="1"/>
    <col min="13311" max="13311" width="12.2857142857143" customWidth="1"/>
    <col min="13312" max="13313" width="12.4285714285714" customWidth="1"/>
    <col min="13314" max="13314" width="17.5714285714286" customWidth="1"/>
    <col min="13315" max="13315" width="16.4285714285714" customWidth="1"/>
    <col min="13318" max="13318" width="16.7142857142857" customWidth="1"/>
    <col min="13561" max="13561" width="12.1428571428571" customWidth="1"/>
    <col min="13562" max="13562" width="16.7142857142857" customWidth="1"/>
    <col min="13563" max="13563" width="20.7142857142857" customWidth="1"/>
    <col min="13564" max="13564" width="61.7142857142857" customWidth="1"/>
    <col min="13565" max="13565" width="8.71428571428571" customWidth="1"/>
    <col min="13566" max="13566" width="16.2857142857143" customWidth="1"/>
    <col min="13567" max="13567" width="12.2857142857143" customWidth="1"/>
    <col min="13568" max="13569" width="12.4285714285714" customWidth="1"/>
    <col min="13570" max="13570" width="17.5714285714286" customWidth="1"/>
    <col min="13571" max="13571" width="16.4285714285714" customWidth="1"/>
    <col min="13574" max="13574" width="16.7142857142857" customWidth="1"/>
    <col min="13817" max="13817" width="12.1428571428571" customWidth="1"/>
    <col min="13818" max="13818" width="16.7142857142857" customWidth="1"/>
    <col min="13819" max="13819" width="20.7142857142857" customWidth="1"/>
    <col min="13820" max="13820" width="61.7142857142857" customWidth="1"/>
    <col min="13821" max="13821" width="8.71428571428571" customWidth="1"/>
    <col min="13822" max="13822" width="16.2857142857143" customWidth="1"/>
    <col min="13823" max="13823" width="12.2857142857143" customWidth="1"/>
    <col min="13824" max="13825" width="12.4285714285714" customWidth="1"/>
    <col min="13826" max="13826" width="17.5714285714286" customWidth="1"/>
    <col min="13827" max="13827" width="16.4285714285714" customWidth="1"/>
    <col min="13830" max="13830" width="16.7142857142857" customWidth="1"/>
    <col min="14073" max="14073" width="12.1428571428571" customWidth="1"/>
    <col min="14074" max="14074" width="16.7142857142857" customWidth="1"/>
    <col min="14075" max="14075" width="20.7142857142857" customWidth="1"/>
    <col min="14076" max="14076" width="61.7142857142857" customWidth="1"/>
    <col min="14077" max="14077" width="8.71428571428571" customWidth="1"/>
    <col min="14078" max="14078" width="16.2857142857143" customWidth="1"/>
    <col min="14079" max="14079" width="12.2857142857143" customWidth="1"/>
    <col min="14080" max="14081" width="12.4285714285714" customWidth="1"/>
    <col min="14082" max="14082" width="17.5714285714286" customWidth="1"/>
    <col min="14083" max="14083" width="16.4285714285714" customWidth="1"/>
    <col min="14086" max="14086" width="16.7142857142857" customWidth="1"/>
    <col min="14329" max="14329" width="12.1428571428571" customWidth="1"/>
    <col min="14330" max="14330" width="16.7142857142857" customWidth="1"/>
    <col min="14331" max="14331" width="20.7142857142857" customWidth="1"/>
    <col min="14332" max="14332" width="61.7142857142857" customWidth="1"/>
    <col min="14333" max="14333" width="8.71428571428571" customWidth="1"/>
    <col min="14334" max="14334" width="16.2857142857143" customWidth="1"/>
    <col min="14335" max="14335" width="12.2857142857143" customWidth="1"/>
    <col min="14336" max="14337" width="12.4285714285714" customWidth="1"/>
    <col min="14338" max="14338" width="17.5714285714286" customWidth="1"/>
    <col min="14339" max="14339" width="16.4285714285714" customWidth="1"/>
    <col min="14342" max="14342" width="16.7142857142857" customWidth="1"/>
    <col min="14585" max="14585" width="12.1428571428571" customWidth="1"/>
    <col min="14586" max="14586" width="16.7142857142857" customWidth="1"/>
    <col min="14587" max="14587" width="20.7142857142857" customWidth="1"/>
    <col min="14588" max="14588" width="61.7142857142857" customWidth="1"/>
    <col min="14589" max="14589" width="8.71428571428571" customWidth="1"/>
    <col min="14590" max="14590" width="16.2857142857143" customWidth="1"/>
    <col min="14591" max="14591" width="12.2857142857143" customWidth="1"/>
    <col min="14592" max="14593" width="12.4285714285714" customWidth="1"/>
    <col min="14594" max="14594" width="17.5714285714286" customWidth="1"/>
    <col min="14595" max="14595" width="16.4285714285714" customWidth="1"/>
    <col min="14598" max="14598" width="16.7142857142857" customWidth="1"/>
    <col min="14841" max="14841" width="12.1428571428571" customWidth="1"/>
    <col min="14842" max="14842" width="16.7142857142857" customWidth="1"/>
    <col min="14843" max="14843" width="20.7142857142857" customWidth="1"/>
    <col min="14844" max="14844" width="61.7142857142857" customWidth="1"/>
    <col min="14845" max="14845" width="8.71428571428571" customWidth="1"/>
    <col min="14846" max="14846" width="16.2857142857143" customWidth="1"/>
    <col min="14847" max="14847" width="12.2857142857143" customWidth="1"/>
    <col min="14848" max="14849" width="12.4285714285714" customWidth="1"/>
    <col min="14850" max="14850" width="17.5714285714286" customWidth="1"/>
    <col min="14851" max="14851" width="16.4285714285714" customWidth="1"/>
    <col min="14854" max="14854" width="16.7142857142857" customWidth="1"/>
    <col min="15097" max="15097" width="12.1428571428571" customWidth="1"/>
    <col min="15098" max="15098" width="16.7142857142857" customWidth="1"/>
    <col min="15099" max="15099" width="20.7142857142857" customWidth="1"/>
    <col min="15100" max="15100" width="61.7142857142857" customWidth="1"/>
    <col min="15101" max="15101" width="8.71428571428571" customWidth="1"/>
    <col min="15102" max="15102" width="16.2857142857143" customWidth="1"/>
    <col min="15103" max="15103" width="12.2857142857143" customWidth="1"/>
    <col min="15104" max="15105" width="12.4285714285714" customWidth="1"/>
    <col min="15106" max="15106" width="17.5714285714286" customWidth="1"/>
    <col min="15107" max="15107" width="16.4285714285714" customWidth="1"/>
    <col min="15110" max="15110" width="16.7142857142857" customWidth="1"/>
    <col min="15353" max="15353" width="12.1428571428571" customWidth="1"/>
    <col min="15354" max="15354" width="16.7142857142857" customWidth="1"/>
    <col min="15355" max="15355" width="20.7142857142857" customWidth="1"/>
    <col min="15356" max="15356" width="61.7142857142857" customWidth="1"/>
    <col min="15357" max="15357" width="8.71428571428571" customWidth="1"/>
    <col min="15358" max="15358" width="16.2857142857143" customWidth="1"/>
    <col min="15359" max="15359" width="12.2857142857143" customWidth="1"/>
    <col min="15360" max="15361" width="12.4285714285714" customWidth="1"/>
    <col min="15362" max="15362" width="17.5714285714286" customWidth="1"/>
    <col min="15363" max="15363" width="16.4285714285714" customWidth="1"/>
    <col min="15366" max="15366" width="16.7142857142857" customWidth="1"/>
    <col min="15609" max="15609" width="12.1428571428571" customWidth="1"/>
    <col min="15610" max="15610" width="16.7142857142857" customWidth="1"/>
    <col min="15611" max="15611" width="20.7142857142857" customWidth="1"/>
    <col min="15612" max="15612" width="61.7142857142857" customWidth="1"/>
    <col min="15613" max="15613" width="8.71428571428571" customWidth="1"/>
    <col min="15614" max="15614" width="16.2857142857143" customWidth="1"/>
    <col min="15615" max="15615" width="12.2857142857143" customWidth="1"/>
    <col min="15616" max="15617" width="12.4285714285714" customWidth="1"/>
    <col min="15618" max="15618" width="17.5714285714286" customWidth="1"/>
    <col min="15619" max="15619" width="16.4285714285714" customWidth="1"/>
    <col min="15622" max="15622" width="16.7142857142857" customWidth="1"/>
    <col min="15865" max="15865" width="12.1428571428571" customWidth="1"/>
    <col min="15866" max="15866" width="16.7142857142857" customWidth="1"/>
    <col min="15867" max="15867" width="20.7142857142857" customWidth="1"/>
    <col min="15868" max="15868" width="61.7142857142857" customWidth="1"/>
    <col min="15869" max="15869" width="8.71428571428571" customWidth="1"/>
    <col min="15870" max="15870" width="16.2857142857143" customWidth="1"/>
    <col min="15871" max="15871" width="12.2857142857143" customWidth="1"/>
    <col min="15872" max="15873" width="12.4285714285714" customWidth="1"/>
    <col min="15874" max="15874" width="17.5714285714286" customWidth="1"/>
    <col min="15875" max="15875" width="16.4285714285714" customWidth="1"/>
    <col min="15878" max="15878" width="16.7142857142857" customWidth="1"/>
    <col min="16121" max="16121" width="12.1428571428571" customWidth="1"/>
    <col min="16122" max="16122" width="16.7142857142857" customWidth="1"/>
    <col min="16123" max="16123" width="20.7142857142857" customWidth="1"/>
    <col min="16124" max="16124" width="61.7142857142857" customWidth="1"/>
    <col min="16125" max="16125" width="8.71428571428571" customWidth="1"/>
    <col min="16126" max="16126" width="16.2857142857143" customWidth="1"/>
    <col min="16127" max="16127" width="12.2857142857143" customWidth="1"/>
    <col min="16128" max="16129" width="12.4285714285714" customWidth="1"/>
    <col min="16130" max="16130" width="17.5714285714286" customWidth="1"/>
    <col min="16131" max="16131" width="16.4285714285714" customWidth="1"/>
    <col min="16134" max="16134" width="16.7142857142857" customWidth="1"/>
  </cols>
  <sheetData>
    <row r="1" ht="16.15" customHeight="1" spans="1:9">
      <c r="A1" s="183"/>
      <c r="B1" s="184"/>
      <c r="C1" s="184"/>
      <c r="D1" s="184"/>
      <c r="E1" s="184"/>
      <c r="F1" s="184"/>
      <c r="G1" s="184"/>
      <c r="H1" s="184"/>
      <c r="I1" s="184"/>
    </row>
    <row r="2" ht="16.15" customHeight="1" spans="1:9">
      <c r="A2" s="185"/>
      <c r="B2" s="186"/>
      <c r="C2" s="186"/>
      <c r="D2" s="187"/>
      <c r="E2" s="187"/>
      <c r="F2" s="187"/>
      <c r="G2" s="187"/>
      <c r="H2" s="187"/>
      <c r="I2" s="187"/>
    </row>
    <row r="3" ht="16.15" customHeight="1" spans="1:9">
      <c r="A3" s="185"/>
      <c r="B3" s="186"/>
      <c r="C3" s="186"/>
      <c r="D3" s="373"/>
      <c r="E3" s="373"/>
      <c r="F3" s="373"/>
      <c r="G3" s="373"/>
      <c r="H3" s="373"/>
      <c r="I3" s="373"/>
    </row>
    <row r="4" ht="16.15" customHeight="1" spans="1:9">
      <c r="A4" s="374" t="s">
        <v>0</v>
      </c>
      <c r="B4" s="375"/>
      <c r="C4" s="375"/>
      <c r="D4" s="375"/>
      <c r="E4" s="375"/>
      <c r="F4" s="375"/>
      <c r="G4" s="375"/>
      <c r="H4" s="415" t="s">
        <v>1</v>
      </c>
      <c r="I4" s="416"/>
    </row>
    <row r="5" ht="30.6" customHeight="1" spans="1:9">
      <c r="A5" s="376" t="s">
        <v>2</v>
      </c>
      <c r="B5" s="354"/>
      <c r="C5" s="354"/>
      <c r="D5" s="354"/>
      <c r="E5" s="354"/>
      <c r="F5" s="354"/>
      <c r="G5" s="354"/>
      <c r="H5" s="292"/>
      <c r="I5" s="417"/>
    </row>
    <row r="6" ht="42" customHeight="1" spans="1:9">
      <c r="A6" s="378" t="s">
        <v>3</v>
      </c>
      <c r="B6" s="377"/>
      <c r="C6" s="377"/>
      <c r="D6" s="377"/>
      <c r="E6" s="377"/>
      <c r="F6" s="377"/>
      <c r="G6" s="377"/>
      <c r="H6" s="292"/>
      <c r="I6" s="417"/>
    </row>
    <row r="7" ht="32.45" customHeight="1" spans="1:9">
      <c r="A7" s="376" t="s">
        <v>4</v>
      </c>
      <c r="B7" s="354"/>
      <c r="C7" s="354"/>
      <c r="D7" s="354"/>
      <c r="E7" s="379" t="s">
        <v>5</v>
      </c>
      <c r="F7" s="380">
        <v>0.2467</v>
      </c>
      <c r="G7" s="332"/>
      <c r="H7" s="292"/>
      <c r="I7" s="417"/>
    </row>
    <row r="8" s="149" customFormat="1" ht="30" customHeight="1" spans="1:9">
      <c r="A8" s="192" t="s">
        <v>6</v>
      </c>
      <c r="B8" s="193" t="s">
        <v>7</v>
      </c>
      <c r="C8" s="193" t="s">
        <v>8</v>
      </c>
      <c r="D8" s="194" t="s">
        <v>9</v>
      </c>
      <c r="E8" s="194" t="s">
        <v>10</v>
      </c>
      <c r="F8" s="381" t="s">
        <v>11</v>
      </c>
      <c r="G8" s="195" t="s">
        <v>12</v>
      </c>
      <c r="H8" s="195" t="s">
        <v>13</v>
      </c>
      <c r="I8" s="197" t="s">
        <v>14</v>
      </c>
    </row>
    <row r="9" s="149" customFormat="1" ht="24.6" customHeight="1" spans="1:9">
      <c r="A9" s="192" t="s">
        <v>15</v>
      </c>
      <c r="B9" s="193"/>
      <c r="C9" s="193"/>
      <c r="D9" s="382" t="s">
        <v>16</v>
      </c>
      <c r="E9" s="194"/>
      <c r="F9" s="383"/>
      <c r="G9" s="195"/>
      <c r="H9" s="195"/>
      <c r="I9" s="197"/>
    </row>
    <row r="10" s="149" customFormat="1" ht="15.75" spans="1:10">
      <c r="A10" s="198" t="s">
        <v>17</v>
      </c>
      <c r="B10" s="209">
        <v>20305</v>
      </c>
      <c r="C10" s="199" t="s">
        <v>18</v>
      </c>
      <c r="D10" s="200" t="s">
        <v>19</v>
      </c>
      <c r="E10" s="209" t="s">
        <v>20</v>
      </c>
      <c r="F10" s="384">
        <f>VLOOKUP(A10,'Memoria São Valentin'!$A:$K,11,)</f>
        <v>8</v>
      </c>
      <c r="G10" s="201">
        <f>VLOOKUP(B10,'TRP 04.2024'!$C:$I,7,FALSE)</f>
        <v>244.31</v>
      </c>
      <c r="H10" s="201">
        <f>ROUND(G10*(1+$F$7),2)</f>
        <v>304.58</v>
      </c>
      <c r="I10" s="396">
        <f>ROUND(H10*F10,2)</f>
        <v>2436.64</v>
      </c>
      <c r="J10" s="397"/>
    </row>
    <row r="11" s="149" customFormat="1" ht="47.25" spans="1:10">
      <c r="A11" s="198" t="s">
        <v>21</v>
      </c>
      <c r="B11" s="209">
        <v>10512</v>
      </c>
      <c r="C11" s="199" t="s">
        <v>18</v>
      </c>
      <c r="D11" s="200" t="s">
        <v>22</v>
      </c>
      <c r="E11" s="209" t="s">
        <v>23</v>
      </c>
      <c r="F11" s="384">
        <f>VLOOKUP(A11,'Memoria São Valentin'!$A:$K,11,)</f>
        <v>0.05</v>
      </c>
      <c r="G11" s="201">
        <f>VLOOKUP(B11,'TRP 04.2024'!$C:$I,7,FALSE)</f>
        <v>22087.47</v>
      </c>
      <c r="H11" s="201">
        <f t="shared" ref="H11:H17" si="0">ROUND(G11*(1+$F$7),2)</f>
        <v>27536.45</v>
      </c>
      <c r="I11" s="396">
        <f t="shared" ref="I10:I17" si="1">ROUND(H11*F11,2)</f>
        <v>1376.82</v>
      </c>
      <c r="J11" s="397"/>
    </row>
    <row r="12" s="149" customFormat="1" ht="15.75" spans="1:10">
      <c r="A12" s="198" t="s">
        <v>24</v>
      </c>
      <c r="B12" s="209">
        <v>42046</v>
      </c>
      <c r="C12" s="199" t="s">
        <v>25</v>
      </c>
      <c r="D12" s="200" t="s">
        <v>26</v>
      </c>
      <c r="E12" s="209" t="s">
        <v>27</v>
      </c>
      <c r="F12" s="384">
        <f>VLOOKUP(A12,'Memoria São Valentin'!$A:$K,11,)</f>
        <v>20</v>
      </c>
      <c r="G12" s="201">
        <v>135.15</v>
      </c>
      <c r="H12" s="201">
        <f t="shared" si="0"/>
        <v>168.49</v>
      </c>
      <c r="I12" s="396">
        <f t="shared" si="1"/>
        <v>3369.8</v>
      </c>
      <c r="J12" s="397"/>
    </row>
    <row r="13" s="149" customFormat="1" ht="15.75" spans="1:10">
      <c r="A13" s="198" t="s">
        <v>28</v>
      </c>
      <c r="B13" s="209">
        <v>42047</v>
      </c>
      <c r="C13" s="199" t="s">
        <v>25</v>
      </c>
      <c r="D13" s="200" t="s">
        <v>29</v>
      </c>
      <c r="E13" s="209" t="s">
        <v>27</v>
      </c>
      <c r="F13" s="384">
        <f>VLOOKUP(A13,'Memoria São Valentin'!$A:$K,11,)</f>
        <v>4</v>
      </c>
      <c r="G13" s="201">
        <v>52.77</v>
      </c>
      <c r="H13" s="201">
        <f t="shared" si="0"/>
        <v>65.79</v>
      </c>
      <c r="I13" s="396">
        <f t="shared" si="1"/>
        <v>263.16</v>
      </c>
      <c r="J13" s="397"/>
    </row>
    <row r="14" s="149" customFormat="1" ht="31.5" spans="1:10">
      <c r="A14" s="198" t="s">
        <v>30</v>
      </c>
      <c r="B14" s="209">
        <v>41359</v>
      </c>
      <c r="C14" s="199" t="s">
        <v>25</v>
      </c>
      <c r="D14" s="200" t="s">
        <v>31</v>
      </c>
      <c r="E14" s="209" t="s">
        <v>32</v>
      </c>
      <c r="F14" s="384">
        <f>VLOOKUP(A14,'Memoria São Valentin'!$A:$K,11,)</f>
        <v>40</v>
      </c>
      <c r="G14" s="201">
        <v>27.18</v>
      </c>
      <c r="H14" s="201">
        <f t="shared" si="0"/>
        <v>33.89</v>
      </c>
      <c r="I14" s="396">
        <f t="shared" si="1"/>
        <v>1355.6</v>
      </c>
      <c r="J14" s="397"/>
    </row>
    <row r="15" s="149" customFormat="1" ht="47.25" spans="1:10">
      <c r="A15" s="198" t="s">
        <v>33</v>
      </c>
      <c r="B15" s="436" t="s">
        <v>34</v>
      </c>
      <c r="C15" s="199" t="s">
        <v>18</v>
      </c>
      <c r="D15" s="200" t="s">
        <v>35</v>
      </c>
      <c r="E15" s="209" t="s">
        <v>23</v>
      </c>
      <c r="F15" s="384">
        <f>VLOOKUP(A15,'Memoria São Valentin'!$A:$K,11,)</f>
        <v>3</v>
      </c>
      <c r="G15" s="201">
        <v>792.5</v>
      </c>
      <c r="H15" s="201">
        <f t="shared" si="0"/>
        <v>988.01</v>
      </c>
      <c r="I15" s="396">
        <f t="shared" si="1"/>
        <v>2964.03</v>
      </c>
      <c r="J15" s="397"/>
    </row>
    <row r="16" s="149" customFormat="1" ht="31.5" spans="1:10">
      <c r="A16" s="198" t="s">
        <v>36</v>
      </c>
      <c r="B16" s="436" t="s">
        <v>37</v>
      </c>
      <c r="C16" s="199" t="s">
        <v>18</v>
      </c>
      <c r="D16" s="200" t="s">
        <v>38</v>
      </c>
      <c r="E16" s="209" t="s">
        <v>27</v>
      </c>
      <c r="F16" s="384">
        <f>VLOOKUP(A16,'Memoria São Valentin'!$A:$K,11,)</f>
        <v>1</v>
      </c>
      <c r="G16" s="201">
        <v>1700</v>
      </c>
      <c r="H16" s="201">
        <f t="shared" si="0"/>
        <v>2119.39</v>
      </c>
      <c r="I16" s="396">
        <f t="shared" si="1"/>
        <v>2119.39</v>
      </c>
      <c r="J16" s="397"/>
    </row>
    <row r="17" s="149" customFormat="1" ht="15.75" spans="1:10">
      <c r="A17" s="198" t="s">
        <v>39</v>
      </c>
      <c r="B17" s="436" t="s">
        <v>40</v>
      </c>
      <c r="C17" s="199" t="s">
        <v>41</v>
      </c>
      <c r="D17" s="200" t="s">
        <v>42</v>
      </c>
      <c r="E17" s="209" t="s">
        <v>43</v>
      </c>
      <c r="F17" s="384">
        <f>VLOOKUP(A17,'Memoria São Valentin'!$A:$K,11,)</f>
        <v>3</v>
      </c>
      <c r="G17" s="201">
        <v>2018.83</v>
      </c>
      <c r="H17" s="201">
        <f t="shared" si="0"/>
        <v>2516.88</v>
      </c>
      <c r="I17" s="396">
        <f t="shared" si="1"/>
        <v>7550.64</v>
      </c>
      <c r="J17" s="397"/>
    </row>
    <row r="18" s="149" customFormat="1" ht="24.6" customHeight="1" spans="1:10">
      <c r="A18" s="385" t="s">
        <v>44</v>
      </c>
      <c r="B18" s="386"/>
      <c r="C18" s="386"/>
      <c r="D18" s="386"/>
      <c r="E18" s="386"/>
      <c r="F18" s="386"/>
      <c r="G18" s="386"/>
      <c r="H18" s="386"/>
      <c r="I18" s="398">
        <f>SUBTOTAL(9,I10:I17)</f>
        <v>21436.08</v>
      </c>
      <c r="J18" s="397"/>
    </row>
    <row r="19" s="181" customFormat="1" ht="25.15" customHeight="1" spans="1:10">
      <c r="A19" s="192" t="s">
        <v>45</v>
      </c>
      <c r="B19" s="193"/>
      <c r="C19" s="193"/>
      <c r="D19" s="382" t="s">
        <v>46</v>
      </c>
      <c r="E19" s="387"/>
      <c r="F19" s="388"/>
      <c r="G19" s="389"/>
      <c r="H19" s="389"/>
      <c r="I19" s="399"/>
      <c r="J19" s="400"/>
    </row>
    <row r="20" s="149" customFormat="1" ht="63" spans="1:14">
      <c r="A20" s="198" t="s">
        <v>47</v>
      </c>
      <c r="B20" s="199" t="s">
        <v>48</v>
      </c>
      <c r="C20" s="199" t="s">
        <v>18</v>
      </c>
      <c r="D20" s="200" t="s">
        <v>49</v>
      </c>
      <c r="E20" s="209" t="s">
        <v>32</v>
      </c>
      <c r="F20" s="384">
        <f>VLOOKUP(A20,'Memoria São Valentin'!$A:$K,11,)</f>
        <v>411</v>
      </c>
      <c r="G20" s="201">
        <v>24.82</v>
      </c>
      <c r="H20" s="201">
        <f>ROUND(G20*(1+$F$7),2)</f>
        <v>30.94</v>
      </c>
      <c r="I20" s="396">
        <f>ROUND(H20*F20,2)</f>
        <v>12716.34</v>
      </c>
      <c r="J20" s="397"/>
      <c r="L20" s="225"/>
      <c r="M20" s="225"/>
      <c r="N20" s="225"/>
    </row>
    <row r="21" s="149" customFormat="1" ht="78.75" spans="1:13">
      <c r="A21" s="198" t="s">
        <v>50</v>
      </c>
      <c r="B21" s="199" t="s">
        <v>51</v>
      </c>
      <c r="C21" s="199" t="s">
        <v>18</v>
      </c>
      <c r="D21" s="200" t="s">
        <v>52</v>
      </c>
      <c r="E21" s="209" t="s">
        <v>20</v>
      </c>
      <c r="F21" s="384">
        <f>VLOOKUP(A21,'Memoria São Valentin'!$A:$K,11,)</f>
        <v>1100</v>
      </c>
      <c r="G21" s="201">
        <f>COMP.02!E32</f>
        <v>25.685</v>
      </c>
      <c r="H21" s="201">
        <f>ROUND(G21*(1+$F$7),2)</f>
        <v>32.02</v>
      </c>
      <c r="I21" s="396">
        <f>ROUND(H21*F21,2)</f>
        <v>35222</v>
      </c>
      <c r="J21" s="397"/>
      <c r="L21" s="225"/>
      <c r="M21" s="225"/>
    </row>
    <row r="22" s="149" customFormat="1" ht="47.25" spans="1:10">
      <c r="A22" s="198" t="s">
        <v>53</v>
      </c>
      <c r="B22" s="207">
        <v>30208</v>
      </c>
      <c r="C22" s="199" t="s">
        <v>18</v>
      </c>
      <c r="D22" s="200" t="s">
        <v>54</v>
      </c>
      <c r="E22" s="209" t="s">
        <v>55</v>
      </c>
      <c r="F22" s="384">
        <f>VLOOKUP(A22,'Memoria São Valentin'!$A:$K,11,)</f>
        <v>65.76</v>
      </c>
      <c r="G22" s="201">
        <f>VLOOKUP(B22,'TRP 04.2024'!$C:$I,7,FALSE)</f>
        <v>166.96</v>
      </c>
      <c r="H22" s="201">
        <f t="shared" ref="H22:H28" si="2">ROUND(G22*(1+$F$7),2)</f>
        <v>208.15</v>
      </c>
      <c r="I22" s="396">
        <f>ROUND(H22*F22,2)</f>
        <v>13687.94</v>
      </c>
      <c r="J22" s="397"/>
    </row>
    <row r="23" s="149" customFormat="1" ht="47.25" spans="1:10">
      <c r="A23" s="198" t="s">
        <v>56</v>
      </c>
      <c r="B23" s="207">
        <v>40233</v>
      </c>
      <c r="C23" s="199" t="s">
        <v>18</v>
      </c>
      <c r="D23" s="200" t="s">
        <v>57</v>
      </c>
      <c r="E23" s="209" t="s">
        <v>55</v>
      </c>
      <c r="F23" s="384">
        <f>VLOOKUP(A23,'Memoria São Valentin'!$A:$K,11,)</f>
        <v>12.84</v>
      </c>
      <c r="G23" s="201">
        <f>VLOOKUP(B23,'TRP 04.2024'!$C:$I,7,FALSE)</f>
        <v>676.08</v>
      </c>
      <c r="H23" s="201">
        <f t="shared" si="2"/>
        <v>842.87</v>
      </c>
      <c r="I23" s="396">
        <f>ROUND(H23*F23,2)</f>
        <v>10822.45</v>
      </c>
      <c r="J23" s="397"/>
    </row>
    <row r="24" s="149" customFormat="1" ht="15.75" spans="1:10">
      <c r="A24" s="198" t="s">
        <v>58</v>
      </c>
      <c r="B24" s="209">
        <v>40754</v>
      </c>
      <c r="C24" s="199" t="s">
        <v>59</v>
      </c>
      <c r="D24" s="210" t="s">
        <v>60</v>
      </c>
      <c r="E24" s="213" t="s">
        <v>61</v>
      </c>
      <c r="F24" s="384">
        <f>VLOOKUP(A24,'Memoria São Valentin'!$A:$K,11)</f>
        <v>1100</v>
      </c>
      <c r="G24" s="390">
        <v>1.84</v>
      </c>
      <c r="H24" s="201">
        <f t="shared" si="2"/>
        <v>2.29</v>
      </c>
      <c r="I24" s="396">
        <f>ROUND(H24*F24,2)</f>
        <v>2519</v>
      </c>
      <c r="J24" s="397"/>
    </row>
    <row r="25" s="149" customFormat="1" ht="22.5" customHeight="1" spans="1:10">
      <c r="A25" s="385" t="s">
        <v>44</v>
      </c>
      <c r="B25" s="386"/>
      <c r="C25" s="386"/>
      <c r="D25" s="386"/>
      <c r="E25" s="386"/>
      <c r="F25" s="386"/>
      <c r="G25" s="386"/>
      <c r="H25" s="386"/>
      <c r="I25" s="398">
        <f>SUBTOTAL(9,I20:I24)</f>
        <v>74967.73</v>
      </c>
      <c r="J25" s="397"/>
    </row>
    <row r="26" s="149" customFormat="1" ht="22.5" customHeight="1" spans="1:10">
      <c r="A26" s="192" t="s">
        <v>62</v>
      </c>
      <c r="B26" s="193"/>
      <c r="C26" s="193"/>
      <c r="D26" s="382" t="s">
        <v>63</v>
      </c>
      <c r="E26" s="387"/>
      <c r="F26" s="388"/>
      <c r="G26" s="389"/>
      <c r="H26" s="389"/>
      <c r="I26" s="399"/>
      <c r="J26" s="400"/>
    </row>
    <row r="27" s="149" customFormat="1" ht="15.75" spans="1:10">
      <c r="A27" s="198" t="s">
        <v>64</v>
      </c>
      <c r="B27" s="199" t="s">
        <v>65</v>
      </c>
      <c r="C27" s="199" t="s">
        <v>59</v>
      </c>
      <c r="D27" s="214" t="s">
        <v>66</v>
      </c>
      <c r="E27" s="213" t="s">
        <v>67</v>
      </c>
      <c r="F27" s="384">
        <f>VLOOKUP(A27,'Memoria São Valentin'!$A:$K,11,)</f>
        <v>68.85</v>
      </c>
      <c r="G27" s="384">
        <f>COMP.05!H39</f>
        <v>347.66</v>
      </c>
      <c r="H27" s="201">
        <f t="shared" si="2"/>
        <v>433.43</v>
      </c>
      <c r="I27" s="396">
        <f>ROUND(H27*F27,2)</f>
        <v>29841.66</v>
      </c>
      <c r="J27" s="397"/>
    </row>
    <row r="28" s="149" customFormat="1" ht="15.75" spans="1:10">
      <c r="A28" s="198" t="s">
        <v>68</v>
      </c>
      <c r="B28" s="199" t="s">
        <v>69</v>
      </c>
      <c r="C28" s="199" t="s">
        <v>59</v>
      </c>
      <c r="D28" s="212" t="s">
        <v>70</v>
      </c>
      <c r="E28" s="213" t="s">
        <v>67</v>
      </c>
      <c r="F28" s="384">
        <f>VLOOKUP(A28,'Memoria São Valentin'!$A:$K,11,)</f>
        <v>40</v>
      </c>
      <c r="G28" s="384">
        <f>COMP.06!H39</f>
        <v>229.79</v>
      </c>
      <c r="H28" s="201">
        <f t="shared" si="2"/>
        <v>286.48</v>
      </c>
      <c r="I28" s="396">
        <f>ROUND(H28*F28,2)</f>
        <v>11459.2</v>
      </c>
      <c r="J28" s="397"/>
    </row>
    <row r="29" s="149" customFormat="1" ht="40.5" customHeight="1" spans="1:10">
      <c r="A29" s="198" t="s">
        <v>71</v>
      </c>
      <c r="B29" s="213" t="s">
        <v>72</v>
      </c>
      <c r="C29" s="199" t="s">
        <v>18</v>
      </c>
      <c r="D29" s="212" t="s">
        <v>73</v>
      </c>
      <c r="E29" s="213" t="s">
        <v>32</v>
      </c>
      <c r="F29" s="384">
        <f>VLOOKUP(A29,'Memoria São Valentin'!$A:$K,11,)</f>
        <v>200</v>
      </c>
      <c r="G29" s="384">
        <f>COMP.03!D22</f>
        <v>7.2138508</v>
      </c>
      <c r="H29" s="201">
        <f t="shared" ref="H29:H34" si="3">ROUND(G29*(1+$F$7),2)</f>
        <v>8.99</v>
      </c>
      <c r="I29" s="396">
        <f>ROUND(H29*F29,2)</f>
        <v>1798</v>
      </c>
      <c r="J29" s="397"/>
    </row>
    <row r="30" s="149" customFormat="1" ht="15.75" spans="1:10">
      <c r="A30" s="198" t="s">
        <v>74</v>
      </c>
      <c r="B30" s="209">
        <v>41546</v>
      </c>
      <c r="C30" s="199" t="s">
        <v>59</v>
      </c>
      <c r="D30" s="212" t="s">
        <v>75</v>
      </c>
      <c r="E30" s="213" t="s">
        <v>67</v>
      </c>
      <c r="F30" s="384">
        <f>VLOOKUP(A30,'Memoria São Valentin'!$A:$K,11,)</f>
        <v>4</v>
      </c>
      <c r="G30" s="384">
        <v>381.2</v>
      </c>
      <c r="H30" s="201">
        <f t="shared" si="3"/>
        <v>475.24</v>
      </c>
      <c r="I30" s="396">
        <f>ROUND(H30*F30,2)</f>
        <v>1900.96</v>
      </c>
      <c r="J30" s="397"/>
    </row>
    <row r="31" s="149" customFormat="1" ht="31.5" spans="1:10">
      <c r="A31" s="198" t="s">
        <v>76</v>
      </c>
      <c r="B31" s="209">
        <v>41544</v>
      </c>
      <c r="C31" s="199" t="s">
        <v>59</v>
      </c>
      <c r="D31" s="212" t="s">
        <v>77</v>
      </c>
      <c r="E31" s="213" t="s">
        <v>67</v>
      </c>
      <c r="F31" s="384">
        <f>VLOOKUP(A31,'Memoria São Valentin'!$A:$K,11,)</f>
        <v>16</v>
      </c>
      <c r="G31" s="384">
        <v>611.61</v>
      </c>
      <c r="H31" s="201">
        <f t="shared" si="3"/>
        <v>762.49</v>
      </c>
      <c r="I31" s="396">
        <f>ROUND(H31*F31,2)</f>
        <v>12199.84</v>
      </c>
      <c r="J31" s="397"/>
    </row>
    <row r="32" s="149" customFormat="1" ht="24" customHeight="1" spans="1:10">
      <c r="A32" s="385" t="s">
        <v>44</v>
      </c>
      <c r="B32" s="386"/>
      <c r="C32" s="386"/>
      <c r="D32" s="386"/>
      <c r="E32" s="386"/>
      <c r="F32" s="386"/>
      <c r="G32" s="386"/>
      <c r="H32" s="386"/>
      <c r="I32" s="398">
        <f>SUBTOTAL(9,I27:I31)</f>
        <v>57199.66</v>
      </c>
      <c r="J32" s="397"/>
    </row>
    <row r="33" s="149" customFormat="1" ht="24" customHeight="1" spans="1:10">
      <c r="A33" s="192" t="s">
        <v>78</v>
      </c>
      <c r="B33" s="193"/>
      <c r="C33" s="193"/>
      <c r="D33" s="382" t="s">
        <v>79</v>
      </c>
      <c r="E33" s="387"/>
      <c r="F33" s="388"/>
      <c r="G33" s="389"/>
      <c r="H33" s="389"/>
      <c r="I33" s="399"/>
      <c r="J33" s="400"/>
    </row>
    <row r="34" s="149" customFormat="1" ht="15.75" spans="1:10">
      <c r="A34" s="198" t="s">
        <v>80</v>
      </c>
      <c r="B34" s="209">
        <v>30103</v>
      </c>
      <c r="C34" s="199" t="s">
        <v>18</v>
      </c>
      <c r="D34" s="200" t="s">
        <v>81</v>
      </c>
      <c r="E34" s="213" t="s">
        <v>82</v>
      </c>
      <c r="F34" s="384">
        <f>VLOOKUP(A34,'Memoria São Valentin'!$A:$K,11,)</f>
        <v>4.62</v>
      </c>
      <c r="G34" s="201">
        <f>VLOOKUP(B34,'TRP 04.2024'!$C:$I,7,FALSE)</f>
        <v>16.32</v>
      </c>
      <c r="H34" s="201">
        <f t="shared" si="3"/>
        <v>20.35</v>
      </c>
      <c r="I34" s="396">
        <f>ROUND(H34*F34,2)</f>
        <v>94.02</v>
      </c>
      <c r="J34" s="397"/>
    </row>
    <row r="35" s="149" customFormat="1" ht="31.5" spans="1:10">
      <c r="A35" s="198" t="s">
        <v>83</v>
      </c>
      <c r="B35" s="207" t="s">
        <v>84</v>
      </c>
      <c r="C35" s="199" t="s">
        <v>59</v>
      </c>
      <c r="D35" s="208" t="s">
        <v>85</v>
      </c>
      <c r="E35" s="213" t="s">
        <v>32</v>
      </c>
      <c r="F35" s="384">
        <f>VLOOKUP(A35,'Memoria São Valentin'!$A:$K,11,)</f>
        <v>6</v>
      </c>
      <c r="G35" s="384">
        <f>COMP.04!H46</f>
        <v>812.6029</v>
      </c>
      <c r="H35" s="201">
        <f t="shared" ref="H35:H40" si="4">ROUND(G35*(1+$F$7),2)</f>
        <v>1013.07</v>
      </c>
      <c r="I35" s="396">
        <f t="shared" ref="I35:I40" si="5">ROUND(H35*F35,2)</f>
        <v>6078.42</v>
      </c>
      <c r="J35" s="397"/>
    </row>
    <row r="36" s="149" customFormat="1" ht="31.5" spans="1:10">
      <c r="A36" s="198" t="s">
        <v>86</v>
      </c>
      <c r="B36" s="209">
        <v>40666</v>
      </c>
      <c r="C36" s="199" t="s">
        <v>59</v>
      </c>
      <c r="D36" s="210" t="s">
        <v>87</v>
      </c>
      <c r="E36" s="213" t="s">
        <v>32</v>
      </c>
      <c r="F36" s="384">
        <f>VLOOKUP(A36,'Memoria São Valentin'!$A:$K,11,)</f>
        <v>400</v>
      </c>
      <c r="G36" s="384">
        <v>96.04</v>
      </c>
      <c r="H36" s="201">
        <f t="shared" si="4"/>
        <v>119.73</v>
      </c>
      <c r="I36" s="396">
        <f t="shared" si="5"/>
        <v>47892</v>
      </c>
      <c r="J36" s="397"/>
    </row>
    <row r="37" s="149" customFormat="1" ht="15.75" spans="1:10">
      <c r="A37" s="198" t="s">
        <v>88</v>
      </c>
      <c r="B37" s="209">
        <v>41176</v>
      </c>
      <c r="C37" s="199" t="s">
        <v>59</v>
      </c>
      <c r="D37" s="200" t="s">
        <v>89</v>
      </c>
      <c r="E37" s="213" t="s">
        <v>32</v>
      </c>
      <c r="F37" s="384">
        <f>VLOOKUP(A37,'Memoria São Valentin'!$A:$K,11,)</f>
        <v>6</v>
      </c>
      <c r="G37" s="384">
        <v>45.56</v>
      </c>
      <c r="H37" s="201">
        <f t="shared" si="4"/>
        <v>56.8</v>
      </c>
      <c r="I37" s="396">
        <f t="shared" si="5"/>
        <v>340.8</v>
      </c>
      <c r="J37" s="397"/>
    </row>
    <row r="38" s="149" customFormat="1" ht="31.5" spans="1:10">
      <c r="A38" s="198" t="s">
        <v>90</v>
      </c>
      <c r="B38" s="209">
        <v>102993</v>
      </c>
      <c r="C38" s="199" t="s">
        <v>91</v>
      </c>
      <c r="D38" s="210" t="s">
        <v>92</v>
      </c>
      <c r="E38" s="213" t="s">
        <v>93</v>
      </c>
      <c r="F38" s="384">
        <f>VLOOKUP(A38,'Memoria São Valentin'!$A:$K,11,)</f>
        <v>12</v>
      </c>
      <c r="G38" s="433">
        <f>ROUND((111.55*(1+F7))*0.67,2)</f>
        <v>93.18</v>
      </c>
      <c r="H38" s="201">
        <f t="shared" si="4"/>
        <v>116.17</v>
      </c>
      <c r="I38" s="396">
        <f t="shared" si="5"/>
        <v>1394.04</v>
      </c>
      <c r="J38" s="397"/>
    </row>
    <row r="39" s="149" customFormat="1" ht="31.5" spans="1:10">
      <c r="A39" s="198" t="s">
        <v>94</v>
      </c>
      <c r="B39" s="209">
        <v>40675</v>
      </c>
      <c r="C39" s="199" t="s">
        <v>59</v>
      </c>
      <c r="D39" s="210" t="s">
        <v>95</v>
      </c>
      <c r="E39" s="213" t="s">
        <v>96</v>
      </c>
      <c r="F39" s="384">
        <f>VLOOKUP(A39,'Memoria São Valentin'!$A:$K,11,)</f>
        <v>2</v>
      </c>
      <c r="G39" s="433">
        <v>233.45</v>
      </c>
      <c r="H39" s="201">
        <f t="shared" si="4"/>
        <v>291.04</v>
      </c>
      <c r="I39" s="396">
        <f t="shared" si="5"/>
        <v>582.08</v>
      </c>
      <c r="J39" s="397"/>
    </row>
    <row r="40" s="149" customFormat="1" ht="15.75" spans="1:10">
      <c r="A40" s="198" t="s">
        <v>97</v>
      </c>
      <c r="B40" s="209">
        <v>40687</v>
      </c>
      <c r="C40" s="199" t="s">
        <v>59</v>
      </c>
      <c r="D40" s="210" t="s">
        <v>98</v>
      </c>
      <c r="E40" s="213" t="s">
        <v>93</v>
      </c>
      <c r="F40" s="384">
        <f>VLOOKUP(A40,'Memoria São Valentin'!$A:$K,11,)</f>
        <v>10</v>
      </c>
      <c r="G40" s="433">
        <v>519.4</v>
      </c>
      <c r="H40" s="201">
        <f t="shared" si="4"/>
        <v>647.54</v>
      </c>
      <c r="I40" s="396">
        <f t="shared" si="5"/>
        <v>6475.4</v>
      </c>
      <c r="J40" s="397"/>
    </row>
    <row r="41" s="149" customFormat="1" ht="24" customHeight="1" spans="1:11">
      <c r="A41" s="385" t="s">
        <v>44</v>
      </c>
      <c r="B41" s="386"/>
      <c r="C41" s="386"/>
      <c r="D41" s="386"/>
      <c r="E41" s="386"/>
      <c r="F41" s="386"/>
      <c r="G41" s="386"/>
      <c r="H41" s="386"/>
      <c r="I41" s="398">
        <f>SUBTOTAL(9,I34:I40)</f>
        <v>62856.76</v>
      </c>
      <c r="J41" s="397"/>
      <c r="K41" s="149" t="s">
        <v>99</v>
      </c>
    </row>
    <row r="42" s="149" customFormat="1" ht="24" customHeight="1" spans="1:11">
      <c r="A42" s="192" t="s">
        <v>100</v>
      </c>
      <c r="B42" s="193"/>
      <c r="C42" s="193"/>
      <c r="D42" s="382" t="s">
        <v>101</v>
      </c>
      <c r="E42" s="387"/>
      <c r="F42" s="388"/>
      <c r="G42" s="389"/>
      <c r="H42" s="389"/>
      <c r="I42" s="399"/>
      <c r="J42" s="400"/>
      <c r="K42" s="434"/>
    </row>
    <row r="43" s="149" customFormat="1" ht="47.25" spans="1:10">
      <c r="A43" s="198" t="s">
        <v>102</v>
      </c>
      <c r="B43" s="209">
        <v>200576</v>
      </c>
      <c r="C43" s="199" t="s">
        <v>18</v>
      </c>
      <c r="D43" s="210" t="s">
        <v>103</v>
      </c>
      <c r="E43" s="213" t="s">
        <v>27</v>
      </c>
      <c r="F43" s="384">
        <f>VLOOKUP(A43,'Memoria São Valentin'!$A:$K,11,)</f>
        <v>1</v>
      </c>
      <c r="G43" s="201">
        <f>VLOOKUP(B43,'TRP 04.2024'!$C:$I,7,FALSE)</f>
        <v>643.79</v>
      </c>
      <c r="H43" s="201">
        <f>ROUND(G43*(1+$F$7),2)</f>
        <v>802.61</v>
      </c>
      <c r="I43" s="396">
        <f>ROUND(H43*F43,2)</f>
        <v>802.61</v>
      </c>
      <c r="J43" s="397"/>
    </row>
    <row r="44" s="149" customFormat="1" ht="24" customHeight="1" spans="1:10">
      <c r="A44" s="385" t="s">
        <v>44</v>
      </c>
      <c r="B44" s="386"/>
      <c r="C44" s="386"/>
      <c r="D44" s="386"/>
      <c r="E44" s="386"/>
      <c r="F44" s="386"/>
      <c r="G44" s="386"/>
      <c r="H44" s="386"/>
      <c r="I44" s="398">
        <f>SUBTOTAL(9,I43)</f>
        <v>802.61</v>
      </c>
      <c r="J44" s="397"/>
    </row>
    <row r="45" s="181" customFormat="1" ht="31.9" customHeight="1" spans="1:10">
      <c r="A45" s="216"/>
      <c r="B45" s="217"/>
      <c r="C45" s="217"/>
      <c r="D45" s="218" t="s">
        <v>104</v>
      </c>
      <c r="E45" s="392"/>
      <c r="F45" s="218"/>
      <c r="G45" s="392"/>
      <c r="H45" s="392"/>
      <c r="I45" s="220">
        <f>SUBTOTAL(9,I10:I44)</f>
        <v>217262.84</v>
      </c>
      <c r="J45" s="397"/>
    </row>
    <row r="46" ht="30.75" customHeight="1" spans="1:10">
      <c r="A46" s="149"/>
      <c r="B46"/>
      <c r="C46"/>
      <c r="G46" s="393"/>
      <c r="H46" s="393"/>
      <c r="J46" s="221"/>
    </row>
    <row r="47" s="149" customFormat="1" ht="21" customHeight="1" spans="4:4">
      <c r="D47" s="61" t="s">
        <v>105</v>
      </c>
    </row>
    <row r="48" spans="4:4">
      <c r="D48" s="61" t="s">
        <v>106</v>
      </c>
    </row>
    <row r="49" spans="4:4">
      <c r="D49" s="61" t="s">
        <v>107</v>
      </c>
    </row>
    <row r="50" spans="9:9">
      <c r="I50" s="435">
        <f>ROUND(I45+'Planilha Alto Céu'!I44+'Planilha 15 de agosto(igreja)'!I45+'Planilha Alto caldeirão (bergu)'!I44,2)</f>
        <v>1418159.55</v>
      </c>
    </row>
  </sheetData>
  <mergeCells count="5">
    <mergeCell ref="A4:G4"/>
    <mergeCell ref="A5:G5"/>
    <mergeCell ref="A6:G6"/>
    <mergeCell ref="A7:D7"/>
    <mergeCell ref="H4:I7"/>
  </mergeCells>
  <printOptions horizontalCentered="1"/>
  <pageMargins left="0.511811023622047" right="0.511811023622047" top="0.94488188976378" bottom="0.748031496062992" header="0.31496062992126" footer="0.31496062992126"/>
  <pageSetup paperSize="9" scale="79" fitToHeight="0" orientation="landscape"/>
  <headerFooter>
    <oddFooter>&amp;R&amp;P</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R111"/>
  <sheetViews>
    <sheetView view="pageBreakPreview" zoomScaleNormal="85" topLeftCell="A62" workbookViewId="0">
      <selection activeCell="D112" sqref="D112"/>
    </sheetView>
    <sheetView workbookViewId="1">
      <selection activeCell="A1" sqref="A1"/>
    </sheetView>
    <sheetView workbookViewId="2">
      <selection activeCell="A1" sqref="A1"/>
    </sheetView>
  </sheetViews>
  <sheetFormatPr defaultColWidth="9" defaultRowHeight="15"/>
  <cols>
    <col min="2" max="2" width="19.2857142857143" customWidth="1"/>
    <col min="3" max="3" width="16.7142857142857" customWidth="1"/>
    <col min="4" max="4" width="61.4285714285714" customWidth="1"/>
    <col min="5" max="5" width="13.5714285714286" customWidth="1"/>
    <col min="6" max="6" width="20.7142857142857" customWidth="1"/>
    <col min="7" max="7" width="21.1428571428571" customWidth="1"/>
    <col min="8" max="8" width="22.8571428571429" customWidth="1"/>
    <col min="9" max="10" width="21.1428571428571" customWidth="1"/>
    <col min="258" max="258" width="19.2857142857143" customWidth="1"/>
    <col min="259" max="259" width="16.7142857142857" customWidth="1"/>
    <col min="260" max="260" width="61.4285714285714" customWidth="1"/>
    <col min="261" max="261" width="13.5714285714286" customWidth="1"/>
    <col min="262" max="262" width="20.7142857142857" customWidth="1"/>
    <col min="263" max="263" width="21.1428571428571" customWidth="1"/>
    <col min="264" max="264" width="22.8571428571429" customWidth="1"/>
    <col min="265" max="266" width="21.1428571428571" customWidth="1"/>
    <col min="514" max="514" width="19.2857142857143" customWidth="1"/>
    <col min="515" max="515" width="16.7142857142857" customWidth="1"/>
    <col min="516" max="516" width="61.4285714285714" customWidth="1"/>
    <col min="517" max="517" width="13.5714285714286" customWidth="1"/>
    <col min="518" max="518" width="20.7142857142857" customWidth="1"/>
    <col min="519" max="519" width="21.1428571428571" customWidth="1"/>
    <col min="520" max="520" width="22.8571428571429" customWidth="1"/>
    <col min="521" max="522" width="21.1428571428571" customWidth="1"/>
    <col min="770" max="770" width="19.2857142857143" customWidth="1"/>
    <col min="771" max="771" width="16.7142857142857" customWidth="1"/>
    <col min="772" max="772" width="61.4285714285714" customWidth="1"/>
    <col min="773" max="773" width="13.5714285714286" customWidth="1"/>
    <col min="774" max="774" width="20.7142857142857" customWidth="1"/>
    <col min="775" max="775" width="21.1428571428571" customWidth="1"/>
    <col min="776" max="776" width="22.8571428571429" customWidth="1"/>
    <col min="777" max="778" width="21.1428571428571" customWidth="1"/>
    <col min="1026" max="1026" width="19.2857142857143" customWidth="1"/>
    <col min="1027" max="1027" width="16.7142857142857" customWidth="1"/>
    <col min="1028" max="1028" width="61.4285714285714" customWidth="1"/>
    <col min="1029" max="1029" width="13.5714285714286" customWidth="1"/>
    <col min="1030" max="1030" width="20.7142857142857" customWidth="1"/>
    <col min="1031" max="1031" width="21.1428571428571" customWidth="1"/>
    <col min="1032" max="1032" width="22.8571428571429" customWidth="1"/>
    <col min="1033" max="1034" width="21.1428571428571" customWidth="1"/>
    <col min="1282" max="1282" width="19.2857142857143" customWidth="1"/>
    <col min="1283" max="1283" width="16.7142857142857" customWidth="1"/>
    <col min="1284" max="1284" width="61.4285714285714" customWidth="1"/>
    <col min="1285" max="1285" width="13.5714285714286" customWidth="1"/>
    <col min="1286" max="1286" width="20.7142857142857" customWidth="1"/>
    <col min="1287" max="1287" width="21.1428571428571" customWidth="1"/>
    <col min="1288" max="1288" width="22.8571428571429" customWidth="1"/>
    <col min="1289" max="1290" width="21.1428571428571" customWidth="1"/>
    <col min="1538" max="1538" width="19.2857142857143" customWidth="1"/>
    <col min="1539" max="1539" width="16.7142857142857" customWidth="1"/>
    <col min="1540" max="1540" width="61.4285714285714" customWidth="1"/>
    <col min="1541" max="1541" width="13.5714285714286" customWidth="1"/>
    <col min="1542" max="1542" width="20.7142857142857" customWidth="1"/>
    <col min="1543" max="1543" width="21.1428571428571" customWidth="1"/>
    <col min="1544" max="1544" width="22.8571428571429" customWidth="1"/>
    <col min="1545" max="1546" width="21.1428571428571" customWidth="1"/>
    <col min="1794" max="1794" width="19.2857142857143" customWidth="1"/>
    <col min="1795" max="1795" width="16.7142857142857" customWidth="1"/>
    <col min="1796" max="1796" width="61.4285714285714" customWidth="1"/>
    <col min="1797" max="1797" width="13.5714285714286" customWidth="1"/>
    <col min="1798" max="1798" width="20.7142857142857" customWidth="1"/>
    <col min="1799" max="1799" width="21.1428571428571" customWidth="1"/>
    <col min="1800" max="1800" width="22.8571428571429" customWidth="1"/>
    <col min="1801" max="1802" width="21.1428571428571" customWidth="1"/>
    <col min="2050" max="2050" width="19.2857142857143" customWidth="1"/>
    <col min="2051" max="2051" width="16.7142857142857" customWidth="1"/>
    <col min="2052" max="2052" width="61.4285714285714" customWidth="1"/>
    <col min="2053" max="2053" width="13.5714285714286" customWidth="1"/>
    <col min="2054" max="2054" width="20.7142857142857" customWidth="1"/>
    <col min="2055" max="2055" width="21.1428571428571" customWidth="1"/>
    <col min="2056" max="2056" width="22.8571428571429" customWidth="1"/>
    <col min="2057" max="2058" width="21.1428571428571" customWidth="1"/>
    <col min="2306" max="2306" width="19.2857142857143" customWidth="1"/>
    <col min="2307" max="2307" width="16.7142857142857" customWidth="1"/>
    <col min="2308" max="2308" width="61.4285714285714" customWidth="1"/>
    <col min="2309" max="2309" width="13.5714285714286" customWidth="1"/>
    <col min="2310" max="2310" width="20.7142857142857" customWidth="1"/>
    <col min="2311" max="2311" width="21.1428571428571" customWidth="1"/>
    <col min="2312" max="2312" width="22.8571428571429" customWidth="1"/>
    <col min="2313" max="2314" width="21.1428571428571" customWidth="1"/>
    <col min="2562" max="2562" width="19.2857142857143" customWidth="1"/>
    <col min="2563" max="2563" width="16.7142857142857" customWidth="1"/>
    <col min="2564" max="2564" width="61.4285714285714" customWidth="1"/>
    <col min="2565" max="2565" width="13.5714285714286" customWidth="1"/>
    <col min="2566" max="2566" width="20.7142857142857" customWidth="1"/>
    <col min="2567" max="2567" width="21.1428571428571" customWidth="1"/>
    <col min="2568" max="2568" width="22.8571428571429" customWidth="1"/>
    <col min="2569" max="2570" width="21.1428571428571" customWidth="1"/>
    <col min="2818" max="2818" width="19.2857142857143" customWidth="1"/>
    <col min="2819" max="2819" width="16.7142857142857" customWidth="1"/>
    <col min="2820" max="2820" width="61.4285714285714" customWidth="1"/>
    <col min="2821" max="2821" width="13.5714285714286" customWidth="1"/>
    <col min="2822" max="2822" width="20.7142857142857" customWidth="1"/>
    <col min="2823" max="2823" width="21.1428571428571" customWidth="1"/>
    <col min="2824" max="2824" width="22.8571428571429" customWidth="1"/>
    <col min="2825" max="2826" width="21.1428571428571" customWidth="1"/>
    <col min="3074" max="3074" width="19.2857142857143" customWidth="1"/>
    <col min="3075" max="3075" width="16.7142857142857" customWidth="1"/>
    <col min="3076" max="3076" width="61.4285714285714" customWidth="1"/>
    <col min="3077" max="3077" width="13.5714285714286" customWidth="1"/>
    <col min="3078" max="3078" width="20.7142857142857" customWidth="1"/>
    <col min="3079" max="3079" width="21.1428571428571" customWidth="1"/>
    <col min="3080" max="3080" width="22.8571428571429" customWidth="1"/>
    <col min="3081" max="3082" width="21.1428571428571" customWidth="1"/>
    <col min="3330" max="3330" width="19.2857142857143" customWidth="1"/>
    <col min="3331" max="3331" width="16.7142857142857" customWidth="1"/>
    <col min="3332" max="3332" width="61.4285714285714" customWidth="1"/>
    <col min="3333" max="3333" width="13.5714285714286" customWidth="1"/>
    <col min="3334" max="3334" width="20.7142857142857" customWidth="1"/>
    <col min="3335" max="3335" width="21.1428571428571" customWidth="1"/>
    <col min="3336" max="3336" width="22.8571428571429" customWidth="1"/>
    <col min="3337" max="3338" width="21.1428571428571" customWidth="1"/>
    <col min="3586" max="3586" width="19.2857142857143" customWidth="1"/>
    <col min="3587" max="3587" width="16.7142857142857" customWidth="1"/>
    <col min="3588" max="3588" width="61.4285714285714" customWidth="1"/>
    <col min="3589" max="3589" width="13.5714285714286" customWidth="1"/>
    <col min="3590" max="3590" width="20.7142857142857" customWidth="1"/>
    <col min="3591" max="3591" width="21.1428571428571" customWidth="1"/>
    <col min="3592" max="3592" width="22.8571428571429" customWidth="1"/>
    <col min="3593" max="3594" width="21.1428571428571" customWidth="1"/>
    <col min="3842" max="3842" width="19.2857142857143" customWidth="1"/>
    <col min="3843" max="3843" width="16.7142857142857" customWidth="1"/>
    <col min="3844" max="3844" width="61.4285714285714" customWidth="1"/>
    <col min="3845" max="3845" width="13.5714285714286" customWidth="1"/>
    <col min="3846" max="3846" width="20.7142857142857" customWidth="1"/>
    <col min="3847" max="3847" width="21.1428571428571" customWidth="1"/>
    <col min="3848" max="3848" width="22.8571428571429" customWidth="1"/>
    <col min="3849" max="3850" width="21.1428571428571" customWidth="1"/>
    <col min="4098" max="4098" width="19.2857142857143" customWidth="1"/>
    <col min="4099" max="4099" width="16.7142857142857" customWidth="1"/>
    <col min="4100" max="4100" width="61.4285714285714" customWidth="1"/>
    <col min="4101" max="4101" width="13.5714285714286" customWidth="1"/>
    <col min="4102" max="4102" width="20.7142857142857" customWidth="1"/>
    <col min="4103" max="4103" width="21.1428571428571" customWidth="1"/>
    <col min="4104" max="4104" width="22.8571428571429" customWidth="1"/>
    <col min="4105" max="4106" width="21.1428571428571" customWidth="1"/>
    <col min="4354" max="4354" width="19.2857142857143" customWidth="1"/>
    <col min="4355" max="4355" width="16.7142857142857" customWidth="1"/>
    <col min="4356" max="4356" width="61.4285714285714" customWidth="1"/>
    <col min="4357" max="4357" width="13.5714285714286" customWidth="1"/>
    <col min="4358" max="4358" width="20.7142857142857" customWidth="1"/>
    <col min="4359" max="4359" width="21.1428571428571" customWidth="1"/>
    <col min="4360" max="4360" width="22.8571428571429" customWidth="1"/>
    <col min="4361" max="4362" width="21.1428571428571" customWidth="1"/>
    <col min="4610" max="4610" width="19.2857142857143" customWidth="1"/>
    <col min="4611" max="4611" width="16.7142857142857" customWidth="1"/>
    <col min="4612" max="4612" width="61.4285714285714" customWidth="1"/>
    <col min="4613" max="4613" width="13.5714285714286" customWidth="1"/>
    <col min="4614" max="4614" width="20.7142857142857" customWidth="1"/>
    <col min="4615" max="4615" width="21.1428571428571" customWidth="1"/>
    <col min="4616" max="4616" width="22.8571428571429" customWidth="1"/>
    <col min="4617" max="4618" width="21.1428571428571" customWidth="1"/>
    <col min="4866" max="4866" width="19.2857142857143" customWidth="1"/>
    <col min="4867" max="4867" width="16.7142857142857" customWidth="1"/>
    <col min="4868" max="4868" width="61.4285714285714" customWidth="1"/>
    <col min="4869" max="4869" width="13.5714285714286" customWidth="1"/>
    <col min="4870" max="4870" width="20.7142857142857" customWidth="1"/>
    <col min="4871" max="4871" width="21.1428571428571" customWidth="1"/>
    <col min="4872" max="4872" width="22.8571428571429" customWidth="1"/>
    <col min="4873" max="4874" width="21.1428571428571" customWidth="1"/>
    <col min="5122" max="5122" width="19.2857142857143" customWidth="1"/>
    <col min="5123" max="5123" width="16.7142857142857" customWidth="1"/>
    <col min="5124" max="5124" width="61.4285714285714" customWidth="1"/>
    <col min="5125" max="5125" width="13.5714285714286" customWidth="1"/>
    <col min="5126" max="5126" width="20.7142857142857" customWidth="1"/>
    <col min="5127" max="5127" width="21.1428571428571" customWidth="1"/>
    <col min="5128" max="5128" width="22.8571428571429" customWidth="1"/>
    <col min="5129" max="5130" width="21.1428571428571" customWidth="1"/>
    <col min="5378" max="5378" width="19.2857142857143" customWidth="1"/>
    <col min="5379" max="5379" width="16.7142857142857" customWidth="1"/>
    <col min="5380" max="5380" width="61.4285714285714" customWidth="1"/>
    <col min="5381" max="5381" width="13.5714285714286" customWidth="1"/>
    <col min="5382" max="5382" width="20.7142857142857" customWidth="1"/>
    <col min="5383" max="5383" width="21.1428571428571" customWidth="1"/>
    <col min="5384" max="5384" width="22.8571428571429" customWidth="1"/>
    <col min="5385" max="5386" width="21.1428571428571" customWidth="1"/>
    <col min="5634" max="5634" width="19.2857142857143" customWidth="1"/>
    <col min="5635" max="5635" width="16.7142857142857" customWidth="1"/>
    <col min="5636" max="5636" width="61.4285714285714" customWidth="1"/>
    <col min="5637" max="5637" width="13.5714285714286" customWidth="1"/>
    <col min="5638" max="5638" width="20.7142857142857" customWidth="1"/>
    <col min="5639" max="5639" width="21.1428571428571" customWidth="1"/>
    <col min="5640" max="5640" width="22.8571428571429" customWidth="1"/>
    <col min="5641" max="5642" width="21.1428571428571" customWidth="1"/>
    <col min="5890" max="5890" width="19.2857142857143" customWidth="1"/>
    <col min="5891" max="5891" width="16.7142857142857" customWidth="1"/>
    <col min="5892" max="5892" width="61.4285714285714" customWidth="1"/>
    <col min="5893" max="5893" width="13.5714285714286" customWidth="1"/>
    <col min="5894" max="5894" width="20.7142857142857" customWidth="1"/>
    <col min="5895" max="5895" width="21.1428571428571" customWidth="1"/>
    <col min="5896" max="5896" width="22.8571428571429" customWidth="1"/>
    <col min="5897" max="5898" width="21.1428571428571" customWidth="1"/>
    <col min="6146" max="6146" width="19.2857142857143" customWidth="1"/>
    <col min="6147" max="6147" width="16.7142857142857" customWidth="1"/>
    <col min="6148" max="6148" width="61.4285714285714" customWidth="1"/>
    <col min="6149" max="6149" width="13.5714285714286" customWidth="1"/>
    <col min="6150" max="6150" width="20.7142857142857" customWidth="1"/>
    <col min="6151" max="6151" width="21.1428571428571" customWidth="1"/>
    <col min="6152" max="6152" width="22.8571428571429" customWidth="1"/>
    <col min="6153" max="6154" width="21.1428571428571" customWidth="1"/>
    <col min="6402" max="6402" width="19.2857142857143" customWidth="1"/>
    <col min="6403" max="6403" width="16.7142857142857" customWidth="1"/>
    <col min="6404" max="6404" width="61.4285714285714" customWidth="1"/>
    <col min="6405" max="6405" width="13.5714285714286" customWidth="1"/>
    <col min="6406" max="6406" width="20.7142857142857" customWidth="1"/>
    <col min="6407" max="6407" width="21.1428571428571" customWidth="1"/>
    <col min="6408" max="6408" width="22.8571428571429" customWidth="1"/>
    <col min="6409" max="6410" width="21.1428571428571" customWidth="1"/>
    <col min="6658" max="6658" width="19.2857142857143" customWidth="1"/>
    <col min="6659" max="6659" width="16.7142857142857" customWidth="1"/>
    <col min="6660" max="6660" width="61.4285714285714" customWidth="1"/>
    <col min="6661" max="6661" width="13.5714285714286" customWidth="1"/>
    <col min="6662" max="6662" width="20.7142857142857" customWidth="1"/>
    <col min="6663" max="6663" width="21.1428571428571" customWidth="1"/>
    <col min="6664" max="6664" width="22.8571428571429" customWidth="1"/>
    <col min="6665" max="6666" width="21.1428571428571" customWidth="1"/>
    <col min="6914" max="6914" width="19.2857142857143" customWidth="1"/>
    <col min="6915" max="6915" width="16.7142857142857" customWidth="1"/>
    <col min="6916" max="6916" width="61.4285714285714" customWidth="1"/>
    <col min="6917" max="6917" width="13.5714285714286" customWidth="1"/>
    <col min="6918" max="6918" width="20.7142857142857" customWidth="1"/>
    <col min="6919" max="6919" width="21.1428571428571" customWidth="1"/>
    <col min="6920" max="6920" width="22.8571428571429" customWidth="1"/>
    <col min="6921" max="6922" width="21.1428571428571" customWidth="1"/>
    <col min="7170" max="7170" width="19.2857142857143" customWidth="1"/>
    <col min="7171" max="7171" width="16.7142857142857" customWidth="1"/>
    <col min="7172" max="7172" width="61.4285714285714" customWidth="1"/>
    <col min="7173" max="7173" width="13.5714285714286" customWidth="1"/>
    <col min="7174" max="7174" width="20.7142857142857" customWidth="1"/>
    <col min="7175" max="7175" width="21.1428571428571" customWidth="1"/>
    <col min="7176" max="7176" width="22.8571428571429" customWidth="1"/>
    <col min="7177" max="7178" width="21.1428571428571" customWidth="1"/>
    <col min="7426" max="7426" width="19.2857142857143" customWidth="1"/>
    <col min="7427" max="7427" width="16.7142857142857" customWidth="1"/>
    <col min="7428" max="7428" width="61.4285714285714" customWidth="1"/>
    <col min="7429" max="7429" width="13.5714285714286" customWidth="1"/>
    <col min="7430" max="7430" width="20.7142857142857" customWidth="1"/>
    <col min="7431" max="7431" width="21.1428571428571" customWidth="1"/>
    <col min="7432" max="7432" width="22.8571428571429" customWidth="1"/>
    <col min="7433" max="7434" width="21.1428571428571" customWidth="1"/>
    <col min="7682" max="7682" width="19.2857142857143" customWidth="1"/>
    <col min="7683" max="7683" width="16.7142857142857" customWidth="1"/>
    <col min="7684" max="7684" width="61.4285714285714" customWidth="1"/>
    <col min="7685" max="7685" width="13.5714285714286" customWidth="1"/>
    <col min="7686" max="7686" width="20.7142857142857" customWidth="1"/>
    <col min="7687" max="7687" width="21.1428571428571" customWidth="1"/>
    <col min="7688" max="7688" width="22.8571428571429" customWidth="1"/>
    <col min="7689" max="7690" width="21.1428571428571" customWidth="1"/>
    <col min="7938" max="7938" width="19.2857142857143" customWidth="1"/>
    <col min="7939" max="7939" width="16.7142857142857" customWidth="1"/>
    <col min="7940" max="7940" width="61.4285714285714" customWidth="1"/>
    <col min="7941" max="7941" width="13.5714285714286" customWidth="1"/>
    <col min="7942" max="7942" width="20.7142857142857" customWidth="1"/>
    <col min="7943" max="7943" width="21.1428571428571" customWidth="1"/>
    <col min="7944" max="7944" width="22.8571428571429" customWidth="1"/>
    <col min="7945" max="7946" width="21.1428571428571" customWidth="1"/>
    <col min="8194" max="8194" width="19.2857142857143" customWidth="1"/>
    <col min="8195" max="8195" width="16.7142857142857" customWidth="1"/>
    <col min="8196" max="8196" width="61.4285714285714" customWidth="1"/>
    <col min="8197" max="8197" width="13.5714285714286" customWidth="1"/>
    <col min="8198" max="8198" width="20.7142857142857" customWidth="1"/>
    <col min="8199" max="8199" width="21.1428571428571" customWidth="1"/>
    <col min="8200" max="8200" width="22.8571428571429" customWidth="1"/>
    <col min="8201" max="8202" width="21.1428571428571" customWidth="1"/>
    <col min="8450" max="8450" width="19.2857142857143" customWidth="1"/>
    <col min="8451" max="8451" width="16.7142857142857" customWidth="1"/>
    <col min="8452" max="8452" width="61.4285714285714" customWidth="1"/>
    <col min="8453" max="8453" width="13.5714285714286" customWidth="1"/>
    <col min="8454" max="8454" width="20.7142857142857" customWidth="1"/>
    <col min="8455" max="8455" width="21.1428571428571" customWidth="1"/>
    <col min="8456" max="8456" width="22.8571428571429" customWidth="1"/>
    <col min="8457" max="8458" width="21.1428571428571" customWidth="1"/>
    <col min="8706" max="8706" width="19.2857142857143" customWidth="1"/>
    <col min="8707" max="8707" width="16.7142857142857" customWidth="1"/>
    <col min="8708" max="8708" width="61.4285714285714" customWidth="1"/>
    <col min="8709" max="8709" width="13.5714285714286" customWidth="1"/>
    <col min="8710" max="8710" width="20.7142857142857" customWidth="1"/>
    <col min="8711" max="8711" width="21.1428571428571" customWidth="1"/>
    <col min="8712" max="8712" width="22.8571428571429" customWidth="1"/>
    <col min="8713" max="8714" width="21.1428571428571" customWidth="1"/>
    <col min="8962" max="8962" width="19.2857142857143" customWidth="1"/>
    <col min="8963" max="8963" width="16.7142857142857" customWidth="1"/>
    <col min="8964" max="8964" width="61.4285714285714" customWidth="1"/>
    <col min="8965" max="8965" width="13.5714285714286" customWidth="1"/>
    <col min="8966" max="8966" width="20.7142857142857" customWidth="1"/>
    <col min="8967" max="8967" width="21.1428571428571" customWidth="1"/>
    <col min="8968" max="8968" width="22.8571428571429" customWidth="1"/>
    <col min="8969" max="8970" width="21.1428571428571" customWidth="1"/>
    <col min="9218" max="9218" width="19.2857142857143" customWidth="1"/>
    <col min="9219" max="9219" width="16.7142857142857" customWidth="1"/>
    <col min="9220" max="9220" width="61.4285714285714" customWidth="1"/>
    <col min="9221" max="9221" width="13.5714285714286" customWidth="1"/>
    <col min="9222" max="9222" width="20.7142857142857" customWidth="1"/>
    <col min="9223" max="9223" width="21.1428571428571" customWidth="1"/>
    <col min="9224" max="9224" width="22.8571428571429" customWidth="1"/>
    <col min="9225" max="9226" width="21.1428571428571" customWidth="1"/>
    <col min="9474" max="9474" width="19.2857142857143" customWidth="1"/>
    <col min="9475" max="9475" width="16.7142857142857" customWidth="1"/>
    <col min="9476" max="9476" width="61.4285714285714" customWidth="1"/>
    <col min="9477" max="9477" width="13.5714285714286" customWidth="1"/>
    <col min="9478" max="9478" width="20.7142857142857" customWidth="1"/>
    <col min="9479" max="9479" width="21.1428571428571" customWidth="1"/>
    <col min="9480" max="9480" width="22.8571428571429" customWidth="1"/>
    <col min="9481" max="9482" width="21.1428571428571" customWidth="1"/>
    <col min="9730" max="9730" width="19.2857142857143" customWidth="1"/>
    <col min="9731" max="9731" width="16.7142857142857" customWidth="1"/>
    <col min="9732" max="9732" width="61.4285714285714" customWidth="1"/>
    <col min="9733" max="9733" width="13.5714285714286" customWidth="1"/>
    <col min="9734" max="9734" width="20.7142857142857" customWidth="1"/>
    <col min="9735" max="9735" width="21.1428571428571" customWidth="1"/>
    <col min="9736" max="9736" width="22.8571428571429" customWidth="1"/>
    <col min="9737" max="9738" width="21.1428571428571" customWidth="1"/>
    <col min="9986" max="9986" width="19.2857142857143" customWidth="1"/>
    <col min="9987" max="9987" width="16.7142857142857" customWidth="1"/>
    <col min="9988" max="9988" width="61.4285714285714" customWidth="1"/>
    <col min="9989" max="9989" width="13.5714285714286" customWidth="1"/>
    <col min="9990" max="9990" width="20.7142857142857" customWidth="1"/>
    <col min="9991" max="9991" width="21.1428571428571" customWidth="1"/>
    <col min="9992" max="9992" width="22.8571428571429" customWidth="1"/>
    <col min="9993" max="9994" width="21.1428571428571" customWidth="1"/>
    <col min="10242" max="10242" width="19.2857142857143" customWidth="1"/>
    <col min="10243" max="10243" width="16.7142857142857" customWidth="1"/>
    <col min="10244" max="10244" width="61.4285714285714" customWidth="1"/>
    <col min="10245" max="10245" width="13.5714285714286" customWidth="1"/>
    <col min="10246" max="10246" width="20.7142857142857" customWidth="1"/>
    <col min="10247" max="10247" width="21.1428571428571" customWidth="1"/>
    <col min="10248" max="10248" width="22.8571428571429" customWidth="1"/>
    <col min="10249" max="10250" width="21.1428571428571" customWidth="1"/>
    <col min="10498" max="10498" width="19.2857142857143" customWidth="1"/>
    <col min="10499" max="10499" width="16.7142857142857" customWidth="1"/>
    <col min="10500" max="10500" width="61.4285714285714" customWidth="1"/>
    <col min="10501" max="10501" width="13.5714285714286" customWidth="1"/>
    <col min="10502" max="10502" width="20.7142857142857" customWidth="1"/>
    <col min="10503" max="10503" width="21.1428571428571" customWidth="1"/>
    <col min="10504" max="10504" width="22.8571428571429" customWidth="1"/>
    <col min="10505" max="10506" width="21.1428571428571" customWidth="1"/>
    <col min="10754" max="10754" width="19.2857142857143" customWidth="1"/>
    <col min="10755" max="10755" width="16.7142857142857" customWidth="1"/>
    <col min="10756" max="10756" width="61.4285714285714" customWidth="1"/>
    <col min="10757" max="10757" width="13.5714285714286" customWidth="1"/>
    <col min="10758" max="10758" width="20.7142857142857" customWidth="1"/>
    <col min="10759" max="10759" width="21.1428571428571" customWidth="1"/>
    <col min="10760" max="10760" width="22.8571428571429" customWidth="1"/>
    <col min="10761" max="10762" width="21.1428571428571" customWidth="1"/>
    <col min="11010" max="11010" width="19.2857142857143" customWidth="1"/>
    <col min="11011" max="11011" width="16.7142857142857" customWidth="1"/>
    <col min="11012" max="11012" width="61.4285714285714" customWidth="1"/>
    <col min="11013" max="11013" width="13.5714285714286" customWidth="1"/>
    <col min="11014" max="11014" width="20.7142857142857" customWidth="1"/>
    <col min="11015" max="11015" width="21.1428571428571" customWidth="1"/>
    <col min="11016" max="11016" width="22.8571428571429" customWidth="1"/>
    <col min="11017" max="11018" width="21.1428571428571" customWidth="1"/>
    <col min="11266" max="11266" width="19.2857142857143" customWidth="1"/>
    <col min="11267" max="11267" width="16.7142857142857" customWidth="1"/>
    <col min="11268" max="11268" width="61.4285714285714" customWidth="1"/>
    <col min="11269" max="11269" width="13.5714285714286" customWidth="1"/>
    <col min="11270" max="11270" width="20.7142857142857" customWidth="1"/>
    <col min="11271" max="11271" width="21.1428571428571" customWidth="1"/>
    <col min="11272" max="11272" width="22.8571428571429" customWidth="1"/>
    <col min="11273" max="11274" width="21.1428571428571" customWidth="1"/>
    <col min="11522" max="11522" width="19.2857142857143" customWidth="1"/>
    <col min="11523" max="11523" width="16.7142857142857" customWidth="1"/>
    <col min="11524" max="11524" width="61.4285714285714" customWidth="1"/>
    <col min="11525" max="11525" width="13.5714285714286" customWidth="1"/>
    <col min="11526" max="11526" width="20.7142857142857" customWidth="1"/>
    <col min="11527" max="11527" width="21.1428571428571" customWidth="1"/>
    <col min="11528" max="11528" width="22.8571428571429" customWidth="1"/>
    <col min="11529" max="11530" width="21.1428571428571" customWidth="1"/>
    <col min="11778" max="11778" width="19.2857142857143" customWidth="1"/>
    <col min="11779" max="11779" width="16.7142857142857" customWidth="1"/>
    <col min="11780" max="11780" width="61.4285714285714" customWidth="1"/>
    <col min="11781" max="11781" width="13.5714285714286" customWidth="1"/>
    <col min="11782" max="11782" width="20.7142857142857" customWidth="1"/>
    <col min="11783" max="11783" width="21.1428571428571" customWidth="1"/>
    <col min="11784" max="11784" width="22.8571428571429" customWidth="1"/>
    <col min="11785" max="11786" width="21.1428571428571" customWidth="1"/>
    <col min="12034" max="12034" width="19.2857142857143" customWidth="1"/>
    <col min="12035" max="12035" width="16.7142857142857" customWidth="1"/>
    <col min="12036" max="12036" width="61.4285714285714" customWidth="1"/>
    <col min="12037" max="12037" width="13.5714285714286" customWidth="1"/>
    <col min="12038" max="12038" width="20.7142857142857" customWidth="1"/>
    <col min="12039" max="12039" width="21.1428571428571" customWidth="1"/>
    <col min="12040" max="12040" width="22.8571428571429" customWidth="1"/>
    <col min="12041" max="12042" width="21.1428571428571" customWidth="1"/>
    <col min="12290" max="12290" width="19.2857142857143" customWidth="1"/>
    <col min="12291" max="12291" width="16.7142857142857" customWidth="1"/>
    <col min="12292" max="12292" width="61.4285714285714" customWidth="1"/>
    <col min="12293" max="12293" width="13.5714285714286" customWidth="1"/>
    <col min="12294" max="12294" width="20.7142857142857" customWidth="1"/>
    <col min="12295" max="12295" width="21.1428571428571" customWidth="1"/>
    <col min="12296" max="12296" width="22.8571428571429" customWidth="1"/>
    <col min="12297" max="12298" width="21.1428571428571" customWidth="1"/>
    <col min="12546" max="12546" width="19.2857142857143" customWidth="1"/>
    <col min="12547" max="12547" width="16.7142857142857" customWidth="1"/>
    <col min="12548" max="12548" width="61.4285714285714" customWidth="1"/>
    <col min="12549" max="12549" width="13.5714285714286" customWidth="1"/>
    <col min="12550" max="12550" width="20.7142857142857" customWidth="1"/>
    <col min="12551" max="12551" width="21.1428571428571" customWidth="1"/>
    <col min="12552" max="12552" width="22.8571428571429" customWidth="1"/>
    <col min="12553" max="12554" width="21.1428571428571" customWidth="1"/>
    <col min="12802" max="12802" width="19.2857142857143" customWidth="1"/>
    <col min="12803" max="12803" width="16.7142857142857" customWidth="1"/>
    <col min="12804" max="12804" width="61.4285714285714" customWidth="1"/>
    <col min="12805" max="12805" width="13.5714285714286" customWidth="1"/>
    <col min="12806" max="12806" width="20.7142857142857" customWidth="1"/>
    <col min="12807" max="12807" width="21.1428571428571" customWidth="1"/>
    <col min="12808" max="12808" width="22.8571428571429" customWidth="1"/>
    <col min="12809" max="12810" width="21.1428571428571" customWidth="1"/>
    <col min="13058" max="13058" width="19.2857142857143" customWidth="1"/>
    <col min="13059" max="13059" width="16.7142857142857" customWidth="1"/>
    <col min="13060" max="13060" width="61.4285714285714" customWidth="1"/>
    <col min="13061" max="13061" width="13.5714285714286" customWidth="1"/>
    <col min="13062" max="13062" width="20.7142857142857" customWidth="1"/>
    <col min="13063" max="13063" width="21.1428571428571" customWidth="1"/>
    <col min="13064" max="13064" width="22.8571428571429" customWidth="1"/>
    <col min="13065" max="13066" width="21.1428571428571" customWidth="1"/>
    <col min="13314" max="13314" width="19.2857142857143" customWidth="1"/>
    <col min="13315" max="13315" width="16.7142857142857" customWidth="1"/>
    <col min="13316" max="13316" width="61.4285714285714" customWidth="1"/>
    <col min="13317" max="13317" width="13.5714285714286" customWidth="1"/>
    <col min="13318" max="13318" width="20.7142857142857" customWidth="1"/>
    <col min="13319" max="13319" width="21.1428571428571" customWidth="1"/>
    <col min="13320" max="13320" width="22.8571428571429" customWidth="1"/>
    <col min="13321" max="13322" width="21.1428571428571" customWidth="1"/>
    <col min="13570" max="13570" width="19.2857142857143" customWidth="1"/>
    <col min="13571" max="13571" width="16.7142857142857" customWidth="1"/>
    <col min="13572" max="13572" width="61.4285714285714" customWidth="1"/>
    <col min="13573" max="13573" width="13.5714285714286" customWidth="1"/>
    <col min="13574" max="13574" width="20.7142857142857" customWidth="1"/>
    <col min="13575" max="13575" width="21.1428571428571" customWidth="1"/>
    <col min="13576" max="13576" width="22.8571428571429" customWidth="1"/>
    <col min="13577" max="13578" width="21.1428571428571" customWidth="1"/>
    <col min="13826" max="13826" width="19.2857142857143" customWidth="1"/>
    <col min="13827" max="13827" width="16.7142857142857" customWidth="1"/>
    <col min="13828" max="13828" width="61.4285714285714" customWidth="1"/>
    <col min="13829" max="13829" width="13.5714285714286" customWidth="1"/>
    <col min="13830" max="13830" width="20.7142857142857" customWidth="1"/>
    <col min="13831" max="13831" width="21.1428571428571" customWidth="1"/>
    <col min="13832" max="13832" width="22.8571428571429" customWidth="1"/>
    <col min="13833" max="13834" width="21.1428571428571" customWidth="1"/>
    <col min="14082" max="14082" width="19.2857142857143" customWidth="1"/>
    <col min="14083" max="14083" width="16.7142857142857" customWidth="1"/>
    <col min="14084" max="14084" width="61.4285714285714" customWidth="1"/>
    <col min="14085" max="14085" width="13.5714285714286" customWidth="1"/>
    <col min="14086" max="14086" width="20.7142857142857" customWidth="1"/>
    <col min="14087" max="14087" width="21.1428571428571" customWidth="1"/>
    <col min="14088" max="14088" width="22.8571428571429" customWidth="1"/>
    <col min="14089" max="14090" width="21.1428571428571" customWidth="1"/>
    <col min="14338" max="14338" width="19.2857142857143" customWidth="1"/>
    <col min="14339" max="14339" width="16.7142857142857" customWidth="1"/>
    <col min="14340" max="14340" width="61.4285714285714" customWidth="1"/>
    <col min="14341" max="14341" width="13.5714285714286" customWidth="1"/>
    <col min="14342" max="14342" width="20.7142857142857" customWidth="1"/>
    <col min="14343" max="14343" width="21.1428571428571" customWidth="1"/>
    <col min="14344" max="14344" width="22.8571428571429" customWidth="1"/>
    <col min="14345" max="14346" width="21.1428571428571" customWidth="1"/>
    <col min="14594" max="14594" width="19.2857142857143" customWidth="1"/>
    <col min="14595" max="14595" width="16.7142857142857" customWidth="1"/>
    <col min="14596" max="14596" width="61.4285714285714" customWidth="1"/>
    <col min="14597" max="14597" width="13.5714285714286" customWidth="1"/>
    <col min="14598" max="14598" width="20.7142857142857" customWidth="1"/>
    <col min="14599" max="14599" width="21.1428571428571" customWidth="1"/>
    <col min="14600" max="14600" width="22.8571428571429" customWidth="1"/>
    <col min="14601" max="14602" width="21.1428571428571" customWidth="1"/>
    <col min="14850" max="14850" width="19.2857142857143" customWidth="1"/>
    <col min="14851" max="14851" width="16.7142857142857" customWidth="1"/>
    <col min="14852" max="14852" width="61.4285714285714" customWidth="1"/>
    <col min="14853" max="14853" width="13.5714285714286" customWidth="1"/>
    <col min="14854" max="14854" width="20.7142857142857" customWidth="1"/>
    <col min="14855" max="14855" width="21.1428571428571" customWidth="1"/>
    <col min="14856" max="14856" width="22.8571428571429" customWidth="1"/>
    <col min="14857" max="14858" width="21.1428571428571" customWidth="1"/>
    <col min="15106" max="15106" width="19.2857142857143" customWidth="1"/>
    <col min="15107" max="15107" width="16.7142857142857" customWidth="1"/>
    <col min="15108" max="15108" width="61.4285714285714" customWidth="1"/>
    <col min="15109" max="15109" width="13.5714285714286" customWidth="1"/>
    <col min="15110" max="15110" width="20.7142857142857" customWidth="1"/>
    <col min="15111" max="15111" width="21.1428571428571" customWidth="1"/>
    <col min="15112" max="15112" width="22.8571428571429" customWidth="1"/>
    <col min="15113" max="15114" width="21.1428571428571" customWidth="1"/>
    <col min="15362" max="15362" width="19.2857142857143" customWidth="1"/>
    <col min="15363" max="15363" width="16.7142857142857" customWidth="1"/>
    <col min="15364" max="15364" width="61.4285714285714" customWidth="1"/>
    <col min="15365" max="15365" width="13.5714285714286" customWidth="1"/>
    <col min="15366" max="15366" width="20.7142857142857" customWidth="1"/>
    <col min="15367" max="15367" width="21.1428571428571" customWidth="1"/>
    <col min="15368" max="15368" width="22.8571428571429" customWidth="1"/>
    <col min="15369" max="15370" width="21.1428571428571" customWidth="1"/>
    <col min="15618" max="15618" width="19.2857142857143" customWidth="1"/>
    <col min="15619" max="15619" width="16.7142857142857" customWidth="1"/>
    <col min="15620" max="15620" width="61.4285714285714" customWidth="1"/>
    <col min="15621" max="15621" width="13.5714285714286" customWidth="1"/>
    <col min="15622" max="15622" width="20.7142857142857" customWidth="1"/>
    <col min="15623" max="15623" width="21.1428571428571" customWidth="1"/>
    <col min="15624" max="15624" width="22.8571428571429" customWidth="1"/>
    <col min="15625" max="15626" width="21.1428571428571" customWidth="1"/>
    <col min="15874" max="15874" width="19.2857142857143" customWidth="1"/>
    <col min="15875" max="15875" width="16.7142857142857" customWidth="1"/>
    <col min="15876" max="15876" width="61.4285714285714" customWidth="1"/>
    <col min="15877" max="15877" width="13.5714285714286" customWidth="1"/>
    <col min="15878" max="15878" width="20.7142857142857" customWidth="1"/>
    <col min="15879" max="15879" width="21.1428571428571" customWidth="1"/>
    <col min="15880" max="15880" width="22.8571428571429" customWidth="1"/>
    <col min="15881" max="15882" width="21.1428571428571" customWidth="1"/>
    <col min="16130" max="16130" width="19.2857142857143" customWidth="1"/>
    <col min="16131" max="16131" width="16.7142857142857" customWidth="1"/>
    <col min="16132" max="16132" width="61.4285714285714" customWidth="1"/>
    <col min="16133" max="16133" width="13.5714285714286" customWidth="1"/>
    <col min="16134" max="16134" width="20.7142857142857" customWidth="1"/>
    <col min="16135" max="16135" width="21.1428571428571" customWidth="1"/>
    <col min="16136" max="16136" width="22.8571428571429" customWidth="1"/>
    <col min="16137" max="16138" width="21.1428571428571" customWidth="1"/>
  </cols>
  <sheetData>
    <row r="1" ht="15.75" spans="1:10">
      <c r="A1" s="288"/>
      <c r="B1" s="288"/>
      <c r="C1" s="288"/>
      <c r="D1" s="288"/>
      <c r="E1" s="288"/>
      <c r="F1" s="288"/>
      <c r="G1" s="288"/>
      <c r="H1" s="288"/>
      <c r="I1" s="288"/>
      <c r="J1" s="288"/>
    </row>
    <row r="2" ht="15.75" spans="1:10">
      <c r="A2" s="288"/>
      <c r="B2" s="288"/>
      <c r="C2" s="288"/>
      <c r="D2" s="289"/>
      <c r="E2" s="289"/>
      <c r="F2" s="289"/>
      <c r="G2" s="289"/>
      <c r="H2" s="289"/>
      <c r="I2" s="289"/>
      <c r="J2" s="289"/>
    </row>
    <row r="3" ht="15.75" spans="1:10">
      <c r="A3" s="288"/>
      <c r="B3" s="288"/>
      <c r="C3" s="288"/>
      <c r="D3" s="290"/>
      <c r="E3" s="290"/>
      <c r="F3" s="290"/>
      <c r="G3" s="290"/>
      <c r="H3" s="290"/>
      <c r="I3" s="290"/>
      <c r="J3" s="290"/>
    </row>
    <row r="4" ht="15.75" spans="1:10">
      <c r="A4" s="288"/>
      <c r="B4" s="288"/>
      <c r="C4" s="288"/>
      <c r="D4" s="290"/>
      <c r="E4" s="290"/>
      <c r="F4" s="290"/>
      <c r="G4" s="290"/>
      <c r="H4" s="290"/>
      <c r="I4" s="290"/>
      <c r="J4" s="290"/>
    </row>
    <row r="5" ht="15.75" spans="1:10">
      <c r="A5" s="288"/>
      <c r="B5" s="288"/>
      <c r="C5" s="288"/>
      <c r="D5" s="288"/>
      <c r="E5" s="288"/>
      <c r="F5" s="288"/>
      <c r="G5" s="288"/>
      <c r="H5" s="288"/>
      <c r="I5" s="288"/>
      <c r="J5" s="288"/>
    </row>
    <row r="6" ht="15.75" customHeight="1" spans="1:11">
      <c r="A6" s="291" t="s">
        <v>108</v>
      </c>
      <c r="B6" s="291"/>
      <c r="C6" s="291"/>
      <c r="D6" s="291"/>
      <c r="E6" s="292" t="s">
        <v>109</v>
      </c>
      <c r="F6" s="292"/>
      <c r="G6" s="292"/>
      <c r="H6" s="292"/>
      <c r="I6" s="292"/>
      <c r="J6" s="292"/>
      <c r="K6" s="292"/>
    </row>
    <row r="7" ht="35.25" customHeight="1" spans="1:11">
      <c r="A7" s="292" t="s">
        <v>110</v>
      </c>
      <c r="B7" s="292"/>
      <c r="C7" s="292"/>
      <c r="D7" s="292"/>
      <c r="E7" s="292"/>
      <c r="F7" s="292"/>
      <c r="G7" s="292"/>
      <c r="H7" s="292"/>
      <c r="I7" s="292"/>
      <c r="J7" s="292"/>
      <c r="K7" s="292"/>
    </row>
    <row r="8" ht="15.75" spans="1:11">
      <c r="A8" s="291" t="s">
        <v>111</v>
      </c>
      <c r="B8" s="291"/>
      <c r="C8" s="291"/>
      <c r="D8" s="291"/>
      <c r="E8" s="292"/>
      <c r="F8" s="292"/>
      <c r="G8" s="292"/>
      <c r="H8" s="292"/>
      <c r="I8" s="292"/>
      <c r="J8" s="292"/>
      <c r="K8" s="292"/>
    </row>
    <row r="9" ht="17.25" customHeight="1" spans="1:11">
      <c r="A9" s="427"/>
      <c r="B9" s="427"/>
      <c r="C9" s="427"/>
      <c r="D9" s="427"/>
      <c r="E9" s="427"/>
      <c r="F9" s="427"/>
      <c r="G9" s="427"/>
      <c r="H9" s="427"/>
      <c r="I9" s="427"/>
      <c r="J9" s="427"/>
      <c r="K9" s="332"/>
    </row>
    <row r="10" ht="15.75" spans="1:11">
      <c r="A10" s="295" t="s">
        <v>16</v>
      </c>
      <c r="B10" s="296"/>
      <c r="C10" s="296"/>
      <c r="D10" s="296"/>
      <c r="E10" s="296"/>
      <c r="F10" s="296"/>
      <c r="G10" s="296"/>
      <c r="H10" s="296"/>
      <c r="I10" s="296"/>
      <c r="J10" s="296"/>
      <c r="K10" s="334"/>
    </row>
    <row r="11" ht="31.5" spans="1:11">
      <c r="A11" s="297" t="s">
        <v>17</v>
      </c>
      <c r="B11" s="297" t="s">
        <v>112</v>
      </c>
      <c r="C11" s="298" t="s">
        <v>18</v>
      </c>
      <c r="D11" s="299" t="s">
        <v>19</v>
      </c>
      <c r="E11" s="297" t="s">
        <v>10</v>
      </c>
      <c r="F11" s="297" t="s">
        <v>113</v>
      </c>
      <c r="G11" s="297" t="s">
        <v>114</v>
      </c>
      <c r="H11" s="297" t="s">
        <v>115</v>
      </c>
      <c r="I11" s="297" t="s">
        <v>116</v>
      </c>
      <c r="J11" s="297" t="s">
        <v>117</v>
      </c>
      <c r="K11" s="335">
        <f>ROUND(SUM(J12),2)</f>
        <v>8</v>
      </c>
    </row>
    <row r="12" ht="15.75" spans="1:11">
      <c r="A12" s="300"/>
      <c r="B12" s="300"/>
      <c r="C12" s="301"/>
      <c r="D12" s="302"/>
      <c r="E12" s="303"/>
      <c r="F12" s="304">
        <v>1</v>
      </c>
      <c r="G12" s="304">
        <v>4</v>
      </c>
      <c r="H12" s="304">
        <v>2</v>
      </c>
      <c r="I12" s="304">
        <f>H12*G12*F12</f>
        <v>8</v>
      </c>
      <c r="J12" s="225">
        <f>I12</f>
        <v>8</v>
      </c>
      <c r="K12" s="336"/>
    </row>
    <row r="13" ht="15.75" spans="1:11">
      <c r="A13" s="300"/>
      <c r="B13" s="300"/>
      <c r="C13" s="300"/>
      <c r="D13" s="300"/>
      <c r="E13" s="300"/>
      <c r="F13" s="300"/>
      <c r="G13" s="300"/>
      <c r="H13" s="300"/>
      <c r="I13" s="300"/>
      <c r="J13" s="300"/>
      <c r="K13" s="332"/>
    </row>
    <row r="14" ht="47.25" spans="1:15">
      <c r="A14" s="297" t="s">
        <v>21</v>
      </c>
      <c r="B14" s="291">
        <v>10512</v>
      </c>
      <c r="C14" s="298" t="s">
        <v>18</v>
      </c>
      <c r="D14" s="299" t="s">
        <v>22</v>
      </c>
      <c r="E14" s="305"/>
      <c r="F14" s="305"/>
      <c r="G14" s="305"/>
      <c r="H14" s="305"/>
      <c r="I14" s="305"/>
      <c r="J14" s="297" t="s">
        <v>118</v>
      </c>
      <c r="K14" s="335">
        <f>ROUND(SUM(J15),2)</f>
        <v>0.05</v>
      </c>
      <c r="O14">
        <f>ROUND(2/60,2)</f>
        <v>0.03</v>
      </c>
    </row>
    <row r="15" ht="31.5" spans="1:11">
      <c r="A15" s="306"/>
      <c r="B15" s="306"/>
      <c r="C15" s="306"/>
      <c r="D15" s="307" t="s">
        <v>119</v>
      </c>
      <c r="E15" s="306"/>
      <c r="F15" s="306"/>
      <c r="G15" s="306"/>
      <c r="H15" s="306"/>
      <c r="I15" s="306"/>
      <c r="J15" s="324">
        <f>3/60</f>
        <v>0.05</v>
      </c>
      <c r="K15" s="336"/>
    </row>
    <row r="16" ht="15.75" customHeight="1" spans="1:11">
      <c r="A16" s="308"/>
      <c r="B16" s="308"/>
      <c r="C16" s="308"/>
      <c r="D16" s="308"/>
      <c r="E16" s="308"/>
      <c r="F16" s="308"/>
      <c r="G16" s="308"/>
      <c r="H16" s="308"/>
      <c r="I16" s="308"/>
      <c r="J16" s="308"/>
      <c r="K16" s="332"/>
    </row>
    <row r="17" customFormat="1" ht="15.75" spans="1:11">
      <c r="A17" s="297" t="s">
        <v>24</v>
      </c>
      <c r="B17" s="309">
        <f>VLOOKUP(A17,'Planilha São Valentin'!$A:$I,2,FALSE)</f>
        <v>42046</v>
      </c>
      <c r="C17" s="309" t="str">
        <f>VLOOKUP(A17,'Planilha São Valentin'!$A:$I,3,FALSE)</f>
        <v> DER RODOVIAS</v>
      </c>
      <c r="D17" s="309" t="str">
        <f>VLOOKUP(A17,'Planilha São Valentin'!$A:$I,4,FALSE)</f>
        <v>Cones para sinalização, fornecimento e colocação</v>
      </c>
      <c r="E17" s="309" t="str">
        <f>VLOOKUP(A17,'Planilha São Valentin'!$A:$I,5,FALSE)</f>
        <v>und</v>
      </c>
      <c r="F17" s="297" t="s">
        <v>113</v>
      </c>
      <c r="G17" s="297" t="s">
        <v>114</v>
      </c>
      <c r="H17" s="297" t="s">
        <v>115</v>
      </c>
      <c r="I17" s="297" t="s">
        <v>116</v>
      </c>
      <c r="J17" s="297" t="s">
        <v>117</v>
      </c>
      <c r="K17" s="335">
        <f>ROUND(J18,2)</f>
        <v>20</v>
      </c>
    </row>
    <row r="18" customFormat="1" ht="15.75" spans="1:11">
      <c r="A18" s="300"/>
      <c r="B18" s="300"/>
      <c r="C18" s="301"/>
      <c r="D18" s="310"/>
      <c r="E18" s="311" t="s">
        <v>120</v>
      </c>
      <c r="F18" s="312"/>
      <c r="G18" s="312"/>
      <c r="H18" s="312"/>
      <c r="I18" s="312"/>
      <c r="J18" s="337" t="str">
        <f>E18</f>
        <v>20</v>
      </c>
      <c r="K18" s="336"/>
    </row>
    <row r="19" customFormat="1" ht="15.75" spans="1:11">
      <c r="A19" s="300"/>
      <c r="B19" s="300"/>
      <c r="C19" s="300"/>
      <c r="D19" s="300"/>
      <c r="E19" s="300"/>
      <c r="F19" s="300"/>
      <c r="G19" s="300"/>
      <c r="H19" s="300"/>
      <c r="I19" s="300"/>
      <c r="J19" s="300"/>
      <c r="K19" s="332"/>
    </row>
    <row r="20" customFormat="1" ht="15.75" spans="1:15">
      <c r="A20" s="297" t="s">
        <v>28</v>
      </c>
      <c r="B20" s="309">
        <f>VLOOKUP(A20,'Planilha São Valentin'!$A:$I,2,FALSE)</f>
        <v>42047</v>
      </c>
      <c r="C20" s="309" t="str">
        <f>VLOOKUP(A20,'Planilha São Valentin'!$A:$I,3,FALSE)</f>
        <v> DER RODOVIAS</v>
      </c>
      <c r="D20" s="309" t="str">
        <f>VLOOKUP(A20,'Planilha São Valentin'!$A:$I,4,FALSE)</f>
        <v>Elementos de madeira para sinalização - cavaletes</v>
      </c>
      <c r="E20" s="309" t="str">
        <f>VLOOKUP(A20,'Planilha São Valentin'!$A:$I,5,FALSE)</f>
        <v>und</v>
      </c>
      <c r="F20" s="297"/>
      <c r="G20" s="297"/>
      <c r="H20" s="297"/>
      <c r="I20" s="297"/>
      <c r="J20" s="297" t="s">
        <v>118</v>
      </c>
      <c r="K20" s="335">
        <f>ROUND(SUM(J21),2)</f>
        <v>4</v>
      </c>
      <c r="O20">
        <f>ROUND(2/60,2)</f>
        <v>0.03</v>
      </c>
    </row>
    <row r="21" customFormat="1" ht="15.75" spans="1:11">
      <c r="A21" s="308"/>
      <c r="B21" s="308"/>
      <c r="C21" s="308"/>
      <c r="D21" s="313"/>
      <c r="E21" s="314">
        <v>4</v>
      </c>
      <c r="F21" s="308"/>
      <c r="G21" s="308"/>
      <c r="H21" s="308"/>
      <c r="I21" s="308"/>
      <c r="J21" s="320">
        <f>E21</f>
        <v>4</v>
      </c>
      <c r="K21" s="336"/>
    </row>
    <row r="22" customFormat="1" ht="15.75" customHeight="1" spans="1:11">
      <c r="A22" s="308"/>
      <c r="B22" s="308"/>
      <c r="C22" s="308"/>
      <c r="D22" s="308"/>
      <c r="E22" s="308"/>
      <c r="F22" s="308"/>
      <c r="G22" s="308"/>
      <c r="H22" s="308"/>
      <c r="I22" s="308"/>
      <c r="J22" s="308"/>
      <c r="K22" s="332"/>
    </row>
    <row r="23" customFormat="1" ht="31.5" spans="1:11">
      <c r="A23" s="297" t="s">
        <v>30</v>
      </c>
      <c r="B23" s="309">
        <f>VLOOKUP(A23,'Planilha São Valentin'!$A:$I,2,FALSE)</f>
        <v>41359</v>
      </c>
      <c r="C23" s="309" t="str">
        <f>VLOOKUP(A23,'Planilha São Valentin'!$A:$I,3,FALSE)</f>
        <v> DER RODOVIAS</v>
      </c>
      <c r="D23" s="315" t="str">
        <f>VLOOKUP(A23,'Planilha São Valentin'!$A:$I,4,FALSE)</f>
        <v>Tela de proteção de segurança de PVC cor laranja com suporte para sinalização de obras</v>
      </c>
      <c r="E23" s="309" t="str">
        <f>VLOOKUP(A23,'Planilha São Valentin'!$A:$I,5,FALSE)</f>
        <v>m</v>
      </c>
      <c r="F23" s="297" t="s">
        <v>113</v>
      </c>
      <c r="G23" s="297" t="s">
        <v>114</v>
      </c>
      <c r="H23" s="297" t="s">
        <v>115</v>
      </c>
      <c r="I23" s="297" t="s">
        <v>116</v>
      </c>
      <c r="J23" s="297" t="s">
        <v>117</v>
      </c>
      <c r="K23" s="335">
        <f>ROUND((J24),2)</f>
        <v>40</v>
      </c>
    </row>
    <row r="24" customFormat="1" ht="15.75" spans="1:11">
      <c r="A24" s="300"/>
      <c r="B24" s="300"/>
      <c r="C24" s="301"/>
      <c r="D24" s="310"/>
      <c r="E24" s="311" t="s">
        <v>121</v>
      </c>
      <c r="F24" s="312"/>
      <c r="G24" s="312"/>
      <c r="H24" s="312"/>
      <c r="I24" s="312"/>
      <c r="J24" s="337" t="str">
        <f>E24</f>
        <v>40</v>
      </c>
      <c r="K24" s="336"/>
    </row>
    <row r="25" customFormat="1" ht="15.75" spans="1:11">
      <c r="A25" s="300"/>
      <c r="B25" s="300"/>
      <c r="C25" s="300"/>
      <c r="D25" s="300"/>
      <c r="E25" s="300"/>
      <c r="F25" s="300"/>
      <c r="G25" s="300"/>
      <c r="H25" s="300"/>
      <c r="I25" s="300"/>
      <c r="J25" s="300"/>
      <c r="K25" s="332"/>
    </row>
    <row r="26" customFormat="1" ht="63" spans="1:11">
      <c r="A26" s="297" t="s">
        <v>33</v>
      </c>
      <c r="B26" s="437" t="str">
        <f>VLOOKUP(A26,'Planilha São Valentin'!$A:$I,2,FALSE)</f>
        <v>020356</v>
      </c>
      <c r="C26" s="309" t="str">
        <f>VLOOKUP(A26,'Planilha São Valentin'!$A:$I,3,FALSE)</f>
        <v> DER EDIFICAÇÕES</v>
      </c>
      <c r="D26" s="315" t="str">
        <f>VLOOKUP(A26,'Planilha São Valentin'!$A:$I,4,FALSE)</f>
        <v>Aluguel mensal container para almoxarifado, incl. porta, 2 janelas, 1 pt iluminação, Isolamento térmico (teto), piso em comp. Naval pintado, cert. NR18, incl. laudo descontaminação.</v>
      </c>
      <c r="E26" s="309" t="str">
        <f>VLOOKUP(A26,'Planilha São Valentin'!$A:$I,5,FALSE)</f>
        <v>mês </v>
      </c>
      <c r="F26" s="297" t="s">
        <v>113</v>
      </c>
      <c r="G26" s="297" t="s">
        <v>114</v>
      </c>
      <c r="H26" s="297" t="s">
        <v>115</v>
      </c>
      <c r="I26" s="297" t="s">
        <v>116</v>
      </c>
      <c r="J26" s="297" t="s">
        <v>117</v>
      </c>
      <c r="K26" s="335">
        <f>ROUND((J27),2)</f>
        <v>3</v>
      </c>
    </row>
    <row r="27" customFormat="1" ht="15.75" spans="1:11">
      <c r="A27" s="300"/>
      <c r="B27" s="300"/>
      <c r="C27" s="301"/>
      <c r="D27" s="310"/>
      <c r="E27" s="311" t="s">
        <v>122</v>
      </c>
      <c r="F27" s="312"/>
      <c r="G27" s="312"/>
      <c r="H27" s="312"/>
      <c r="I27" s="312"/>
      <c r="J27" s="337" t="str">
        <f>E27</f>
        <v>3</v>
      </c>
      <c r="K27" s="336"/>
    </row>
    <row r="28" customFormat="1" ht="15.75" spans="1:11">
      <c r="A28" s="300"/>
      <c r="B28" s="300"/>
      <c r="C28" s="300"/>
      <c r="D28" s="300"/>
      <c r="E28" s="300"/>
      <c r="F28" s="300"/>
      <c r="G28" s="300"/>
      <c r="H28" s="300"/>
      <c r="I28" s="300"/>
      <c r="J28" s="300"/>
      <c r="K28" s="332"/>
    </row>
    <row r="29" customFormat="1" ht="31.5" spans="1:11">
      <c r="A29" s="297" t="s">
        <v>36</v>
      </c>
      <c r="B29" s="437" t="str">
        <f>VLOOKUP(A29,'Planilha São Valentin'!$A:$I,2,FALSE)</f>
        <v>020344</v>
      </c>
      <c r="C29" s="309" t="str">
        <f>VLOOKUP(A29,'Planilha São Valentin'!$A:$I,3,FALSE)</f>
        <v> DER EDIFICAÇÕES</v>
      </c>
      <c r="D29" s="315" t="str">
        <f>VLOOKUP(A29,'Planilha São Valentin'!$A:$I,4,FALSE)</f>
        <v>Mobilização e desmobilização de conteiner locado para barracão de obra</v>
      </c>
      <c r="E29" s="309" t="str">
        <f>VLOOKUP(A29,'Planilha São Valentin'!$A:$I,5,FALSE)</f>
        <v>und</v>
      </c>
      <c r="F29" s="297" t="s">
        <v>113</v>
      </c>
      <c r="G29" s="297" t="s">
        <v>114</v>
      </c>
      <c r="H29" s="297" t="s">
        <v>115</v>
      </c>
      <c r="I29" s="297" t="s">
        <v>116</v>
      </c>
      <c r="J29" s="297" t="s">
        <v>117</v>
      </c>
      <c r="K29" s="335">
        <f>ROUND((J30),2)</f>
        <v>1</v>
      </c>
    </row>
    <row r="30" customFormat="1" ht="15.75" spans="1:11">
      <c r="A30" s="300"/>
      <c r="B30" s="300"/>
      <c r="C30" s="301"/>
      <c r="D30" s="310"/>
      <c r="E30" s="311" t="s">
        <v>123</v>
      </c>
      <c r="F30" s="312"/>
      <c r="G30" s="312"/>
      <c r="H30" s="312"/>
      <c r="I30" s="312"/>
      <c r="J30" s="337" t="str">
        <f>E30</f>
        <v>1</v>
      </c>
      <c r="K30" s="336"/>
    </row>
    <row r="31" customFormat="1" ht="15.75" spans="1:11">
      <c r="A31" s="300"/>
      <c r="B31" s="300"/>
      <c r="C31" s="300"/>
      <c r="D31" s="300"/>
      <c r="E31" s="300"/>
      <c r="F31" s="300"/>
      <c r="G31" s="300"/>
      <c r="H31" s="300"/>
      <c r="I31" s="300"/>
      <c r="J31" s="300"/>
      <c r="K31" s="332"/>
    </row>
    <row r="32" customFormat="1" ht="15.75" spans="1:11">
      <c r="A32" s="297" t="s">
        <v>39</v>
      </c>
      <c r="B32" s="437" t="str">
        <f>VLOOKUP(A32,'Planilha São Valentin'!$A:$I,2,FALSE)</f>
        <v>7010100210</v>
      </c>
      <c r="C32" s="309" t="str">
        <f>VLOOKUP(A32,'Planilha São Valentin'!$A:$I,3,FALSE)</f>
        <v>CESAN</v>
      </c>
      <c r="D32" s="315" t="str">
        <f>VLOOKUP(A32,'Planilha São Valentin'!$A:$I,4,FALSE)</f>
        <v>BANHEIRO QUIMICO</v>
      </c>
      <c r="E32" s="309" t="str">
        <f>VLOOKUP(A32,'Planilha São Valentin'!$A:$I,5,FALSE)</f>
        <v>unm</v>
      </c>
      <c r="F32" s="297" t="s">
        <v>113</v>
      </c>
      <c r="G32" s="297" t="s">
        <v>114</v>
      </c>
      <c r="H32" s="297" t="s">
        <v>115</v>
      </c>
      <c r="I32" s="297" t="s">
        <v>116</v>
      </c>
      <c r="J32" s="297" t="s">
        <v>117</v>
      </c>
      <c r="K32" s="335">
        <f>ROUND((J33),2)</f>
        <v>3</v>
      </c>
    </row>
    <row r="33" customFormat="1" ht="15.75" spans="1:11">
      <c r="A33" s="300"/>
      <c r="B33" s="300"/>
      <c r="C33" s="301"/>
      <c r="D33" s="310"/>
      <c r="E33" s="311" t="s">
        <v>122</v>
      </c>
      <c r="F33" s="312"/>
      <c r="G33" s="312"/>
      <c r="H33" s="312"/>
      <c r="I33" s="312"/>
      <c r="J33" s="337" t="str">
        <f>E33</f>
        <v>3</v>
      </c>
      <c r="K33" s="336"/>
    </row>
    <row r="34" customFormat="1" ht="15.75" spans="1:11">
      <c r="A34" s="300"/>
      <c r="B34" s="300"/>
      <c r="C34" s="300"/>
      <c r="D34" s="300"/>
      <c r="E34" s="300"/>
      <c r="F34" s="300"/>
      <c r="G34" s="300"/>
      <c r="H34" s="300"/>
      <c r="I34" s="300"/>
      <c r="J34" s="300"/>
      <c r="K34" s="332"/>
    </row>
    <row r="35" ht="15.75" customHeight="1" spans="1:11">
      <c r="A35" s="316" t="s">
        <v>46</v>
      </c>
      <c r="B35" s="317"/>
      <c r="C35" s="317"/>
      <c r="D35" s="317"/>
      <c r="E35" s="317"/>
      <c r="F35" s="317"/>
      <c r="G35" s="317"/>
      <c r="H35" s="317"/>
      <c r="I35" s="317"/>
      <c r="J35" s="317"/>
      <c r="K35" s="338"/>
    </row>
    <row r="36" ht="63" spans="1:11">
      <c r="A36" s="297" t="s">
        <v>47</v>
      </c>
      <c r="B36" s="298" t="s">
        <v>48</v>
      </c>
      <c r="C36" s="298" t="s">
        <v>18</v>
      </c>
      <c r="D36" s="299" t="s">
        <v>49</v>
      </c>
      <c r="E36" s="318"/>
      <c r="F36" s="318"/>
      <c r="G36" s="318"/>
      <c r="H36" s="318"/>
      <c r="I36" s="324" t="s">
        <v>114</v>
      </c>
      <c r="J36" s="297" t="s">
        <v>117</v>
      </c>
      <c r="K36" s="335">
        <f>ROUND(SUM(J37),2)</f>
        <v>411</v>
      </c>
    </row>
    <row r="37" ht="31.5" spans="1:11">
      <c r="A37" s="300"/>
      <c r="B37" s="301"/>
      <c r="C37" s="301"/>
      <c r="D37" s="299" t="s">
        <v>124</v>
      </c>
      <c r="E37" s="306"/>
      <c r="F37" s="306"/>
      <c r="G37" s="306"/>
      <c r="H37" s="306"/>
      <c r="I37" s="323">
        <v>411</v>
      </c>
      <c r="J37" s="339">
        <f>I37</f>
        <v>411</v>
      </c>
      <c r="K37" s="336"/>
    </row>
    <row r="38" ht="15.75" spans="1:11">
      <c r="A38" s="300"/>
      <c r="B38" s="301"/>
      <c r="C38" s="301"/>
      <c r="D38" s="319"/>
      <c r="E38" s="306"/>
      <c r="F38" s="306"/>
      <c r="G38" s="306"/>
      <c r="H38" s="306"/>
      <c r="I38" s="306"/>
      <c r="J38" s="340"/>
      <c r="K38" s="332"/>
    </row>
    <row r="39" ht="15.75" spans="1:11">
      <c r="A39" s="300"/>
      <c r="B39" s="300"/>
      <c r="C39" s="300"/>
      <c r="D39" s="300"/>
      <c r="E39" s="300"/>
      <c r="F39" s="300"/>
      <c r="G39" s="300"/>
      <c r="H39" s="300"/>
      <c r="I39" s="300"/>
      <c r="J39" s="300"/>
      <c r="K39" s="332"/>
    </row>
    <row r="40" ht="78.75" spans="1:11">
      <c r="A40" s="297" t="s">
        <v>50</v>
      </c>
      <c r="B40" s="298" t="s">
        <v>51</v>
      </c>
      <c r="C40" s="298" t="s">
        <v>18</v>
      </c>
      <c r="D40" s="299" t="s">
        <v>125</v>
      </c>
      <c r="E40" s="318"/>
      <c r="F40" s="318"/>
      <c r="G40" s="318"/>
      <c r="H40" s="318"/>
      <c r="I40" s="320" t="s">
        <v>116</v>
      </c>
      <c r="J40" s="297" t="s">
        <v>117</v>
      </c>
      <c r="K40" s="335">
        <f>ROUND(SUM(J41),2)</f>
        <v>1100</v>
      </c>
    </row>
    <row r="41" ht="31.5" spans="1:11">
      <c r="A41" s="300"/>
      <c r="B41" s="301"/>
      <c r="C41" s="301"/>
      <c r="D41" s="299" t="s">
        <v>126</v>
      </c>
      <c r="E41" s="306"/>
      <c r="F41" s="306"/>
      <c r="G41" s="306"/>
      <c r="H41" s="306"/>
      <c r="I41" s="341">
        <v>1100</v>
      </c>
      <c r="J41" s="339">
        <f>I41</f>
        <v>1100</v>
      </c>
      <c r="K41" s="336"/>
    </row>
    <row r="42" ht="15.75" spans="1:11">
      <c r="A42" s="300"/>
      <c r="B42" s="301"/>
      <c r="C42" s="301"/>
      <c r="D42" s="319"/>
      <c r="E42" s="306"/>
      <c r="F42" s="306"/>
      <c r="G42" s="306"/>
      <c r="H42" s="306"/>
      <c r="I42" s="306"/>
      <c r="J42" s="342"/>
      <c r="K42" s="332"/>
    </row>
    <row r="43" ht="15.75" spans="1:11">
      <c r="A43" s="300"/>
      <c r="B43" s="300"/>
      <c r="C43" s="300"/>
      <c r="D43" s="300"/>
      <c r="E43" s="300"/>
      <c r="F43" s="300"/>
      <c r="G43" s="300"/>
      <c r="H43" s="300"/>
      <c r="I43" s="300"/>
      <c r="J43" s="300"/>
      <c r="K43" s="332"/>
    </row>
    <row r="44" ht="47.25" spans="1:14">
      <c r="A44" s="297" t="s">
        <v>53</v>
      </c>
      <c r="B44" s="298" t="s">
        <v>127</v>
      </c>
      <c r="C44" s="298" t="s">
        <v>18</v>
      </c>
      <c r="D44" s="299" t="s">
        <v>128</v>
      </c>
      <c r="E44" s="297"/>
      <c r="F44" s="320" t="s">
        <v>129</v>
      </c>
      <c r="G44" s="320" t="s">
        <v>130</v>
      </c>
      <c r="H44" s="320" t="s">
        <v>115</v>
      </c>
      <c r="I44" s="320" t="s">
        <v>131</v>
      </c>
      <c r="J44" s="297" t="s">
        <v>117</v>
      </c>
      <c r="K44" s="335">
        <f>ROUND(SUM(J45),2)</f>
        <v>65.76</v>
      </c>
      <c r="M44">
        <f>I41*0.08*1.2</f>
        <v>105.6</v>
      </c>
      <c r="N44">
        <f>M44*2.4</f>
        <v>253.44</v>
      </c>
    </row>
    <row r="45" ht="15.75" spans="1:14">
      <c r="A45" s="300"/>
      <c r="B45" s="301"/>
      <c r="C45" s="301"/>
      <c r="D45" s="302"/>
      <c r="E45" s="300"/>
      <c r="F45" s="321">
        <v>0.4</v>
      </c>
      <c r="G45" s="322">
        <v>411</v>
      </c>
      <c r="H45" s="322">
        <v>0.4</v>
      </c>
      <c r="I45" s="321">
        <f>H45*G45*F45</f>
        <v>65.76</v>
      </c>
      <c r="J45" s="225">
        <f>I45</f>
        <v>65.76</v>
      </c>
      <c r="K45" s="336"/>
      <c r="N45">
        <f>N44/8</f>
        <v>31.68</v>
      </c>
    </row>
    <row r="46" ht="15.75" spans="1:14">
      <c r="A46" s="300"/>
      <c r="B46" s="300"/>
      <c r="C46" s="300"/>
      <c r="D46" s="300"/>
      <c r="E46" s="300"/>
      <c r="F46" s="300"/>
      <c r="G46" s="300"/>
      <c r="H46" s="300"/>
      <c r="I46" s="300"/>
      <c r="J46" s="300"/>
      <c r="K46" s="332"/>
      <c r="N46">
        <f>N45*0.25</f>
        <v>7.92</v>
      </c>
    </row>
    <row r="47" ht="31.5" spans="1:11">
      <c r="A47" s="297" t="s">
        <v>56</v>
      </c>
      <c r="B47" s="298" t="s">
        <v>132</v>
      </c>
      <c r="C47" s="298" t="s">
        <v>18</v>
      </c>
      <c r="D47" s="299" t="s">
        <v>133</v>
      </c>
      <c r="E47" s="320" t="s">
        <v>129</v>
      </c>
      <c r="F47" s="320" t="s">
        <v>130</v>
      </c>
      <c r="G47" s="320" t="s">
        <v>115</v>
      </c>
      <c r="H47" s="320" t="s">
        <v>131</v>
      </c>
      <c r="I47" s="343" t="s">
        <v>134</v>
      </c>
      <c r="J47" s="344" t="s">
        <v>117</v>
      </c>
      <c r="K47" s="335">
        <f>ROUND(SUM(J48:J50),2)</f>
        <v>12.84</v>
      </c>
    </row>
    <row r="48" ht="15.75" spans="1:11">
      <c r="A48" s="300"/>
      <c r="B48" s="301"/>
      <c r="C48" s="301"/>
      <c r="D48" s="319" t="s">
        <v>135</v>
      </c>
      <c r="E48" s="323">
        <v>0.4</v>
      </c>
      <c r="F48" s="323">
        <v>5.5</v>
      </c>
      <c r="G48" s="323">
        <v>0.15</v>
      </c>
      <c r="H48" s="324">
        <f>G48*F48*E48</f>
        <v>0.33</v>
      </c>
      <c r="I48" s="345">
        <f>ROUNDUP((200/15),0)</f>
        <v>14</v>
      </c>
      <c r="J48" s="346">
        <f>I48*H48</f>
        <v>4.62</v>
      </c>
      <c r="K48" s="336"/>
    </row>
    <row r="49" ht="15.75" spans="1:11">
      <c r="A49" s="300"/>
      <c r="B49" s="301"/>
      <c r="C49" s="301"/>
      <c r="D49" s="319" t="s">
        <v>136</v>
      </c>
      <c r="E49" s="323">
        <v>0.1</v>
      </c>
      <c r="F49" s="323">
        <f>I37</f>
        <v>411</v>
      </c>
      <c r="G49" s="323">
        <v>0.2</v>
      </c>
      <c r="H49" s="324"/>
      <c r="I49" s="345"/>
      <c r="J49" s="346">
        <f>G49*F49*E49</f>
        <v>8.22</v>
      </c>
      <c r="K49" s="347"/>
    </row>
    <row r="50" ht="15.75" spans="1:11">
      <c r="A50" s="300"/>
      <c r="B50" s="301"/>
      <c r="C50" s="301"/>
      <c r="D50" s="319"/>
      <c r="E50" s="323"/>
      <c r="F50" s="323"/>
      <c r="G50" s="323"/>
      <c r="H50" s="324"/>
      <c r="I50" s="345"/>
      <c r="J50" s="346"/>
      <c r="K50" s="347"/>
    </row>
    <row r="51" ht="15.75" customHeight="1" spans="1:11">
      <c r="A51" s="308"/>
      <c r="B51" s="308"/>
      <c r="C51" s="308"/>
      <c r="D51" s="308"/>
      <c r="E51" s="308"/>
      <c r="F51" s="308"/>
      <c r="G51" s="308"/>
      <c r="H51" s="308"/>
      <c r="I51" s="308"/>
      <c r="J51" s="308"/>
      <c r="K51" s="332"/>
    </row>
    <row r="52" ht="31.5" spans="1:11">
      <c r="A52" s="297" t="s">
        <v>58</v>
      </c>
      <c r="B52" s="325">
        <f>VLOOKUP(A52,'Planilha 15 de agosto(igreja)'!A:H,2,FALSE)</f>
        <v>40243</v>
      </c>
      <c r="C52" s="298"/>
      <c r="D52" s="326" t="str">
        <f>VLOOKUP(A52,'Planilha 15 de agosto(igreja)'!A:H,4,FALSE)</f>
        <v> Fornecimento, dobragem e colocação em fôrma, de armadura CA-50 A média, diâmetro de 6.3 a 10.0 mm </v>
      </c>
      <c r="E52" s="326" t="str">
        <f>VLOOKUP(A52,'Planilha 15 de agosto(igreja)'!A:H,5,FALSE)</f>
        <v>kg</v>
      </c>
      <c r="F52" s="327"/>
      <c r="G52" s="327"/>
      <c r="H52" s="327"/>
      <c r="I52" s="292" t="s">
        <v>137</v>
      </c>
      <c r="J52" s="320" t="s">
        <v>117</v>
      </c>
      <c r="K52" s="335">
        <f>ROUND(SUM(J53),2)</f>
        <v>1100</v>
      </c>
    </row>
    <row r="53" ht="15.75" spans="1:11">
      <c r="A53" s="300"/>
      <c r="B53" s="300"/>
      <c r="C53" s="300"/>
      <c r="D53" s="302" t="s">
        <v>138</v>
      </c>
      <c r="E53" s="328"/>
      <c r="F53" s="328"/>
      <c r="G53" s="328"/>
      <c r="H53" s="328"/>
      <c r="I53" s="329">
        <f>I41</f>
        <v>1100</v>
      </c>
      <c r="J53" s="348">
        <f>I53</f>
        <v>1100</v>
      </c>
      <c r="K53" s="336"/>
    </row>
    <row r="54" ht="15.75" spans="1:11">
      <c r="A54" s="316" t="s">
        <v>139</v>
      </c>
      <c r="B54" s="317"/>
      <c r="C54" s="317"/>
      <c r="D54" s="317"/>
      <c r="E54" s="317"/>
      <c r="F54" s="317"/>
      <c r="G54" s="317"/>
      <c r="H54" s="317"/>
      <c r="I54" s="317"/>
      <c r="J54" s="317"/>
      <c r="K54" s="338"/>
    </row>
    <row r="55" ht="47.25" spans="1:11">
      <c r="A55" s="297" t="s">
        <v>64</v>
      </c>
      <c r="B55" s="298" t="s">
        <v>140</v>
      </c>
      <c r="C55" s="298" t="s">
        <v>59</v>
      </c>
      <c r="D55" s="305" t="s">
        <v>66</v>
      </c>
      <c r="E55" s="330"/>
      <c r="F55" s="330" t="s">
        <v>141</v>
      </c>
      <c r="G55" s="305" t="s">
        <v>142</v>
      </c>
      <c r="H55" s="305" t="s">
        <v>143</v>
      </c>
      <c r="I55" s="298" t="s">
        <v>144</v>
      </c>
      <c r="J55" s="297" t="s">
        <v>145</v>
      </c>
      <c r="K55" s="335">
        <f>ROUND(SUM(J56:J60),2)</f>
        <v>68.85</v>
      </c>
    </row>
    <row r="56" ht="15.75" spans="1:11">
      <c r="A56" s="300"/>
      <c r="B56" s="301"/>
      <c r="C56" s="301"/>
      <c r="D56" s="331" t="s">
        <v>146</v>
      </c>
      <c r="E56" s="331"/>
      <c r="F56" s="332">
        <v>0.3</v>
      </c>
      <c r="G56" s="332">
        <f>I56/8</f>
        <v>31.68</v>
      </c>
      <c r="H56" s="332"/>
      <c r="I56" s="332">
        <f>J41*0.08*1.2*2.4</f>
        <v>253.44</v>
      </c>
      <c r="J56" s="332">
        <f>F56*G56</f>
        <v>9.504</v>
      </c>
      <c r="K56" s="336"/>
    </row>
    <row r="57" ht="15.75" spans="1:11">
      <c r="A57" s="300"/>
      <c r="B57" s="301"/>
      <c r="C57" s="301"/>
      <c r="D57" s="331" t="s">
        <v>147</v>
      </c>
      <c r="E57" s="331"/>
      <c r="F57" s="332">
        <v>0.3</v>
      </c>
      <c r="G57" s="332">
        <f>I57/8</f>
        <v>11.98476</v>
      </c>
      <c r="H57" s="332"/>
      <c r="I57" s="332">
        <f>((0.15+0.12)*0.3)*I37*1.2*2.4</f>
        <v>95.87808</v>
      </c>
      <c r="J57" s="332">
        <f>ROUND(F57*G57,2)</f>
        <v>3.6</v>
      </c>
      <c r="K57" s="347"/>
    </row>
    <row r="58" ht="31.5" spans="1:11">
      <c r="A58" s="300"/>
      <c r="B58" s="301"/>
      <c r="C58" s="301" t="s">
        <v>148</v>
      </c>
      <c r="D58" s="331" t="s">
        <v>149</v>
      </c>
      <c r="E58" s="331"/>
      <c r="F58" s="332">
        <v>0.3</v>
      </c>
      <c r="G58" s="332">
        <f>I58/8</f>
        <v>18.5625</v>
      </c>
      <c r="H58" s="332">
        <v>1.35</v>
      </c>
      <c r="I58" s="332">
        <f>0.1*I41*H58</f>
        <v>148.5</v>
      </c>
      <c r="J58" s="332">
        <f>ROUND(F58*G58,2)</f>
        <v>5.57</v>
      </c>
      <c r="K58" s="347"/>
    </row>
    <row r="59" ht="31.5" spans="1:11">
      <c r="A59" s="300"/>
      <c r="B59" s="301"/>
      <c r="C59" s="301" t="s">
        <v>150</v>
      </c>
      <c r="D59" s="331" t="s">
        <v>151</v>
      </c>
      <c r="E59" s="331"/>
      <c r="F59" s="332">
        <v>0.3</v>
      </c>
      <c r="G59" s="332">
        <f>I59/8</f>
        <v>0.593073</v>
      </c>
      <c r="H59" s="332">
        <v>1.48</v>
      </c>
      <c r="I59" s="332">
        <f>I37*0.0078*H59</f>
        <v>4.744584</v>
      </c>
      <c r="J59" s="332">
        <f>ROUND(F59*G59,2)</f>
        <v>0.18</v>
      </c>
      <c r="K59" s="347"/>
    </row>
    <row r="60" ht="15.75" spans="1:11">
      <c r="A60" s="300"/>
      <c r="B60" s="301"/>
      <c r="C60" s="301"/>
      <c r="D60" s="331"/>
      <c r="E60" s="331"/>
      <c r="F60" s="332"/>
      <c r="G60" s="332"/>
      <c r="H60" s="332"/>
      <c r="I60" s="332"/>
      <c r="J60" s="332">
        <v>50</v>
      </c>
      <c r="K60" s="347"/>
    </row>
    <row r="61" ht="15.75" spans="1:11">
      <c r="A61" s="300"/>
      <c r="B61" s="300"/>
      <c r="C61" s="300"/>
      <c r="D61" s="300"/>
      <c r="E61" s="300"/>
      <c r="F61" s="300"/>
      <c r="G61" s="300"/>
      <c r="H61" s="300"/>
      <c r="I61" s="300"/>
      <c r="J61" s="300"/>
      <c r="K61" s="332"/>
    </row>
    <row r="62" ht="15.75" spans="1:11">
      <c r="A62" s="297" t="s">
        <v>68</v>
      </c>
      <c r="B62" s="298" t="s">
        <v>152</v>
      </c>
      <c r="C62" s="298" t="s">
        <v>59</v>
      </c>
      <c r="D62" s="413" t="s">
        <v>70</v>
      </c>
      <c r="E62" s="364"/>
      <c r="F62" s="364"/>
      <c r="G62" s="364"/>
      <c r="H62" s="364"/>
      <c r="I62" s="364"/>
      <c r="J62" s="297" t="s">
        <v>145</v>
      </c>
      <c r="K62" s="335">
        <f>ROUND(SUM(J63),2)</f>
        <v>40</v>
      </c>
    </row>
    <row r="63" ht="15.75" spans="1:11">
      <c r="A63" s="300"/>
      <c r="B63" s="301"/>
      <c r="C63" s="301"/>
      <c r="D63" s="414"/>
      <c r="E63" s="365"/>
      <c r="F63" s="365"/>
      <c r="G63" s="365"/>
      <c r="H63" s="365"/>
      <c r="I63" s="365"/>
      <c r="J63" s="342">
        <v>40</v>
      </c>
      <c r="K63" s="336"/>
    </row>
    <row r="64" ht="15.75" spans="1:11">
      <c r="A64" s="300"/>
      <c r="B64" s="300"/>
      <c r="C64" s="300"/>
      <c r="D64" s="300"/>
      <c r="E64" s="300"/>
      <c r="F64" s="300"/>
      <c r="G64" s="300"/>
      <c r="H64" s="300"/>
      <c r="I64" s="300"/>
      <c r="J64" s="300"/>
      <c r="K64" s="332"/>
    </row>
    <row r="65" ht="31.5" spans="1:11">
      <c r="A65" s="349" t="s">
        <v>71</v>
      </c>
      <c r="B65" s="349" t="s">
        <v>140</v>
      </c>
      <c r="C65" s="350" t="s">
        <v>18</v>
      </c>
      <c r="D65" s="351" t="s">
        <v>73</v>
      </c>
      <c r="E65" s="352"/>
      <c r="F65" s="352"/>
      <c r="G65" s="352"/>
      <c r="H65" s="352"/>
      <c r="I65" s="352"/>
      <c r="J65" s="349" t="s">
        <v>153</v>
      </c>
      <c r="K65" s="335">
        <f>SUM(J66)</f>
        <v>200</v>
      </c>
    </row>
    <row r="66" ht="15.75" spans="1:11">
      <c r="A66" s="213"/>
      <c r="B66" s="213"/>
      <c r="C66" s="199"/>
      <c r="D66" s="212"/>
      <c r="E66" s="353"/>
      <c r="F66" s="353"/>
      <c r="G66" s="353"/>
      <c r="H66" s="353"/>
      <c r="I66" s="353"/>
      <c r="J66" s="371">
        <v>200</v>
      </c>
      <c r="K66" s="336"/>
    </row>
    <row r="67" ht="15.75" spans="1:11">
      <c r="A67" s="300"/>
      <c r="B67" s="300"/>
      <c r="C67" s="300"/>
      <c r="D67" s="300"/>
      <c r="E67" s="300"/>
      <c r="F67" s="300"/>
      <c r="G67" s="300"/>
      <c r="H67" s="300"/>
      <c r="I67" s="300"/>
      <c r="J67" s="300"/>
      <c r="K67" s="332"/>
    </row>
    <row r="68" ht="31.5" spans="1:11">
      <c r="A68" s="349" t="s">
        <v>74</v>
      </c>
      <c r="B68" s="354">
        <v>41546</v>
      </c>
      <c r="C68" s="350" t="s">
        <v>59</v>
      </c>
      <c r="D68" s="351" t="s">
        <v>154</v>
      </c>
      <c r="E68" s="326"/>
      <c r="F68" s="352"/>
      <c r="G68" s="352"/>
      <c r="H68" s="349" t="s">
        <v>155</v>
      </c>
      <c r="I68" s="349" t="s">
        <v>156</v>
      </c>
      <c r="J68" s="349" t="s">
        <v>145</v>
      </c>
      <c r="K68" s="335">
        <f>SUM(J69:J71)</f>
        <v>4</v>
      </c>
    </row>
    <row r="69" ht="15.75" spans="1:11">
      <c r="A69" s="213"/>
      <c r="B69" s="209"/>
      <c r="C69" s="199"/>
      <c r="D69" s="212"/>
      <c r="E69" s="353"/>
      <c r="F69" s="353"/>
      <c r="G69" s="353"/>
      <c r="H69" s="213" t="s">
        <v>157</v>
      </c>
      <c r="I69" s="213" t="s">
        <v>157</v>
      </c>
      <c r="J69" s="371">
        <f>I69+H69</f>
        <v>4</v>
      </c>
      <c r="K69" s="336"/>
    </row>
    <row r="70" ht="15.75" spans="1:11">
      <c r="A70" s="213"/>
      <c r="B70" s="209"/>
      <c r="C70" s="199"/>
      <c r="D70" s="212"/>
      <c r="E70" s="353"/>
      <c r="F70" s="353"/>
      <c r="G70" s="353"/>
      <c r="H70" s="353"/>
      <c r="I70" s="353"/>
      <c r="J70" s="371"/>
      <c r="K70" s="336"/>
    </row>
    <row r="71" ht="15.75" spans="1:11">
      <c r="A71" s="213"/>
      <c r="B71" s="213"/>
      <c r="C71" s="213"/>
      <c r="D71" s="213"/>
      <c r="E71" s="213"/>
      <c r="F71" s="213"/>
      <c r="G71" s="213"/>
      <c r="H71" s="213"/>
      <c r="I71" s="213"/>
      <c r="J71" s="213"/>
      <c r="K71" s="332"/>
    </row>
    <row r="72" ht="31.5" spans="1:11">
      <c r="A72" s="349" t="s">
        <v>76</v>
      </c>
      <c r="B72" s="354">
        <v>41544</v>
      </c>
      <c r="C72" s="350" t="s">
        <v>59</v>
      </c>
      <c r="D72" s="351" t="s">
        <v>77</v>
      </c>
      <c r="E72" s="326"/>
      <c r="F72" s="352"/>
      <c r="G72" s="352"/>
      <c r="H72" s="349" t="s">
        <v>155</v>
      </c>
      <c r="I72" s="349" t="s">
        <v>156</v>
      </c>
      <c r="J72" s="349" t="s">
        <v>145</v>
      </c>
      <c r="K72" s="335">
        <f>SUM(J73:J77)</f>
        <v>16</v>
      </c>
    </row>
    <row r="73" ht="47.25" customHeight="1" spans="1:11">
      <c r="A73" s="214"/>
      <c r="B73" s="214"/>
      <c r="C73" s="355" t="s">
        <v>158</v>
      </c>
      <c r="D73" s="212" t="s">
        <v>159</v>
      </c>
      <c r="E73" s="214"/>
      <c r="F73" s="214"/>
      <c r="G73" s="214"/>
      <c r="H73" s="213" t="s">
        <v>157</v>
      </c>
      <c r="I73" s="213" t="s">
        <v>157</v>
      </c>
      <c r="J73" s="371">
        <f>I73+H73</f>
        <v>4</v>
      </c>
      <c r="K73" s="336"/>
    </row>
    <row r="74" ht="31.5" spans="1:11">
      <c r="A74" s="214"/>
      <c r="B74" s="214"/>
      <c r="C74" s="356"/>
      <c r="D74" s="212" t="s">
        <v>160</v>
      </c>
      <c r="E74" s="214"/>
      <c r="F74" s="214"/>
      <c r="G74" s="214"/>
      <c r="H74" s="213" t="s">
        <v>157</v>
      </c>
      <c r="I74" s="213" t="s">
        <v>157</v>
      </c>
      <c r="J74" s="371">
        <f t="shared" ref="J74:J76" si="0">I74+H74</f>
        <v>4</v>
      </c>
      <c r="K74" s="347"/>
    </row>
    <row r="75" ht="31.5" spans="1:11">
      <c r="A75" s="214"/>
      <c r="B75" s="214"/>
      <c r="C75" s="356"/>
      <c r="D75" s="212" t="s">
        <v>161</v>
      </c>
      <c r="E75" s="214"/>
      <c r="F75" s="214"/>
      <c r="G75" s="214"/>
      <c r="H75" s="213" t="s">
        <v>157</v>
      </c>
      <c r="I75" s="213" t="s">
        <v>157</v>
      </c>
      <c r="J75" s="371">
        <f t="shared" si="0"/>
        <v>4</v>
      </c>
      <c r="K75" s="347"/>
    </row>
    <row r="76" ht="31.5" spans="1:11">
      <c r="A76" s="214"/>
      <c r="B76" s="214"/>
      <c r="C76" s="357"/>
      <c r="D76" s="212" t="s">
        <v>162</v>
      </c>
      <c r="E76" s="214"/>
      <c r="F76" s="214"/>
      <c r="G76" s="214"/>
      <c r="H76" s="213" t="s">
        <v>157</v>
      </c>
      <c r="I76" s="213" t="s">
        <v>157</v>
      </c>
      <c r="J76" s="371">
        <f t="shared" si="0"/>
        <v>4</v>
      </c>
      <c r="K76" s="347"/>
    </row>
    <row r="77" ht="15.75" spans="1:11">
      <c r="A77" s="214"/>
      <c r="B77" s="214"/>
      <c r="C77" s="214"/>
      <c r="D77" s="214"/>
      <c r="E77" s="214"/>
      <c r="F77" s="214"/>
      <c r="G77" s="214"/>
      <c r="H77" s="214"/>
      <c r="I77" s="214"/>
      <c r="J77" s="371"/>
      <c r="K77" s="347"/>
    </row>
    <row r="78" ht="15.75" spans="1:11">
      <c r="A78" s="300"/>
      <c r="B78" s="300"/>
      <c r="C78" s="300"/>
      <c r="D78" s="300"/>
      <c r="E78" s="300"/>
      <c r="F78" s="300"/>
      <c r="G78" s="300"/>
      <c r="H78" s="300"/>
      <c r="I78" s="300"/>
      <c r="J78" s="300"/>
      <c r="K78" s="332"/>
    </row>
    <row r="79" ht="15.75" spans="1:11">
      <c r="A79" s="316" t="s">
        <v>79</v>
      </c>
      <c r="B79" s="317"/>
      <c r="C79" s="317"/>
      <c r="D79" s="317"/>
      <c r="E79" s="317"/>
      <c r="F79" s="317"/>
      <c r="G79" s="317"/>
      <c r="H79" s="317"/>
      <c r="I79" s="317"/>
      <c r="J79" s="317"/>
      <c r="K79" s="338"/>
    </row>
    <row r="80" ht="31.5" spans="1:11">
      <c r="A80" s="297" t="s">
        <v>80</v>
      </c>
      <c r="B80" s="291">
        <v>30103</v>
      </c>
      <c r="C80" s="298" t="s">
        <v>18</v>
      </c>
      <c r="D80" s="299" t="s">
        <v>81</v>
      </c>
      <c r="E80" s="358"/>
      <c r="F80" s="358"/>
      <c r="G80" s="320" t="s">
        <v>129</v>
      </c>
      <c r="H80" s="320" t="s">
        <v>130</v>
      </c>
      <c r="I80" s="320" t="s">
        <v>115</v>
      </c>
      <c r="J80" s="320" t="s">
        <v>131</v>
      </c>
      <c r="K80" s="335">
        <f>SUM(J81:J82)</f>
        <v>4.62</v>
      </c>
    </row>
    <row r="81" ht="15.75" spans="1:11">
      <c r="A81" s="300"/>
      <c r="B81" s="359"/>
      <c r="C81" s="301"/>
      <c r="D81" s="302"/>
      <c r="E81" s="360"/>
      <c r="F81" s="360"/>
      <c r="G81" s="323"/>
      <c r="H81" s="323"/>
      <c r="I81" s="323"/>
      <c r="J81" s="324">
        <f>J48</f>
        <v>4.62</v>
      </c>
      <c r="K81" s="336"/>
    </row>
    <row r="82" ht="15.75" spans="1:11">
      <c r="A82" s="300"/>
      <c r="B82" s="300"/>
      <c r="C82" s="300"/>
      <c r="D82" s="300"/>
      <c r="E82" s="300"/>
      <c r="F82" s="300"/>
      <c r="G82" s="300"/>
      <c r="H82" s="300"/>
      <c r="I82" s="300"/>
      <c r="J82" s="300"/>
      <c r="K82" s="332"/>
    </row>
    <row r="83" ht="47.25" spans="1:11">
      <c r="A83" s="297" t="s">
        <v>83</v>
      </c>
      <c r="B83" s="292" t="s">
        <v>163</v>
      </c>
      <c r="C83" s="298" t="s">
        <v>59</v>
      </c>
      <c r="D83" s="361" t="s">
        <v>164</v>
      </c>
      <c r="E83" s="358"/>
      <c r="F83" s="358"/>
      <c r="G83" s="358"/>
      <c r="H83" s="358"/>
      <c r="I83" s="358"/>
      <c r="J83" s="320" t="s">
        <v>130</v>
      </c>
      <c r="K83" s="335">
        <f>SUM(J84:J86)</f>
        <v>6</v>
      </c>
    </row>
    <row r="84" ht="15.75" spans="1:11">
      <c r="A84" s="300"/>
      <c r="B84" s="310"/>
      <c r="C84" s="301"/>
      <c r="D84" s="362" t="s">
        <v>165</v>
      </c>
      <c r="E84" s="360"/>
      <c r="F84" s="360"/>
      <c r="G84" s="360"/>
      <c r="H84" s="360"/>
      <c r="I84" s="360"/>
      <c r="J84" s="342">
        <v>6</v>
      </c>
      <c r="K84" s="336"/>
    </row>
    <row r="85" ht="15.75" spans="1:11">
      <c r="A85" s="300"/>
      <c r="B85" s="310"/>
      <c r="C85" s="301"/>
      <c r="D85" s="362"/>
      <c r="E85" s="360"/>
      <c r="F85" s="360"/>
      <c r="G85" s="360"/>
      <c r="H85" s="360"/>
      <c r="I85" s="360"/>
      <c r="J85" s="342"/>
      <c r="K85" s="347"/>
    </row>
    <row r="86" ht="15.75" spans="1:11">
      <c r="A86" s="300"/>
      <c r="B86" s="310"/>
      <c r="C86" s="301"/>
      <c r="D86" s="362"/>
      <c r="E86" s="360"/>
      <c r="F86" s="360"/>
      <c r="G86" s="360"/>
      <c r="H86" s="360"/>
      <c r="I86" s="360"/>
      <c r="J86" s="342"/>
      <c r="K86" s="347"/>
    </row>
    <row r="87" ht="15.75" spans="1:11">
      <c r="A87" s="300"/>
      <c r="B87" s="300"/>
      <c r="C87" s="300"/>
      <c r="D87" s="300"/>
      <c r="E87" s="300"/>
      <c r="F87" s="300"/>
      <c r="G87" s="300"/>
      <c r="H87" s="300"/>
      <c r="I87" s="300"/>
      <c r="J87" s="300"/>
      <c r="K87" s="332"/>
    </row>
    <row r="88" ht="31.5" spans="1:18">
      <c r="A88" s="297" t="s">
        <v>86</v>
      </c>
      <c r="B88" s="291">
        <v>40666</v>
      </c>
      <c r="C88" s="298" t="s">
        <v>59</v>
      </c>
      <c r="D88" s="330" t="s">
        <v>87</v>
      </c>
      <c r="E88" s="358"/>
      <c r="F88" s="358"/>
      <c r="G88" s="358"/>
      <c r="H88" s="358"/>
      <c r="I88" s="320" t="s">
        <v>130</v>
      </c>
      <c r="J88" s="320" t="s">
        <v>117</v>
      </c>
      <c r="K88" s="335">
        <f>SUM(J89:J91)</f>
        <v>400</v>
      </c>
      <c r="Q88">
        <v>0.081</v>
      </c>
      <c r="R88">
        <f>Q88/0.8</f>
        <v>0.10125</v>
      </c>
    </row>
    <row r="89" ht="15.75" spans="1:11">
      <c r="A89" s="300"/>
      <c r="B89" s="359"/>
      <c r="C89" s="301"/>
      <c r="D89" s="402" t="s">
        <v>166</v>
      </c>
      <c r="E89" s="328"/>
      <c r="F89" s="328"/>
      <c r="G89" s="328"/>
      <c r="H89" s="328"/>
      <c r="I89" s="328">
        <v>83</v>
      </c>
      <c r="J89" s="348">
        <f>I89</f>
        <v>83</v>
      </c>
      <c r="K89" s="336"/>
    </row>
    <row r="90" ht="15.75" spans="1:11">
      <c r="A90" s="300"/>
      <c r="B90" s="359"/>
      <c r="C90" s="301"/>
      <c r="D90" s="402" t="s">
        <v>167</v>
      </c>
      <c r="E90" s="328"/>
      <c r="F90" s="328"/>
      <c r="G90" s="328"/>
      <c r="H90" s="328"/>
      <c r="I90" s="328">
        <v>29</v>
      </c>
      <c r="J90" s="348">
        <f>I90</f>
        <v>29</v>
      </c>
      <c r="K90" s="347"/>
    </row>
    <row r="91" ht="15.75" spans="1:11">
      <c r="A91" s="300"/>
      <c r="B91" s="359"/>
      <c r="C91" s="301"/>
      <c r="D91" s="402" t="s">
        <v>168</v>
      </c>
      <c r="E91" s="328"/>
      <c r="F91" s="328"/>
      <c r="G91" s="328"/>
      <c r="H91" s="328"/>
      <c r="I91" s="328">
        <f>(400)-(I89+I90)</f>
        <v>288</v>
      </c>
      <c r="J91" s="348">
        <f>I91</f>
        <v>288</v>
      </c>
      <c r="K91" s="347"/>
    </row>
    <row r="92" ht="15.75" spans="1:11">
      <c r="A92" s="403"/>
      <c r="B92" s="403"/>
      <c r="C92" s="403"/>
      <c r="D92" s="403"/>
      <c r="E92" s="403"/>
      <c r="F92" s="403"/>
      <c r="G92" s="403"/>
      <c r="H92" s="403"/>
      <c r="I92" s="403"/>
      <c r="J92" s="403"/>
      <c r="K92" s="332"/>
    </row>
    <row r="93" ht="15.75" spans="1:11">
      <c r="A93" s="297" t="s">
        <v>88</v>
      </c>
      <c r="B93" s="291">
        <v>41176</v>
      </c>
      <c r="C93" s="298" t="s">
        <v>59</v>
      </c>
      <c r="D93" s="299" t="s">
        <v>89</v>
      </c>
      <c r="E93" s="364"/>
      <c r="F93" s="364"/>
      <c r="G93" s="364"/>
      <c r="H93" s="364"/>
      <c r="I93" s="364"/>
      <c r="J93" s="305" t="s">
        <v>114</v>
      </c>
      <c r="K93" s="335">
        <f>SUM(J94)</f>
        <v>6</v>
      </c>
    </row>
    <row r="94" ht="15.75" spans="1:11">
      <c r="A94" s="300"/>
      <c r="B94" s="359"/>
      <c r="C94" s="301"/>
      <c r="D94" s="302"/>
      <c r="E94" s="365"/>
      <c r="F94" s="365"/>
      <c r="G94" s="365"/>
      <c r="H94" s="365"/>
      <c r="I94" s="365"/>
      <c r="J94" s="324">
        <f>J84</f>
        <v>6</v>
      </c>
      <c r="K94" s="336"/>
    </row>
    <row r="95" ht="15.75" customHeight="1" spans="1:11">
      <c r="A95" s="300"/>
      <c r="B95" s="300"/>
      <c r="C95" s="300"/>
      <c r="D95" s="300"/>
      <c r="E95" s="300"/>
      <c r="F95" s="300"/>
      <c r="G95" s="300"/>
      <c r="H95" s="300"/>
      <c r="I95" s="300"/>
      <c r="J95" s="300"/>
      <c r="K95" s="332"/>
    </row>
    <row r="96" ht="15.75" spans="1:11">
      <c r="A96" s="297" t="s">
        <v>90</v>
      </c>
      <c r="B96" s="325">
        <f>VLOOKUP(A96,'Planilha 15 de agosto(igreja)'!A:H,2,FALSE)</f>
        <v>40531</v>
      </c>
      <c r="C96" s="298"/>
      <c r="D96" s="326" t="str">
        <f>VLOOKUP(A96,'Planilha 15 de agosto(igreja)'!A:H,4,FALSE)</f>
        <v>Boca de concreto ciclópico para BSTC diâmetro 0,80 m</v>
      </c>
      <c r="E96" s="326" t="str">
        <f>VLOOKUP(A96,'Planilha 15 de agosto(igreja)'!A:H,5,FALSE)</f>
        <v>und</v>
      </c>
      <c r="F96" s="327"/>
      <c r="G96" s="327"/>
      <c r="H96" s="327"/>
      <c r="I96" s="430" t="s">
        <v>169</v>
      </c>
      <c r="J96" s="320" t="s">
        <v>117</v>
      </c>
      <c r="K96" s="335">
        <f>SUM(J97)</f>
        <v>12</v>
      </c>
    </row>
    <row r="97" ht="15.75" spans="1:11">
      <c r="A97" s="300"/>
      <c r="B97" s="300"/>
      <c r="C97" s="300"/>
      <c r="D97" s="302" t="s">
        <v>170</v>
      </c>
      <c r="E97" s="328"/>
      <c r="F97" s="328"/>
      <c r="G97" s="328"/>
      <c r="H97" s="328"/>
      <c r="I97" s="328">
        <v>12</v>
      </c>
      <c r="J97" s="348">
        <f>I97</f>
        <v>12</v>
      </c>
      <c r="K97" s="336"/>
    </row>
    <row r="98" ht="15.75" customHeight="1" spans="1:11">
      <c r="A98" s="300"/>
      <c r="B98" s="300"/>
      <c r="C98" s="300"/>
      <c r="D98" s="300"/>
      <c r="E98" s="300"/>
      <c r="F98" s="300"/>
      <c r="G98" s="300"/>
      <c r="H98" s="300"/>
      <c r="I98" s="300"/>
      <c r="J98" s="300"/>
      <c r="K98" s="332"/>
    </row>
    <row r="99" ht="31.5" spans="1:11">
      <c r="A99" s="297" t="s">
        <v>94</v>
      </c>
      <c r="B99" s="325">
        <f>VLOOKUP(A99,'Planilha 15 de agosto(igreja)'!A:H,2,FALSE)</f>
        <v>41164</v>
      </c>
      <c r="C99" s="298"/>
      <c r="D99" s="326" t="str">
        <f>VLOOKUP(A99,'Planilha 15 de agosto(igreja)'!A:H,4,FALSE)</f>
        <v>Caixa de passagem em bloco pré-moldado para d=0,80m (1,20 x 1,20m) em Vias Urbanas </v>
      </c>
      <c r="E99" s="326" t="str">
        <f>VLOOKUP(A99,'Planilha 15 de agosto(igreja)'!A:H,5,FALSE)</f>
        <v>und</v>
      </c>
      <c r="F99" s="327"/>
      <c r="G99" s="327"/>
      <c r="H99" s="327"/>
      <c r="I99" s="431" t="s">
        <v>134</v>
      </c>
      <c r="J99" s="320" t="s">
        <v>117</v>
      </c>
      <c r="K99" s="335">
        <f>SUM(J100)</f>
        <v>2</v>
      </c>
    </row>
    <row r="100" ht="15.75" spans="1:11">
      <c r="A100" s="300"/>
      <c r="B100" s="300"/>
      <c r="C100" s="300"/>
      <c r="D100" s="302"/>
      <c r="E100" s="428"/>
      <c r="F100" s="328"/>
      <c r="G100" s="328"/>
      <c r="H100" s="328"/>
      <c r="I100" s="328">
        <v>2</v>
      </c>
      <c r="J100" s="348">
        <f>I100</f>
        <v>2</v>
      </c>
      <c r="K100" s="336"/>
    </row>
    <row r="101" ht="15.75" spans="1:11">
      <c r="A101" s="300"/>
      <c r="B101" s="429"/>
      <c r="C101" s="300"/>
      <c r="D101" s="302"/>
      <c r="E101" s="428"/>
      <c r="F101" s="328"/>
      <c r="G101" s="328"/>
      <c r="H101" s="328"/>
      <c r="I101" s="328"/>
      <c r="J101" s="348"/>
      <c r="K101" s="432"/>
    </row>
    <row r="102" ht="15.75" spans="1:11">
      <c r="A102" s="297" t="s">
        <v>97</v>
      </c>
      <c r="B102" s="309">
        <f>VLOOKUP(A102,'Planilha São Valentin'!$A:$I,2,FALSE)</f>
        <v>40687</v>
      </c>
      <c r="C102" s="309" t="str">
        <f>VLOOKUP(A102,'Planilha São Valentin'!$A:$I,3,FALSE)</f>
        <v>DER - RODOVIAS </v>
      </c>
      <c r="D102" s="315" t="str">
        <f>VLOOKUP(A102,'Planilha São Valentin'!$A:$I,4,FALSE)</f>
        <v>Descida d'água concreto armado DP-1 (degraus) c/ caiação</v>
      </c>
      <c r="E102" s="309" t="str">
        <f>VLOOKUP(A102,'Planilha São Valentin'!$A:$I,5,FALSE)</f>
        <v>M</v>
      </c>
      <c r="F102" s="327"/>
      <c r="G102" s="327"/>
      <c r="H102" s="327"/>
      <c r="I102" s="431" t="s">
        <v>134</v>
      </c>
      <c r="J102" s="320" t="s">
        <v>117</v>
      </c>
      <c r="K102" s="335">
        <f>SUM(J103)</f>
        <v>10</v>
      </c>
    </row>
    <row r="103" ht="15.75" spans="1:11">
      <c r="A103" s="300"/>
      <c r="B103" s="300"/>
      <c r="C103" s="300"/>
      <c r="D103" s="302"/>
      <c r="E103" s="428"/>
      <c r="F103" s="328"/>
      <c r="G103" s="328"/>
      <c r="H103" s="328"/>
      <c r="I103" s="328">
        <v>10</v>
      </c>
      <c r="J103" s="348">
        <f>I103</f>
        <v>10</v>
      </c>
      <c r="K103" s="336"/>
    </row>
    <row r="104" ht="15.75" spans="1:11">
      <c r="A104" s="369" t="s">
        <v>101</v>
      </c>
      <c r="B104" s="370"/>
      <c r="C104" s="370"/>
      <c r="D104" s="370"/>
      <c r="E104" s="370"/>
      <c r="F104" s="370"/>
      <c r="G104" s="370"/>
      <c r="H104" s="370"/>
      <c r="I104" s="370"/>
      <c r="J104" s="370"/>
      <c r="K104" s="372"/>
    </row>
    <row r="105" ht="47.25" spans="1:11">
      <c r="A105" s="297" t="s">
        <v>102</v>
      </c>
      <c r="B105" s="297" t="s">
        <v>171</v>
      </c>
      <c r="C105" s="298" t="s">
        <v>18</v>
      </c>
      <c r="D105" s="330" t="s">
        <v>172</v>
      </c>
      <c r="E105" s="327"/>
      <c r="F105" s="327"/>
      <c r="G105" s="327"/>
      <c r="H105" s="327"/>
      <c r="I105" s="327"/>
      <c r="J105" s="320" t="s">
        <v>117</v>
      </c>
      <c r="K105" s="335">
        <f>SUM(J106)</f>
        <v>1</v>
      </c>
    </row>
    <row r="106" ht="15.75" spans="1:11">
      <c r="A106" s="300"/>
      <c r="B106" s="300"/>
      <c r="C106" s="300"/>
      <c r="D106" s="302"/>
      <c r="E106" s="328"/>
      <c r="F106" s="328"/>
      <c r="G106" s="328"/>
      <c r="H106" s="328"/>
      <c r="I106" s="328"/>
      <c r="J106" s="348">
        <v>1</v>
      </c>
      <c r="K106" s="336"/>
    </row>
    <row r="107" ht="15.75" spans="1:11">
      <c r="A107" s="369"/>
      <c r="B107" s="370"/>
      <c r="C107" s="370"/>
      <c r="D107" s="370"/>
      <c r="E107" s="370"/>
      <c r="F107" s="370"/>
      <c r="G107" s="370"/>
      <c r="H107" s="370"/>
      <c r="I107" s="370"/>
      <c r="J107" s="370"/>
      <c r="K107" s="372"/>
    </row>
    <row r="109" spans="4:4">
      <c r="D109" s="61" t="s">
        <v>105</v>
      </c>
    </row>
    <row r="110" spans="4:4">
      <c r="D110" s="61" t="s">
        <v>106</v>
      </c>
    </row>
    <row r="111" spans="4:4">
      <c r="D111" s="61" t="s">
        <v>107</v>
      </c>
    </row>
  </sheetData>
  <mergeCells count="63">
    <mergeCell ref="D2:J2"/>
    <mergeCell ref="D3:J3"/>
    <mergeCell ref="D4:J4"/>
    <mergeCell ref="A6:D6"/>
    <mergeCell ref="A7:D7"/>
    <mergeCell ref="A8:D8"/>
    <mergeCell ref="A9:J9"/>
    <mergeCell ref="A10:K10"/>
    <mergeCell ref="A13:J13"/>
    <mergeCell ref="A16:J16"/>
    <mergeCell ref="A19:J19"/>
    <mergeCell ref="A22:J22"/>
    <mergeCell ref="A25:J25"/>
    <mergeCell ref="A28:J28"/>
    <mergeCell ref="A31:J31"/>
    <mergeCell ref="A34:J34"/>
    <mergeCell ref="A35:K35"/>
    <mergeCell ref="A39:J39"/>
    <mergeCell ref="A43:J43"/>
    <mergeCell ref="A46:J46"/>
    <mergeCell ref="A51:J51"/>
    <mergeCell ref="A54:K54"/>
    <mergeCell ref="A61:J61"/>
    <mergeCell ref="A64:J64"/>
    <mergeCell ref="A67:J67"/>
    <mergeCell ref="A71:J71"/>
    <mergeCell ref="A78:J78"/>
    <mergeCell ref="A79:K79"/>
    <mergeCell ref="A82:J82"/>
    <mergeCell ref="A87:J87"/>
    <mergeCell ref="A92:J92"/>
    <mergeCell ref="A95:J95"/>
    <mergeCell ref="A98:J98"/>
    <mergeCell ref="A104:K104"/>
    <mergeCell ref="A107:K107"/>
    <mergeCell ref="C73:C76"/>
    <mergeCell ref="K11:K12"/>
    <mergeCell ref="K14:K15"/>
    <mergeCell ref="K17:K18"/>
    <mergeCell ref="K20:K21"/>
    <mergeCell ref="K23:K24"/>
    <mergeCell ref="K26:K27"/>
    <mergeCell ref="K29:K30"/>
    <mergeCell ref="K32:K33"/>
    <mergeCell ref="K36:K37"/>
    <mergeCell ref="K40:K41"/>
    <mergeCell ref="K44:K45"/>
    <mergeCell ref="K47:K48"/>
    <mergeCell ref="K52:K53"/>
    <mergeCell ref="K55:K56"/>
    <mergeCell ref="K62:K63"/>
    <mergeCell ref="K65:K66"/>
    <mergeCell ref="K68:K69"/>
    <mergeCell ref="K72:K73"/>
    <mergeCell ref="K80:K81"/>
    <mergeCell ref="K83:K84"/>
    <mergeCell ref="K88:K89"/>
    <mergeCell ref="K93:K94"/>
    <mergeCell ref="K96:K97"/>
    <mergeCell ref="K99:K100"/>
    <mergeCell ref="K102:K103"/>
    <mergeCell ref="K105:K106"/>
    <mergeCell ref="E6:K8"/>
  </mergeCells>
  <pageMargins left="0.511811024" right="0.511811024" top="0.787401575" bottom="0.787401575" header="0.31496062" footer="0.31496062"/>
  <pageSetup paperSize="9" scale="57" fitToHeight="0" orientation="landscape"/>
  <headerFooter/>
  <rowBreaks count="2" manualBreakCount="2">
    <brk id="79" max="10" man="1"/>
    <brk id="112" max="16383" man="1"/>
  </rowBreaks>
  <colBreaks count="1" manualBreakCount="1">
    <brk id="1" max="1048575" man="1"/>
  </colBreak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C2D69A"/>
    <pageSetUpPr fitToPage="1"/>
  </sheetPr>
  <dimension ref="A1:K26"/>
  <sheetViews>
    <sheetView zoomScale="70" zoomScaleNormal="70" workbookViewId="0">
      <selection activeCell="C1" sqref="A1:F27"/>
    </sheetView>
    <sheetView workbookViewId="1">
      <selection activeCell="A1" sqref="A1:B2"/>
    </sheetView>
    <sheetView workbookViewId="2">
      <selection activeCell="A1" sqref="A1"/>
    </sheetView>
  </sheetViews>
  <sheetFormatPr defaultColWidth="10" defaultRowHeight="15"/>
  <cols>
    <col min="1" max="2" width="6.71428571428571" style="231" customWidth="1"/>
    <col min="3" max="3" width="50.7142857142857" style="231" customWidth="1"/>
    <col min="4" max="4" width="25.7142857142857" style="231" customWidth="1"/>
    <col min="5" max="6" width="23.2857142857143" style="231" customWidth="1"/>
    <col min="7" max="7" width="15.7142857142857" style="231" customWidth="1"/>
    <col min="8" max="8" width="9.71428571428571" style="231" customWidth="1"/>
    <col min="9" max="10" width="18.2857142857143" style="231" customWidth="1"/>
    <col min="11" max="11" width="17" style="231" hidden="1" customWidth="1"/>
    <col min="12" max="16381" width="10" style="231"/>
  </cols>
  <sheetData>
    <row r="1" ht="45.75" customHeight="1" spans="1:10">
      <c r="A1" s="232"/>
      <c r="B1" s="233"/>
      <c r="C1" s="234" t="s">
        <v>173</v>
      </c>
      <c r="D1" s="234"/>
      <c r="E1" s="234"/>
      <c r="F1" s="234"/>
      <c r="H1" s="235"/>
      <c r="I1" s="235"/>
      <c r="J1" s="235"/>
    </row>
    <row r="2" ht="21.75" customHeight="1" spans="1:10">
      <c r="A2" s="236"/>
      <c r="B2" s="237"/>
      <c r="C2" s="238"/>
      <c r="D2" s="238"/>
      <c r="E2" s="238"/>
      <c r="F2" s="238"/>
      <c r="H2" s="235"/>
      <c r="I2" s="235"/>
      <c r="J2" s="235"/>
    </row>
    <row r="3" ht="27.95" customHeight="1" spans="1:10">
      <c r="A3" s="239" t="s">
        <v>174</v>
      </c>
      <c r="B3" s="240"/>
      <c r="C3" s="240"/>
      <c r="D3" s="240"/>
      <c r="E3" s="240"/>
      <c r="F3" s="240"/>
      <c r="H3" s="235"/>
      <c r="I3" s="235"/>
      <c r="J3" s="235"/>
    </row>
    <row r="4" ht="32" customHeight="1" spans="1:10">
      <c r="A4" s="241" t="s">
        <v>175</v>
      </c>
      <c r="B4" s="242"/>
      <c r="C4" s="243" t="str">
        <f>'Planilha São Valentin'!A4</f>
        <v> ASSENTAMENTO DE BLOCOS, MEIO FIO E DRENAGEM EM DIVERSOS TRECHOS DO MUNICÍPIO DE SANTA TERESA- ESPÍRITO SANTO</v>
      </c>
      <c r="D4" s="243"/>
      <c r="E4" s="243"/>
      <c r="F4" s="243"/>
      <c r="H4" s="235"/>
      <c r="I4" s="235"/>
      <c r="J4" s="235"/>
    </row>
    <row r="5" ht="15.75" customHeight="1" spans="1:10">
      <c r="A5" s="241" t="s">
        <v>176</v>
      </c>
      <c r="B5" s="242"/>
      <c r="C5" s="244" t="s">
        <v>177</v>
      </c>
      <c r="D5" s="244"/>
      <c r="E5" s="244"/>
      <c r="F5" s="244"/>
      <c r="H5" s="235"/>
      <c r="I5" s="235"/>
      <c r="J5" s="235"/>
    </row>
    <row r="6" ht="15.75" customHeight="1" spans="1:10">
      <c r="A6" s="245" t="s">
        <v>178</v>
      </c>
      <c r="B6" s="246"/>
      <c r="C6" s="247" t="str">
        <f>'Planilha São Valentin'!A6</f>
        <v>  Preço de Referência:  DER-Edificações 04/2024  DER-Rodovias julho/2023 CESAN Julho/2024</v>
      </c>
      <c r="D6" s="247"/>
      <c r="E6" s="247"/>
      <c r="F6" s="247"/>
      <c r="H6" s="235"/>
      <c r="I6" s="235"/>
      <c r="J6" s="235"/>
    </row>
    <row r="7" ht="21" customHeight="1" spans="1:10">
      <c r="A7" s="248" t="s">
        <v>6</v>
      </c>
      <c r="B7" s="249"/>
      <c r="C7" s="250" t="s">
        <v>179</v>
      </c>
      <c r="D7" s="251" t="s">
        <v>180</v>
      </c>
      <c r="E7" s="250"/>
      <c r="F7" s="250"/>
      <c r="G7" s="231" t="s">
        <v>181</v>
      </c>
      <c r="H7" s="235"/>
      <c r="I7" s="235"/>
      <c r="J7" s="235"/>
    </row>
    <row r="8" ht="28.5" spans="1:10">
      <c r="A8" s="252"/>
      <c r="B8" s="249"/>
      <c r="C8" s="250"/>
      <c r="D8" s="251"/>
      <c r="E8" s="253" t="s">
        <v>182</v>
      </c>
      <c r="F8" s="253" t="s">
        <v>183</v>
      </c>
      <c r="G8" s="254"/>
      <c r="H8" s="235"/>
      <c r="I8" s="235"/>
      <c r="J8" s="235"/>
    </row>
    <row r="9" ht="18" customHeight="1" spans="1:11">
      <c r="A9" s="255" t="str">
        <f>'[1]PLANILHA DE CUSTOS'!A8</f>
        <v>01</v>
      </c>
      <c r="B9" s="256"/>
      <c r="C9" s="257" t="str">
        <f>'Planilha São Valentin'!D9</f>
        <v>SERVIÇOS PRELIMINARES </v>
      </c>
      <c r="D9" s="258">
        <f>D10/D19</f>
        <v>0.0986642722703984</v>
      </c>
      <c r="E9" s="258">
        <v>0.77</v>
      </c>
      <c r="F9" s="258">
        <v>0.23</v>
      </c>
      <c r="G9" s="254">
        <f t="shared" ref="G9:G16" si="0">SUM(E9:F9)</f>
        <v>1</v>
      </c>
      <c r="H9" s="235"/>
      <c r="I9" s="235"/>
      <c r="J9" s="235"/>
      <c r="K9" s="286"/>
    </row>
    <row r="10" ht="18" customHeight="1" spans="1:11">
      <c r="A10" s="255"/>
      <c r="B10" s="256"/>
      <c r="C10" s="257"/>
      <c r="D10" s="259">
        <f>'Planilha São Valentin'!I18</f>
        <v>21436.08</v>
      </c>
      <c r="E10" s="260">
        <f t="shared" ref="E10:E14" si="1">D10*E9</f>
        <v>16505.7816</v>
      </c>
      <c r="F10" s="261">
        <f t="shared" ref="F10:F14" si="2">D10*F9</f>
        <v>4930.2984</v>
      </c>
      <c r="G10" s="262">
        <f t="shared" si="0"/>
        <v>21436.08</v>
      </c>
      <c r="H10" s="235"/>
      <c r="I10" s="235"/>
      <c r="J10" s="235"/>
      <c r="K10" s="287"/>
    </row>
    <row r="11" ht="18" customHeight="1" spans="1:11">
      <c r="A11" s="263" t="str">
        <f>'[1]PLANILHA DE CUSTOS'!A18</f>
        <v>02</v>
      </c>
      <c r="B11" s="264"/>
      <c r="C11" s="265" t="str">
        <f>'Planilha São Valentin'!D19</f>
        <v>PAVIMENTAÇÃO</v>
      </c>
      <c r="D11" s="266">
        <f>D12/D19</f>
        <v>0.345055463695494</v>
      </c>
      <c r="E11" s="266">
        <v>0.7</v>
      </c>
      <c r="F11" s="266">
        <v>0.3</v>
      </c>
      <c r="G11" s="254">
        <f t="shared" si="0"/>
        <v>1</v>
      </c>
      <c r="H11" s="267">
        <v>13801.74</v>
      </c>
      <c r="I11" s="235"/>
      <c r="J11" s="235"/>
      <c r="K11" s="286"/>
    </row>
    <row r="12" ht="18" customHeight="1" spans="1:11">
      <c r="A12" s="263"/>
      <c r="B12" s="264"/>
      <c r="C12" s="265"/>
      <c r="D12" s="268">
        <f>'Planilha São Valentin'!I25</f>
        <v>74967.73</v>
      </c>
      <c r="E12" s="269">
        <f t="shared" si="1"/>
        <v>52477.411</v>
      </c>
      <c r="F12" s="269">
        <f t="shared" si="2"/>
        <v>22490.319</v>
      </c>
      <c r="G12" s="262">
        <f t="shared" si="0"/>
        <v>74967.73</v>
      </c>
      <c r="H12" s="235"/>
      <c r="I12" s="235"/>
      <c r="J12" s="235"/>
      <c r="K12" s="286"/>
    </row>
    <row r="13" ht="18" customHeight="1" spans="1:11">
      <c r="A13" s="255" t="str">
        <f>'[1]PLANILHA DE CUSTOS'!A32</f>
        <v>03</v>
      </c>
      <c r="B13" s="256"/>
      <c r="C13" s="257" t="str">
        <f>'Planilha São Valentin'!D26</f>
        <v>SERVIÇOS DE MÁQUINA/ APOIO</v>
      </c>
      <c r="D13" s="258">
        <f>D14/D19</f>
        <v>0.263274014092792</v>
      </c>
      <c r="E13" s="258">
        <v>0.5</v>
      </c>
      <c r="F13" s="258">
        <v>0.5</v>
      </c>
      <c r="G13" s="254">
        <f t="shared" si="0"/>
        <v>1</v>
      </c>
      <c r="H13" s="235"/>
      <c r="I13" s="235"/>
      <c r="J13" s="235"/>
      <c r="K13" s="286"/>
    </row>
    <row r="14" ht="18" customHeight="1" spans="1:11">
      <c r="A14" s="255"/>
      <c r="B14" s="256"/>
      <c r="C14" s="257"/>
      <c r="D14" s="259">
        <f>'Planilha São Valentin'!I32</f>
        <v>57199.66</v>
      </c>
      <c r="E14" s="270">
        <f t="shared" si="1"/>
        <v>28599.83</v>
      </c>
      <c r="F14" s="270">
        <f t="shared" si="2"/>
        <v>28599.83</v>
      </c>
      <c r="G14" s="262">
        <f t="shared" si="0"/>
        <v>57199.66</v>
      </c>
      <c r="H14" s="235"/>
      <c r="I14" s="235"/>
      <c r="J14" s="235"/>
      <c r="K14" s="287"/>
    </row>
    <row r="15" ht="18" customHeight="1" spans="1:11">
      <c r="A15" s="263" t="str">
        <f>'[1]PLANILHA DE CUSTOS'!A39</f>
        <v>04</v>
      </c>
      <c r="B15" s="264"/>
      <c r="C15" s="265" t="str">
        <f>'Planilha São Valentin'!D33</f>
        <v>DRENAGEM </v>
      </c>
      <c r="D15" s="266">
        <f>D16/D19</f>
        <v>0.289312060912027</v>
      </c>
      <c r="E15" s="266">
        <v>1</v>
      </c>
      <c r="F15" s="266"/>
      <c r="G15" s="254">
        <f t="shared" si="0"/>
        <v>1</v>
      </c>
      <c r="H15" s="235"/>
      <c r="I15" s="235"/>
      <c r="J15" s="235"/>
      <c r="K15" s="286"/>
    </row>
    <row r="16" ht="18" customHeight="1" spans="1:11">
      <c r="A16" s="263"/>
      <c r="B16" s="264"/>
      <c r="C16" s="265"/>
      <c r="D16" s="268">
        <f>'Planilha São Valentin'!I41</f>
        <v>62856.76</v>
      </c>
      <c r="E16" s="269">
        <f>D16*E15</f>
        <v>62856.76</v>
      </c>
      <c r="F16" s="269"/>
      <c r="G16" s="262">
        <f t="shared" si="0"/>
        <v>62856.76</v>
      </c>
      <c r="H16" s="235"/>
      <c r="I16" s="235"/>
      <c r="J16" s="235"/>
      <c r="K16" s="286"/>
    </row>
    <row r="17" ht="18" customHeight="1" spans="1:11">
      <c r="A17" s="255" t="str">
        <f>'[1]PLANILHA DE CUSTOS'!A43</f>
        <v>05</v>
      </c>
      <c r="B17" s="256"/>
      <c r="C17" s="257" t="str">
        <f>'Planilha São Valentin'!D42</f>
        <v>SERVIÇOS COMPLEMENTARES </v>
      </c>
      <c r="D17" s="258">
        <f>D18/D21</f>
        <v>0.00369418902928821</v>
      </c>
      <c r="E17" s="258">
        <v>0.5</v>
      </c>
      <c r="F17" s="258">
        <v>0.5</v>
      </c>
      <c r="G17" s="271"/>
      <c r="H17" s="235"/>
      <c r="I17" s="235"/>
      <c r="J17" s="235"/>
      <c r="K17" s="286"/>
    </row>
    <row r="18" ht="18" customHeight="1" spans="1:11">
      <c r="A18" s="255"/>
      <c r="B18" s="256"/>
      <c r="C18" s="257"/>
      <c r="D18" s="259">
        <f>'Planilha São Valentin'!I44</f>
        <v>802.61</v>
      </c>
      <c r="E18" s="270">
        <f>D18*E17</f>
        <v>401.305</v>
      </c>
      <c r="F18" s="270">
        <f>D18*F17</f>
        <v>401.305</v>
      </c>
      <c r="G18" s="271"/>
      <c r="H18" s="235"/>
      <c r="I18" s="235"/>
      <c r="J18" s="235"/>
      <c r="K18" s="286"/>
    </row>
    <row r="19" ht="18" customHeight="1" spans="1:10">
      <c r="A19" s="263"/>
      <c r="B19" s="264"/>
      <c r="C19" s="265" t="s">
        <v>184</v>
      </c>
      <c r="D19" s="272">
        <f>'Planilha São Valentin'!I45</f>
        <v>217262.84</v>
      </c>
      <c r="E19" s="273">
        <f>E10+E12+E14+E16+E18</f>
        <v>160841.0876</v>
      </c>
      <c r="F19" s="273">
        <f>F10+F12+F14+F16+F18</f>
        <v>56421.7524</v>
      </c>
      <c r="G19" s="274">
        <f>SUM(E19:F19)</f>
        <v>217262.84</v>
      </c>
      <c r="H19" s="235"/>
      <c r="I19" s="235"/>
      <c r="J19" s="235"/>
    </row>
    <row r="20" ht="18" customHeight="1" spans="1:10">
      <c r="A20" s="263"/>
      <c r="B20" s="264"/>
      <c r="C20" s="265" t="s">
        <v>185</v>
      </c>
      <c r="D20" s="275">
        <v>1</v>
      </c>
      <c r="E20" s="276">
        <f>E19/D19</f>
        <v>0.74030647670812</v>
      </c>
      <c r="F20" s="276">
        <f>F19/D19</f>
        <v>0.25969352329188</v>
      </c>
      <c r="G20" s="274"/>
      <c r="H20" s="235"/>
      <c r="I20" s="235"/>
      <c r="J20" s="235"/>
    </row>
    <row r="21" ht="18" customHeight="1" spans="1:10">
      <c r="A21" s="255"/>
      <c r="B21" s="256"/>
      <c r="C21" s="257" t="s">
        <v>186</v>
      </c>
      <c r="D21" s="277">
        <f>D10+D12+D14+D16+D18</f>
        <v>217262.84</v>
      </c>
      <c r="E21" s="278">
        <f>E19</f>
        <v>160841.0876</v>
      </c>
      <c r="F21" s="278">
        <f>E21+F19</f>
        <v>217262.84</v>
      </c>
      <c r="H21" s="279"/>
      <c r="I21" s="235"/>
      <c r="J21" s="235"/>
    </row>
    <row r="22" ht="18" customHeight="1" spans="1:10">
      <c r="A22" s="280"/>
      <c r="B22" s="281"/>
      <c r="C22" s="282" t="s">
        <v>187</v>
      </c>
      <c r="D22" s="283">
        <f>D9+D11+D13+D15+D17</f>
        <v>1</v>
      </c>
      <c r="E22" s="284">
        <f>E20</f>
        <v>0.74030647670812</v>
      </c>
      <c r="F22" s="284">
        <f>E22+F20</f>
        <v>1</v>
      </c>
      <c r="G22" s="285"/>
      <c r="H22" s="235"/>
      <c r="I22" s="235"/>
      <c r="J22" s="235"/>
    </row>
    <row r="24" spans="3:3">
      <c r="C24" s="61" t="s">
        <v>105</v>
      </c>
    </row>
    <row r="25" spans="3:3">
      <c r="C25" s="61" t="s">
        <v>106</v>
      </c>
    </row>
    <row r="26" spans="3:3">
      <c r="C26" s="61" t="s">
        <v>107</v>
      </c>
    </row>
  </sheetData>
  <mergeCells count="27">
    <mergeCell ref="A3:F3"/>
    <mergeCell ref="A4:B4"/>
    <mergeCell ref="C4:F4"/>
    <mergeCell ref="A5:B5"/>
    <mergeCell ref="C5:F5"/>
    <mergeCell ref="A6:B6"/>
    <mergeCell ref="C6:F6"/>
    <mergeCell ref="E7:F7"/>
    <mergeCell ref="C7:C8"/>
    <mergeCell ref="C9:C10"/>
    <mergeCell ref="C11:C12"/>
    <mergeCell ref="C13:C14"/>
    <mergeCell ref="C15:C16"/>
    <mergeCell ref="C17:C18"/>
    <mergeCell ref="C19:C20"/>
    <mergeCell ref="C21:C22"/>
    <mergeCell ref="D7:D8"/>
    <mergeCell ref="A1:B2"/>
    <mergeCell ref="A7:B8"/>
    <mergeCell ref="A9:B10"/>
    <mergeCell ref="A11:B12"/>
    <mergeCell ref="A13:B14"/>
    <mergeCell ref="A15:B16"/>
    <mergeCell ref="A17:B18"/>
    <mergeCell ref="A19:B20"/>
    <mergeCell ref="A21:B22"/>
    <mergeCell ref="C1:F2"/>
  </mergeCells>
  <pageMargins left="0.236111" right="0.236111" top="0.747917" bottom="0.747917" header="0.315278" footer="0.315278"/>
  <pageSetup paperSize="9" scale="72" fitToHeight="0" pageOrder="overThenDown" orientation="portrait"/>
  <headerFooter/>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37"/>
  <sheetViews>
    <sheetView view="pageBreakPreview" zoomScaleNormal="100" workbookViewId="0">
      <selection activeCell="E9" sqref="E9"/>
    </sheetView>
    <sheetView workbookViewId="1">
      <selection activeCell="A1" sqref="A1"/>
    </sheetView>
    <sheetView workbookViewId="2">
      <selection activeCell="A1" sqref="A1"/>
    </sheetView>
  </sheetViews>
  <sheetFormatPr defaultColWidth="9" defaultRowHeight="15"/>
  <cols>
    <col min="1" max="1" width="12.1428571428571" style="182" customWidth="1"/>
    <col min="2" max="2" width="16.7142857142857" style="182" customWidth="1"/>
    <col min="3" max="3" width="20.7142857142857" style="182" customWidth="1"/>
    <col min="4" max="4" width="61.7142857142857" customWidth="1"/>
    <col min="5" max="5" width="12.4285714285714" customWidth="1"/>
    <col min="6" max="6" width="13.8571428571429" style="418" customWidth="1"/>
    <col min="7" max="7" width="15.1428571428571" style="419" customWidth="1"/>
    <col min="8" max="8" width="10.5714285714286" customWidth="1"/>
    <col min="9" max="9" width="10" customWidth="1"/>
    <col min="245" max="245" width="12.1428571428571" customWidth="1"/>
    <col min="246" max="246" width="16.7142857142857" customWidth="1"/>
    <col min="247" max="247" width="20.7142857142857" customWidth="1"/>
    <col min="248" max="248" width="61.7142857142857" customWidth="1"/>
    <col min="249" max="249" width="8.71428571428571" customWidth="1"/>
    <col min="250" max="250" width="16.2857142857143" customWidth="1"/>
    <col min="251" max="251" width="12.2857142857143" customWidth="1"/>
    <col min="252" max="253" width="12.4285714285714" customWidth="1"/>
    <col min="254" max="254" width="17.5714285714286" customWidth="1"/>
    <col min="255" max="255" width="16.4285714285714" customWidth="1"/>
    <col min="258" max="258" width="16.7142857142857" customWidth="1"/>
    <col min="501" max="501" width="12.1428571428571" customWidth="1"/>
    <col min="502" max="502" width="16.7142857142857" customWidth="1"/>
    <col min="503" max="503" width="20.7142857142857" customWidth="1"/>
    <col min="504" max="504" width="61.7142857142857" customWidth="1"/>
    <col min="505" max="505" width="8.71428571428571" customWidth="1"/>
    <col min="506" max="506" width="16.2857142857143" customWidth="1"/>
    <col min="507" max="507" width="12.2857142857143" customWidth="1"/>
    <col min="508" max="509" width="12.4285714285714" customWidth="1"/>
    <col min="510" max="510" width="17.5714285714286" customWidth="1"/>
    <col min="511" max="511" width="16.4285714285714" customWidth="1"/>
    <col min="514" max="514" width="16.7142857142857" customWidth="1"/>
    <col min="757" max="757" width="12.1428571428571" customWidth="1"/>
    <col min="758" max="758" width="16.7142857142857" customWidth="1"/>
    <col min="759" max="759" width="20.7142857142857" customWidth="1"/>
    <col min="760" max="760" width="61.7142857142857" customWidth="1"/>
    <col min="761" max="761" width="8.71428571428571" customWidth="1"/>
    <col min="762" max="762" width="16.2857142857143" customWidth="1"/>
    <col min="763" max="763" width="12.2857142857143" customWidth="1"/>
    <col min="764" max="765" width="12.4285714285714" customWidth="1"/>
    <col min="766" max="766" width="17.5714285714286" customWidth="1"/>
    <col min="767" max="767" width="16.4285714285714" customWidth="1"/>
    <col min="770" max="770" width="16.7142857142857" customWidth="1"/>
    <col min="1013" max="1013" width="12.1428571428571" customWidth="1"/>
    <col min="1014" max="1014" width="16.7142857142857" customWidth="1"/>
    <col min="1015" max="1015" width="20.7142857142857" customWidth="1"/>
    <col min="1016" max="1016" width="61.7142857142857" customWidth="1"/>
    <col min="1017" max="1017" width="8.71428571428571" customWidth="1"/>
    <col min="1018" max="1018" width="16.2857142857143" customWidth="1"/>
    <col min="1019" max="1019" width="12.2857142857143" customWidth="1"/>
    <col min="1020" max="1021" width="12.4285714285714" customWidth="1"/>
    <col min="1022" max="1022" width="17.5714285714286" customWidth="1"/>
    <col min="1023" max="1023" width="16.4285714285714" customWidth="1"/>
    <col min="1026" max="1026" width="16.7142857142857" customWidth="1"/>
    <col min="1269" max="1269" width="12.1428571428571" customWidth="1"/>
    <col min="1270" max="1270" width="16.7142857142857" customWidth="1"/>
    <col min="1271" max="1271" width="20.7142857142857" customWidth="1"/>
    <col min="1272" max="1272" width="61.7142857142857" customWidth="1"/>
    <col min="1273" max="1273" width="8.71428571428571" customWidth="1"/>
    <col min="1274" max="1274" width="16.2857142857143" customWidth="1"/>
    <col min="1275" max="1275" width="12.2857142857143" customWidth="1"/>
    <col min="1276" max="1277" width="12.4285714285714" customWidth="1"/>
    <col min="1278" max="1278" width="17.5714285714286" customWidth="1"/>
    <col min="1279" max="1279" width="16.4285714285714" customWidth="1"/>
    <col min="1282" max="1282" width="16.7142857142857" customWidth="1"/>
    <col min="1525" max="1525" width="12.1428571428571" customWidth="1"/>
    <col min="1526" max="1526" width="16.7142857142857" customWidth="1"/>
    <col min="1527" max="1527" width="20.7142857142857" customWidth="1"/>
    <col min="1528" max="1528" width="61.7142857142857" customWidth="1"/>
    <col min="1529" max="1529" width="8.71428571428571" customWidth="1"/>
    <col min="1530" max="1530" width="16.2857142857143" customWidth="1"/>
    <col min="1531" max="1531" width="12.2857142857143" customWidth="1"/>
    <col min="1532" max="1533" width="12.4285714285714" customWidth="1"/>
    <col min="1534" max="1534" width="17.5714285714286" customWidth="1"/>
    <col min="1535" max="1535" width="16.4285714285714" customWidth="1"/>
    <col min="1538" max="1538" width="16.7142857142857" customWidth="1"/>
    <col min="1781" max="1781" width="12.1428571428571" customWidth="1"/>
    <col min="1782" max="1782" width="16.7142857142857" customWidth="1"/>
    <col min="1783" max="1783" width="20.7142857142857" customWidth="1"/>
    <col min="1784" max="1784" width="61.7142857142857" customWidth="1"/>
    <col min="1785" max="1785" width="8.71428571428571" customWidth="1"/>
    <col min="1786" max="1786" width="16.2857142857143" customWidth="1"/>
    <col min="1787" max="1787" width="12.2857142857143" customWidth="1"/>
    <col min="1788" max="1789" width="12.4285714285714" customWidth="1"/>
    <col min="1790" max="1790" width="17.5714285714286" customWidth="1"/>
    <col min="1791" max="1791" width="16.4285714285714" customWidth="1"/>
    <col min="1794" max="1794" width="16.7142857142857" customWidth="1"/>
    <col min="2037" max="2037" width="12.1428571428571" customWidth="1"/>
    <col min="2038" max="2038" width="16.7142857142857" customWidth="1"/>
    <col min="2039" max="2039" width="20.7142857142857" customWidth="1"/>
    <col min="2040" max="2040" width="61.7142857142857" customWidth="1"/>
    <col min="2041" max="2041" width="8.71428571428571" customWidth="1"/>
    <col min="2042" max="2042" width="16.2857142857143" customWidth="1"/>
    <col min="2043" max="2043" width="12.2857142857143" customWidth="1"/>
    <col min="2044" max="2045" width="12.4285714285714" customWidth="1"/>
    <col min="2046" max="2046" width="17.5714285714286" customWidth="1"/>
    <col min="2047" max="2047" width="16.4285714285714" customWidth="1"/>
    <col min="2050" max="2050" width="16.7142857142857" customWidth="1"/>
    <col min="2293" max="2293" width="12.1428571428571" customWidth="1"/>
    <col min="2294" max="2294" width="16.7142857142857" customWidth="1"/>
    <col min="2295" max="2295" width="20.7142857142857" customWidth="1"/>
    <col min="2296" max="2296" width="61.7142857142857" customWidth="1"/>
    <col min="2297" max="2297" width="8.71428571428571" customWidth="1"/>
    <col min="2298" max="2298" width="16.2857142857143" customWidth="1"/>
    <col min="2299" max="2299" width="12.2857142857143" customWidth="1"/>
    <col min="2300" max="2301" width="12.4285714285714" customWidth="1"/>
    <col min="2302" max="2302" width="17.5714285714286" customWidth="1"/>
    <col min="2303" max="2303" width="16.4285714285714" customWidth="1"/>
    <col min="2306" max="2306" width="16.7142857142857" customWidth="1"/>
    <col min="2549" max="2549" width="12.1428571428571" customWidth="1"/>
    <col min="2550" max="2550" width="16.7142857142857" customWidth="1"/>
    <col min="2551" max="2551" width="20.7142857142857" customWidth="1"/>
    <col min="2552" max="2552" width="61.7142857142857" customWidth="1"/>
    <col min="2553" max="2553" width="8.71428571428571" customWidth="1"/>
    <col min="2554" max="2554" width="16.2857142857143" customWidth="1"/>
    <col min="2555" max="2555" width="12.2857142857143" customWidth="1"/>
    <col min="2556" max="2557" width="12.4285714285714" customWidth="1"/>
    <col min="2558" max="2558" width="17.5714285714286" customWidth="1"/>
    <col min="2559" max="2559" width="16.4285714285714" customWidth="1"/>
    <col min="2562" max="2562" width="16.7142857142857" customWidth="1"/>
    <col min="2805" max="2805" width="12.1428571428571" customWidth="1"/>
    <col min="2806" max="2806" width="16.7142857142857" customWidth="1"/>
    <col min="2807" max="2807" width="20.7142857142857" customWidth="1"/>
    <col min="2808" max="2808" width="61.7142857142857" customWidth="1"/>
    <col min="2809" max="2809" width="8.71428571428571" customWidth="1"/>
    <col min="2810" max="2810" width="16.2857142857143" customWidth="1"/>
    <col min="2811" max="2811" width="12.2857142857143" customWidth="1"/>
    <col min="2812" max="2813" width="12.4285714285714" customWidth="1"/>
    <col min="2814" max="2814" width="17.5714285714286" customWidth="1"/>
    <col min="2815" max="2815" width="16.4285714285714" customWidth="1"/>
    <col min="2818" max="2818" width="16.7142857142857" customWidth="1"/>
    <col min="3061" max="3061" width="12.1428571428571" customWidth="1"/>
    <col min="3062" max="3062" width="16.7142857142857" customWidth="1"/>
    <col min="3063" max="3063" width="20.7142857142857" customWidth="1"/>
    <col min="3064" max="3064" width="61.7142857142857" customWidth="1"/>
    <col min="3065" max="3065" width="8.71428571428571" customWidth="1"/>
    <col min="3066" max="3066" width="16.2857142857143" customWidth="1"/>
    <col min="3067" max="3067" width="12.2857142857143" customWidth="1"/>
    <col min="3068" max="3069" width="12.4285714285714" customWidth="1"/>
    <col min="3070" max="3070" width="17.5714285714286" customWidth="1"/>
    <col min="3071" max="3071" width="16.4285714285714" customWidth="1"/>
    <col min="3074" max="3074" width="16.7142857142857" customWidth="1"/>
    <col min="3317" max="3317" width="12.1428571428571" customWidth="1"/>
    <col min="3318" max="3318" width="16.7142857142857" customWidth="1"/>
    <col min="3319" max="3319" width="20.7142857142857" customWidth="1"/>
    <col min="3320" max="3320" width="61.7142857142857" customWidth="1"/>
    <col min="3321" max="3321" width="8.71428571428571" customWidth="1"/>
    <col min="3322" max="3322" width="16.2857142857143" customWidth="1"/>
    <col min="3323" max="3323" width="12.2857142857143" customWidth="1"/>
    <col min="3324" max="3325" width="12.4285714285714" customWidth="1"/>
    <col min="3326" max="3326" width="17.5714285714286" customWidth="1"/>
    <col min="3327" max="3327" width="16.4285714285714" customWidth="1"/>
    <col min="3330" max="3330" width="16.7142857142857" customWidth="1"/>
    <col min="3573" max="3573" width="12.1428571428571" customWidth="1"/>
    <col min="3574" max="3574" width="16.7142857142857" customWidth="1"/>
    <col min="3575" max="3575" width="20.7142857142857" customWidth="1"/>
    <col min="3576" max="3576" width="61.7142857142857" customWidth="1"/>
    <col min="3577" max="3577" width="8.71428571428571" customWidth="1"/>
    <col min="3578" max="3578" width="16.2857142857143" customWidth="1"/>
    <col min="3579" max="3579" width="12.2857142857143" customWidth="1"/>
    <col min="3580" max="3581" width="12.4285714285714" customWidth="1"/>
    <col min="3582" max="3582" width="17.5714285714286" customWidth="1"/>
    <col min="3583" max="3583" width="16.4285714285714" customWidth="1"/>
    <col min="3586" max="3586" width="16.7142857142857" customWidth="1"/>
    <col min="3829" max="3829" width="12.1428571428571" customWidth="1"/>
    <col min="3830" max="3830" width="16.7142857142857" customWidth="1"/>
    <col min="3831" max="3831" width="20.7142857142857" customWidth="1"/>
    <col min="3832" max="3832" width="61.7142857142857" customWidth="1"/>
    <col min="3833" max="3833" width="8.71428571428571" customWidth="1"/>
    <col min="3834" max="3834" width="16.2857142857143" customWidth="1"/>
    <col min="3835" max="3835" width="12.2857142857143" customWidth="1"/>
    <col min="3836" max="3837" width="12.4285714285714" customWidth="1"/>
    <col min="3838" max="3838" width="17.5714285714286" customWidth="1"/>
    <col min="3839" max="3839" width="16.4285714285714" customWidth="1"/>
    <col min="3842" max="3842" width="16.7142857142857" customWidth="1"/>
    <col min="4085" max="4085" width="12.1428571428571" customWidth="1"/>
    <col min="4086" max="4086" width="16.7142857142857" customWidth="1"/>
    <col min="4087" max="4087" width="20.7142857142857" customWidth="1"/>
    <col min="4088" max="4088" width="61.7142857142857" customWidth="1"/>
    <col min="4089" max="4089" width="8.71428571428571" customWidth="1"/>
    <col min="4090" max="4090" width="16.2857142857143" customWidth="1"/>
    <col min="4091" max="4091" width="12.2857142857143" customWidth="1"/>
    <col min="4092" max="4093" width="12.4285714285714" customWidth="1"/>
    <col min="4094" max="4094" width="17.5714285714286" customWidth="1"/>
    <col min="4095" max="4095" width="16.4285714285714" customWidth="1"/>
    <col min="4098" max="4098" width="16.7142857142857" customWidth="1"/>
    <col min="4341" max="4341" width="12.1428571428571" customWidth="1"/>
    <col min="4342" max="4342" width="16.7142857142857" customWidth="1"/>
    <col min="4343" max="4343" width="20.7142857142857" customWidth="1"/>
    <col min="4344" max="4344" width="61.7142857142857" customWidth="1"/>
    <col min="4345" max="4345" width="8.71428571428571" customWidth="1"/>
    <col min="4346" max="4346" width="16.2857142857143" customWidth="1"/>
    <col min="4347" max="4347" width="12.2857142857143" customWidth="1"/>
    <col min="4348" max="4349" width="12.4285714285714" customWidth="1"/>
    <col min="4350" max="4350" width="17.5714285714286" customWidth="1"/>
    <col min="4351" max="4351" width="16.4285714285714" customWidth="1"/>
    <col min="4354" max="4354" width="16.7142857142857" customWidth="1"/>
    <col min="4597" max="4597" width="12.1428571428571" customWidth="1"/>
    <col min="4598" max="4598" width="16.7142857142857" customWidth="1"/>
    <col min="4599" max="4599" width="20.7142857142857" customWidth="1"/>
    <col min="4600" max="4600" width="61.7142857142857" customWidth="1"/>
    <col min="4601" max="4601" width="8.71428571428571" customWidth="1"/>
    <col min="4602" max="4602" width="16.2857142857143" customWidth="1"/>
    <col min="4603" max="4603" width="12.2857142857143" customWidth="1"/>
    <col min="4604" max="4605" width="12.4285714285714" customWidth="1"/>
    <col min="4606" max="4606" width="17.5714285714286" customWidth="1"/>
    <col min="4607" max="4607" width="16.4285714285714" customWidth="1"/>
    <col min="4610" max="4610" width="16.7142857142857" customWidth="1"/>
    <col min="4853" max="4853" width="12.1428571428571" customWidth="1"/>
    <col min="4854" max="4854" width="16.7142857142857" customWidth="1"/>
    <col min="4855" max="4855" width="20.7142857142857" customWidth="1"/>
    <col min="4856" max="4856" width="61.7142857142857" customWidth="1"/>
    <col min="4857" max="4857" width="8.71428571428571" customWidth="1"/>
    <col min="4858" max="4858" width="16.2857142857143" customWidth="1"/>
    <col min="4859" max="4859" width="12.2857142857143" customWidth="1"/>
    <col min="4860" max="4861" width="12.4285714285714" customWidth="1"/>
    <col min="4862" max="4862" width="17.5714285714286" customWidth="1"/>
    <col min="4863" max="4863" width="16.4285714285714" customWidth="1"/>
    <col min="4866" max="4866" width="16.7142857142857" customWidth="1"/>
    <col min="5109" max="5109" width="12.1428571428571" customWidth="1"/>
    <col min="5110" max="5110" width="16.7142857142857" customWidth="1"/>
    <col min="5111" max="5111" width="20.7142857142857" customWidth="1"/>
    <col min="5112" max="5112" width="61.7142857142857" customWidth="1"/>
    <col min="5113" max="5113" width="8.71428571428571" customWidth="1"/>
    <col min="5114" max="5114" width="16.2857142857143" customWidth="1"/>
    <col min="5115" max="5115" width="12.2857142857143" customWidth="1"/>
    <col min="5116" max="5117" width="12.4285714285714" customWidth="1"/>
    <col min="5118" max="5118" width="17.5714285714286" customWidth="1"/>
    <col min="5119" max="5119" width="16.4285714285714" customWidth="1"/>
    <col min="5122" max="5122" width="16.7142857142857" customWidth="1"/>
    <col min="5365" max="5365" width="12.1428571428571" customWidth="1"/>
    <col min="5366" max="5366" width="16.7142857142857" customWidth="1"/>
    <col min="5367" max="5367" width="20.7142857142857" customWidth="1"/>
    <col min="5368" max="5368" width="61.7142857142857" customWidth="1"/>
    <col min="5369" max="5369" width="8.71428571428571" customWidth="1"/>
    <col min="5370" max="5370" width="16.2857142857143" customWidth="1"/>
    <col min="5371" max="5371" width="12.2857142857143" customWidth="1"/>
    <col min="5372" max="5373" width="12.4285714285714" customWidth="1"/>
    <col min="5374" max="5374" width="17.5714285714286" customWidth="1"/>
    <col min="5375" max="5375" width="16.4285714285714" customWidth="1"/>
    <col min="5378" max="5378" width="16.7142857142857" customWidth="1"/>
    <col min="5621" max="5621" width="12.1428571428571" customWidth="1"/>
    <col min="5622" max="5622" width="16.7142857142857" customWidth="1"/>
    <col min="5623" max="5623" width="20.7142857142857" customWidth="1"/>
    <col min="5624" max="5624" width="61.7142857142857" customWidth="1"/>
    <col min="5625" max="5625" width="8.71428571428571" customWidth="1"/>
    <col min="5626" max="5626" width="16.2857142857143" customWidth="1"/>
    <col min="5627" max="5627" width="12.2857142857143" customWidth="1"/>
    <col min="5628" max="5629" width="12.4285714285714" customWidth="1"/>
    <col min="5630" max="5630" width="17.5714285714286" customWidth="1"/>
    <col min="5631" max="5631" width="16.4285714285714" customWidth="1"/>
    <col min="5634" max="5634" width="16.7142857142857" customWidth="1"/>
    <col min="5877" max="5877" width="12.1428571428571" customWidth="1"/>
    <col min="5878" max="5878" width="16.7142857142857" customWidth="1"/>
    <col min="5879" max="5879" width="20.7142857142857" customWidth="1"/>
    <col min="5880" max="5880" width="61.7142857142857" customWidth="1"/>
    <col min="5881" max="5881" width="8.71428571428571" customWidth="1"/>
    <col min="5882" max="5882" width="16.2857142857143" customWidth="1"/>
    <col min="5883" max="5883" width="12.2857142857143" customWidth="1"/>
    <col min="5884" max="5885" width="12.4285714285714" customWidth="1"/>
    <col min="5886" max="5886" width="17.5714285714286" customWidth="1"/>
    <col min="5887" max="5887" width="16.4285714285714" customWidth="1"/>
    <col min="5890" max="5890" width="16.7142857142857" customWidth="1"/>
    <col min="6133" max="6133" width="12.1428571428571" customWidth="1"/>
    <col min="6134" max="6134" width="16.7142857142857" customWidth="1"/>
    <col min="6135" max="6135" width="20.7142857142857" customWidth="1"/>
    <col min="6136" max="6136" width="61.7142857142857" customWidth="1"/>
    <col min="6137" max="6137" width="8.71428571428571" customWidth="1"/>
    <col min="6138" max="6138" width="16.2857142857143" customWidth="1"/>
    <col min="6139" max="6139" width="12.2857142857143" customWidth="1"/>
    <col min="6140" max="6141" width="12.4285714285714" customWidth="1"/>
    <col min="6142" max="6142" width="17.5714285714286" customWidth="1"/>
    <col min="6143" max="6143" width="16.4285714285714" customWidth="1"/>
    <col min="6146" max="6146" width="16.7142857142857" customWidth="1"/>
    <col min="6389" max="6389" width="12.1428571428571" customWidth="1"/>
    <col min="6390" max="6390" width="16.7142857142857" customWidth="1"/>
    <col min="6391" max="6391" width="20.7142857142857" customWidth="1"/>
    <col min="6392" max="6392" width="61.7142857142857" customWidth="1"/>
    <col min="6393" max="6393" width="8.71428571428571" customWidth="1"/>
    <col min="6394" max="6394" width="16.2857142857143" customWidth="1"/>
    <col min="6395" max="6395" width="12.2857142857143" customWidth="1"/>
    <col min="6396" max="6397" width="12.4285714285714" customWidth="1"/>
    <col min="6398" max="6398" width="17.5714285714286" customWidth="1"/>
    <col min="6399" max="6399" width="16.4285714285714" customWidth="1"/>
    <col min="6402" max="6402" width="16.7142857142857" customWidth="1"/>
    <col min="6645" max="6645" width="12.1428571428571" customWidth="1"/>
    <col min="6646" max="6646" width="16.7142857142857" customWidth="1"/>
    <col min="6647" max="6647" width="20.7142857142857" customWidth="1"/>
    <col min="6648" max="6648" width="61.7142857142857" customWidth="1"/>
    <col min="6649" max="6649" width="8.71428571428571" customWidth="1"/>
    <col min="6650" max="6650" width="16.2857142857143" customWidth="1"/>
    <col min="6651" max="6651" width="12.2857142857143" customWidth="1"/>
    <col min="6652" max="6653" width="12.4285714285714" customWidth="1"/>
    <col min="6654" max="6654" width="17.5714285714286" customWidth="1"/>
    <col min="6655" max="6655" width="16.4285714285714" customWidth="1"/>
    <col min="6658" max="6658" width="16.7142857142857" customWidth="1"/>
    <col min="6901" max="6901" width="12.1428571428571" customWidth="1"/>
    <col min="6902" max="6902" width="16.7142857142857" customWidth="1"/>
    <col min="6903" max="6903" width="20.7142857142857" customWidth="1"/>
    <col min="6904" max="6904" width="61.7142857142857" customWidth="1"/>
    <col min="6905" max="6905" width="8.71428571428571" customWidth="1"/>
    <col min="6906" max="6906" width="16.2857142857143" customWidth="1"/>
    <col min="6907" max="6907" width="12.2857142857143" customWidth="1"/>
    <col min="6908" max="6909" width="12.4285714285714" customWidth="1"/>
    <col min="6910" max="6910" width="17.5714285714286" customWidth="1"/>
    <col min="6911" max="6911" width="16.4285714285714" customWidth="1"/>
    <col min="6914" max="6914" width="16.7142857142857" customWidth="1"/>
    <col min="7157" max="7157" width="12.1428571428571" customWidth="1"/>
    <col min="7158" max="7158" width="16.7142857142857" customWidth="1"/>
    <col min="7159" max="7159" width="20.7142857142857" customWidth="1"/>
    <col min="7160" max="7160" width="61.7142857142857" customWidth="1"/>
    <col min="7161" max="7161" width="8.71428571428571" customWidth="1"/>
    <col min="7162" max="7162" width="16.2857142857143" customWidth="1"/>
    <col min="7163" max="7163" width="12.2857142857143" customWidth="1"/>
    <col min="7164" max="7165" width="12.4285714285714" customWidth="1"/>
    <col min="7166" max="7166" width="17.5714285714286" customWidth="1"/>
    <col min="7167" max="7167" width="16.4285714285714" customWidth="1"/>
    <col min="7170" max="7170" width="16.7142857142857" customWidth="1"/>
    <col min="7413" max="7413" width="12.1428571428571" customWidth="1"/>
    <col min="7414" max="7414" width="16.7142857142857" customWidth="1"/>
    <col min="7415" max="7415" width="20.7142857142857" customWidth="1"/>
    <col min="7416" max="7416" width="61.7142857142857" customWidth="1"/>
    <col min="7417" max="7417" width="8.71428571428571" customWidth="1"/>
    <col min="7418" max="7418" width="16.2857142857143" customWidth="1"/>
    <col min="7419" max="7419" width="12.2857142857143" customWidth="1"/>
    <col min="7420" max="7421" width="12.4285714285714" customWidth="1"/>
    <col min="7422" max="7422" width="17.5714285714286" customWidth="1"/>
    <col min="7423" max="7423" width="16.4285714285714" customWidth="1"/>
    <col min="7426" max="7426" width="16.7142857142857" customWidth="1"/>
    <col min="7669" max="7669" width="12.1428571428571" customWidth="1"/>
    <col min="7670" max="7670" width="16.7142857142857" customWidth="1"/>
    <col min="7671" max="7671" width="20.7142857142857" customWidth="1"/>
    <col min="7672" max="7672" width="61.7142857142857" customWidth="1"/>
    <col min="7673" max="7673" width="8.71428571428571" customWidth="1"/>
    <col min="7674" max="7674" width="16.2857142857143" customWidth="1"/>
    <col min="7675" max="7675" width="12.2857142857143" customWidth="1"/>
    <col min="7676" max="7677" width="12.4285714285714" customWidth="1"/>
    <col min="7678" max="7678" width="17.5714285714286" customWidth="1"/>
    <col min="7679" max="7679" width="16.4285714285714" customWidth="1"/>
    <col min="7682" max="7682" width="16.7142857142857" customWidth="1"/>
    <col min="7925" max="7925" width="12.1428571428571" customWidth="1"/>
    <col min="7926" max="7926" width="16.7142857142857" customWidth="1"/>
    <col min="7927" max="7927" width="20.7142857142857" customWidth="1"/>
    <col min="7928" max="7928" width="61.7142857142857" customWidth="1"/>
    <col min="7929" max="7929" width="8.71428571428571" customWidth="1"/>
    <col min="7930" max="7930" width="16.2857142857143" customWidth="1"/>
    <col min="7931" max="7931" width="12.2857142857143" customWidth="1"/>
    <col min="7932" max="7933" width="12.4285714285714" customWidth="1"/>
    <col min="7934" max="7934" width="17.5714285714286" customWidth="1"/>
    <col min="7935" max="7935" width="16.4285714285714" customWidth="1"/>
    <col min="7938" max="7938" width="16.7142857142857" customWidth="1"/>
    <col min="8181" max="8181" width="12.1428571428571" customWidth="1"/>
    <col min="8182" max="8182" width="16.7142857142857" customWidth="1"/>
    <col min="8183" max="8183" width="20.7142857142857" customWidth="1"/>
    <col min="8184" max="8184" width="61.7142857142857" customWidth="1"/>
    <col min="8185" max="8185" width="8.71428571428571" customWidth="1"/>
    <col min="8186" max="8186" width="16.2857142857143" customWidth="1"/>
    <col min="8187" max="8187" width="12.2857142857143" customWidth="1"/>
    <col min="8188" max="8189" width="12.4285714285714" customWidth="1"/>
    <col min="8190" max="8190" width="17.5714285714286" customWidth="1"/>
    <col min="8191" max="8191" width="16.4285714285714" customWidth="1"/>
    <col min="8194" max="8194" width="16.7142857142857" customWidth="1"/>
    <col min="8437" max="8437" width="12.1428571428571" customWidth="1"/>
    <col min="8438" max="8438" width="16.7142857142857" customWidth="1"/>
    <col min="8439" max="8439" width="20.7142857142857" customWidth="1"/>
    <col min="8440" max="8440" width="61.7142857142857" customWidth="1"/>
    <col min="8441" max="8441" width="8.71428571428571" customWidth="1"/>
    <col min="8442" max="8442" width="16.2857142857143" customWidth="1"/>
    <col min="8443" max="8443" width="12.2857142857143" customWidth="1"/>
    <col min="8444" max="8445" width="12.4285714285714" customWidth="1"/>
    <col min="8446" max="8446" width="17.5714285714286" customWidth="1"/>
    <col min="8447" max="8447" width="16.4285714285714" customWidth="1"/>
    <col min="8450" max="8450" width="16.7142857142857" customWidth="1"/>
    <col min="8693" max="8693" width="12.1428571428571" customWidth="1"/>
    <col min="8694" max="8694" width="16.7142857142857" customWidth="1"/>
    <col min="8695" max="8695" width="20.7142857142857" customWidth="1"/>
    <col min="8696" max="8696" width="61.7142857142857" customWidth="1"/>
    <col min="8697" max="8697" width="8.71428571428571" customWidth="1"/>
    <col min="8698" max="8698" width="16.2857142857143" customWidth="1"/>
    <col min="8699" max="8699" width="12.2857142857143" customWidth="1"/>
    <col min="8700" max="8701" width="12.4285714285714" customWidth="1"/>
    <col min="8702" max="8702" width="17.5714285714286" customWidth="1"/>
    <col min="8703" max="8703" width="16.4285714285714" customWidth="1"/>
    <col min="8706" max="8706" width="16.7142857142857" customWidth="1"/>
    <col min="8949" max="8949" width="12.1428571428571" customWidth="1"/>
    <col min="8950" max="8950" width="16.7142857142857" customWidth="1"/>
    <col min="8951" max="8951" width="20.7142857142857" customWidth="1"/>
    <col min="8952" max="8952" width="61.7142857142857" customWidth="1"/>
    <col min="8953" max="8953" width="8.71428571428571" customWidth="1"/>
    <col min="8954" max="8954" width="16.2857142857143" customWidth="1"/>
    <col min="8955" max="8955" width="12.2857142857143" customWidth="1"/>
    <col min="8956" max="8957" width="12.4285714285714" customWidth="1"/>
    <col min="8958" max="8958" width="17.5714285714286" customWidth="1"/>
    <col min="8959" max="8959" width="16.4285714285714" customWidth="1"/>
    <col min="8962" max="8962" width="16.7142857142857" customWidth="1"/>
    <col min="9205" max="9205" width="12.1428571428571" customWidth="1"/>
    <col min="9206" max="9206" width="16.7142857142857" customWidth="1"/>
    <col min="9207" max="9207" width="20.7142857142857" customWidth="1"/>
    <col min="9208" max="9208" width="61.7142857142857" customWidth="1"/>
    <col min="9209" max="9209" width="8.71428571428571" customWidth="1"/>
    <col min="9210" max="9210" width="16.2857142857143" customWidth="1"/>
    <col min="9211" max="9211" width="12.2857142857143" customWidth="1"/>
    <col min="9212" max="9213" width="12.4285714285714" customWidth="1"/>
    <col min="9214" max="9214" width="17.5714285714286" customWidth="1"/>
    <col min="9215" max="9215" width="16.4285714285714" customWidth="1"/>
    <col min="9218" max="9218" width="16.7142857142857" customWidth="1"/>
    <col min="9461" max="9461" width="12.1428571428571" customWidth="1"/>
    <col min="9462" max="9462" width="16.7142857142857" customWidth="1"/>
    <col min="9463" max="9463" width="20.7142857142857" customWidth="1"/>
    <col min="9464" max="9464" width="61.7142857142857" customWidth="1"/>
    <col min="9465" max="9465" width="8.71428571428571" customWidth="1"/>
    <col min="9466" max="9466" width="16.2857142857143" customWidth="1"/>
    <col min="9467" max="9467" width="12.2857142857143" customWidth="1"/>
    <col min="9468" max="9469" width="12.4285714285714" customWidth="1"/>
    <col min="9470" max="9470" width="17.5714285714286" customWidth="1"/>
    <col min="9471" max="9471" width="16.4285714285714" customWidth="1"/>
    <col min="9474" max="9474" width="16.7142857142857" customWidth="1"/>
    <col min="9717" max="9717" width="12.1428571428571" customWidth="1"/>
    <col min="9718" max="9718" width="16.7142857142857" customWidth="1"/>
    <col min="9719" max="9719" width="20.7142857142857" customWidth="1"/>
    <col min="9720" max="9720" width="61.7142857142857" customWidth="1"/>
    <col min="9721" max="9721" width="8.71428571428571" customWidth="1"/>
    <col min="9722" max="9722" width="16.2857142857143" customWidth="1"/>
    <col min="9723" max="9723" width="12.2857142857143" customWidth="1"/>
    <col min="9724" max="9725" width="12.4285714285714" customWidth="1"/>
    <col min="9726" max="9726" width="17.5714285714286" customWidth="1"/>
    <col min="9727" max="9727" width="16.4285714285714" customWidth="1"/>
    <col min="9730" max="9730" width="16.7142857142857" customWidth="1"/>
    <col min="9973" max="9973" width="12.1428571428571" customWidth="1"/>
    <col min="9974" max="9974" width="16.7142857142857" customWidth="1"/>
    <col min="9975" max="9975" width="20.7142857142857" customWidth="1"/>
    <col min="9976" max="9976" width="61.7142857142857" customWidth="1"/>
    <col min="9977" max="9977" width="8.71428571428571" customWidth="1"/>
    <col min="9978" max="9978" width="16.2857142857143" customWidth="1"/>
    <col min="9979" max="9979" width="12.2857142857143" customWidth="1"/>
    <col min="9980" max="9981" width="12.4285714285714" customWidth="1"/>
    <col min="9982" max="9982" width="17.5714285714286" customWidth="1"/>
    <col min="9983" max="9983" width="16.4285714285714" customWidth="1"/>
    <col min="9986" max="9986" width="16.7142857142857" customWidth="1"/>
    <col min="10229" max="10229" width="12.1428571428571" customWidth="1"/>
    <col min="10230" max="10230" width="16.7142857142857" customWidth="1"/>
    <col min="10231" max="10231" width="20.7142857142857" customWidth="1"/>
    <col min="10232" max="10232" width="61.7142857142857" customWidth="1"/>
    <col min="10233" max="10233" width="8.71428571428571" customWidth="1"/>
    <col min="10234" max="10234" width="16.2857142857143" customWidth="1"/>
    <col min="10235" max="10235" width="12.2857142857143" customWidth="1"/>
    <col min="10236" max="10237" width="12.4285714285714" customWidth="1"/>
    <col min="10238" max="10238" width="17.5714285714286" customWidth="1"/>
    <col min="10239" max="10239" width="16.4285714285714" customWidth="1"/>
    <col min="10242" max="10242" width="16.7142857142857" customWidth="1"/>
    <col min="10485" max="10485" width="12.1428571428571" customWidth="1"/>
    <col min="10486" max="10486" width="16.7142857142857" customWidth="1"/>
    <col min="10487" max="10487" width="20.7142857142857" customWidth="1"/>
    <col min="10488" max="10488" width="61.7142857142857" customWidth="1"/>
    <col min="10489" max="10489" width="8.71428571428571" customWidth="1"/>
    <col min="10490" max="10490" width="16.2857142857143" customWidth="1"/>
    <col min="10491" max="10491" width="12.2857142857143" customWidth="1"/>
    <col min="10492" max="10493" width="12.4285714285714" customWidth="1"/>
    <col min="10494" max="10494" width="17.5714285714286" customWidth="1"/>
    <col min="10495" max="10495" width="16.4285714285714" customWidth="1"/>
    <col min="10498" max="10498" width="16.7142857142857" customWidth="1"/>
    <col min="10741" max="10741" width="12.1428571428571" customWidth="1"/>
    <col min="10742" max="10742" width="16.7142857142857" customWidth="1"/>
    <col min="10743" max="10743" width="20.7142857142857" customWidth="1"/>
    <col min="10744" max="10744" width="61.7142857142857" customWidth="1"/>
    <col min="10745" max="10745" width="8.71428571428571" customWidth="1"/>
    <col min="10746" max="10746" width="16.2857142857143" customWidth="1"/>
    <col min="10747" max="10747" width="12.2857142857143" customWidth="1"/>
    <col min="10748" max="10749" width="12.4285714285714" customWidth="1"/>
    <col min="10750" max="10750" width="17.5714285714286" customWidth="1"/>
    <col min="10751" max="10751" width="16.4285714285714" customWidth="1"/>
    <col min="10754" max="10754" width="16.7142857142857" customWidth="1"/>
    <col min="10997" max="10997" width="12.1428571428571" customWidth="1"/>
    <col min="10998" max="10998" width="16.7142857142857" customWidth="1"/>
    <col min="10999" max="10999" width="20.7142857142857" customWidth="1"/>
    <col min="11000" max="11000" width="61.7142857142857" customWidth="1"/>
    <col min="11001" max="11001" width="8.71428571428571" customWidth="1"/>
    <col min="11002" max="11002" width="16.2857142857143" customWidth="1"/>
    <col min="11003" max="11003" width="12.2857142857143" customWidth="1"/>
    <col min="11004" max="11005" width="12.4285714285714" customWidth="1"/>
    <col min="11006" max="11006" width="17.5714285714286" customWidth="1"/>
    <col min="11007" max="11007" width="16.4285714285714" customWidth="1"/>
    <col min="11010" max="11010" width="16.7142857142857" customWidth="1"/>
    <col min="11253" max="11253" width="12.1428571428571" customWidth="1"/>
    <col min="11254" max="11254" width="16.7142857142857" customWidth="1"/>
    <col min="11255" max="11255" width="20.7142857142857" customWidth="1"/>
    <col min="11256" max="11256" width="61.7142857142857" customWidth="1"/>
    <col min="11257" max="11257" width="8.71428571428571" customWidth="1"/>
    <col min="11258" max="11258" width="16.2857142857143" customWidth="1"/>
    <col min="11259" max="11259" width="12.2857142857143" customWidth="1"/>
    <col min="11260" max="11261" width="12.4285714285714" customWidth="1"/>
    <col min="11262" max="11262" width="17.5714285714286" customWidth="1"/>
    <col min="11263" max="11263" width="16.4285714285714" customWidth="1"/>
    <col min="11266" max="11266" width="16.7142857142857" customWidth="1"/>
    <col min="11509" max="11509" width="12.1428571428571" customWidth="1"/>
    <col min="11510" max="11510" width="16.7142857142857" customWidth="1"/>
    <col min="11511" max="11511" width="20.7142857142857" customWidth="1"/>
    <col min="11512" max="11512" width="61.7142857142857" customWidth="1"/>
    <col min="11513" max="11513" width="8.71428571428571" customWidth="1"/>
    <col min="11514" max="11514" width="16.2857142857143" customWidth="1"/>
    <col min="11515" max="11515" width="12.2857142857143" customWidth="1"/>
    <col min="11516" max="11517" width="12.4285714285714" customWidth="1"/>
    <col min="11518" max="11518" width="17.5714285714286" customWidth="1"/>
    <col min="11519" max="11519" width="16.4285714285714" customWidth="1"/>
    <col min="11522" max="11522" width="16.7142857142857" customWidth="1"/>
    <col min="11765" max="11765" width="12.1428571428571" customWidth="1"/>
    <col min="11766" max="11766" width="16.7142857142857" customWidth="1"/>
    <col min="11767" max="11767" width="20.7142857142857" customWidth="1"/>
    <col min="11768" max="11768" width="61.7142857142857" customWidth="1"/>
    <col min="11769" max="11769" width="8.71428571428571" customWidth="1"/>
    <col min="11770" max="11770" width="16.2857142857143" customWidth="1"/>
    <col min="11771" max="11771" width="12.2857142857143" customWidth="1"/>
    <col min="11772" max="11773" width="12.4285714285714" customWidth="1"/>
    <col min="11774" max="11774" width="17.5714285714286" customWidth="1"/>
    <col min="11775" max="11775" width="16.4285714285714" customWidth="1"/>
    <col min="11778" max="11778" width="16.7142857142857" customWidth="1"/>
    <col min="12021" max="12021" width="12.1428571428571" customWidth="1"/>
    <col min="12022" max="12022" width="16.7142857142857" customWidth="1"/>
    <col min="12023" max="12023" width="20.7142857142857" customWidth="1"/>
    <col min="12024" max="12024" width="61.7142857142857" customWidth="1"/>
    <col min="12025" max="12025" width="8.71428571428571" customWidth="1"/>
    <col min="12026" max="12026" width="16.2857142857143" customWidth="1"/>
    <col min="12027" max="12027" width="12.2857142857143" customWidth="1"/>
    <col min="12028" max="12029" width="12.4285714285714" customWidth="1"/>
    <col min="12030" max="12030" width="17.5714285714286" customWidth="1"/>
    <col min="12031" max="12031" width="16.4285714285714" customWidth="1"/>
    <col min="12034" max="12034" width="16.7142857142857" customWidth="1"/>
    <col min="12277" max="12277" width="12.1428571428571" customWidth="1"/>
    <col min="12278" max="12278" width="16.7142857142857" customWidth="1"/>
    <col min="12279" max="12279" width="20.7142857142857" customWidth="1"/>
    <col min="12280" max="12280" width="61.7142857142857" customWidth="1"/>
    <col min="12281" max="12281" width="8.71428571428571" customWidth="1"/>
    <col min="12282" max="12282" width="16.2857142857143" customWidth="1"/>
    <col min="12283" max="12283" width="12.2857142857143" customWidth="1"/>
    <col min="12284" max="12285" width="12.4285714285714" customWidth="1"/>
    <col min="12286" max="12286" width="17.5714285714286" customWidth="1"/>
    <col min="12287" max="12287" width="16.4285714285714" customWidth="1"/>
    <col min="12290" max="12290" width="16.7142857142857" customWidth="1"/>
    <col min="12533" max="12533" width="12.1428571428571" customWidth="1"/>
    <col min="12534" max="12534" width="16.7142857142857" customWidth="1"/>
    <col min="12535" max="12535" width="20.7142857142857" customWidth="1"/>
    <col min="12536" max="12536" width="61.7142857142857" customWidth="1"/>
    <col min="12537" max="12537" width="8.71428571428571" customWidth="1"/>
    <col min="12538" max="12538" width="16.2857142857143" customWidth="1"/>
    <col min="12539" max="12539" width="12.2857142857143" customWidth="1"/>
    <col min="12540" max="12541" width="12.4285714285714" customWidth="1"/>
    <col min="12542" max="12542" width="17.5714285714286" customWidth="1"/>
    <col min="12543" max="12543" width="16.4285714285714" customWidth="1"/>
    <col min="12546" max="12546" width="16.7142857142857" customWidth="1"/>
    <col min="12789" max="12789" width="12.1428571428571" customWidth="1"/>
    <col min="12790" max="12790" width="16.7142857142857" customWidth="1"/>
    <col min="12791" max="12791" width="20.7142857142857" customWidth="1"/>
    <col min="12792" max="12792" width="61.7142857142857" customWidth="1"/>
    <col min="12793" max="12793" width="8.71428571428571" customWidth="1"/>
    <col min="12794" max="12794" width="16.2857142857143" customWidth="1"/>
    <col min="12795" max="12795" width="12.2857142857143" customWidth="1"/>
    <col min="12796" max="12797" width="12.4285714285714" customWidth="1"/>
    <col min="12798" max="12798" width="17.5714285714286" customWidth="1"/>
    <col min="12799" max="12799" width="16.4285714285714" customWidth="1"/>
    <col min="12802" max="12802" width="16.7142857142857" customWidth="1"/>
    <col min="13045" max="13045" width="12.1428571428571" customWidth="1"/>
    <col min="13046" max="13046" width="16.7142857142857" customWidth="1"/>
    <col min="13047" max="13047" width="20.7142857142857" customWidth="1"/>
    <col min="13048" max="13048" width="61.7142857142857" customWidth="1"/>
    <col min="13049" max="13049" width="8.71428571428571" customWidth="1"/>
    <col min="13050" max="13050" width="16.2857142857143" customWidth="1"/>
    <col min="13051" max="13051" width="12.2857142857143" customWidth="1"/>
    <col min="13052" max="13053" width="12.4285714285714" customWidth="1"/>
    <col min="13054" max="13054" width="17.5714285714286" customWidth="1"/>
    <col min="13055" max="13055" width="16.4285714285714" customWidth="1"/>
    <col min="13058" max="13058" width="16.7142857142857" customWidth="1"/>
    <col min="13301" max="13301" width="12.1428571428571" customWidth="1"/>
    <col min="13302" max="13302" width="16.7142857142857" customWidth="1"/>
    <col min="13303" max="13303" width="20.7142857142857" customWidth="1"/>
    <col min="13304" max="13304" width="61.7142857142857" customWidth="1"/>
    <col min="13305" max="13305" width="8.71428571428571" customWidth="1"/>
    <col min="13306" max="13306" width="16.2857142857143" customWidth="1"/>
    <col min="13307" max="13307" width="12.2857142857143" customWidth="1"/>
    <col min="13308" max="13309" width="12.4285714285714" customWidth="1"/>
    <col min="13310" max="13310" width="17.5714285714286" customWidth="1"/>
    <col min="13311" max="13311" width="16.4285714285714" customWidth="1"/>
    <col min="13314" max="13314" width="16.7142857142857" customWidth="1"/>
    <col min="13557" max="13557" width="12.1428571428571" customWidth="1"/>
    <col min="13558" max="13558" width="16.7142857142857" customWidth="1"/>
    <col min="13559" max="13559" width="20.7142857142857" customWidth="1"/>
    <col min="13560" max="13560" width="61.7142857142857" customWidth="1"/>
    <col min="13561" max="13561" width="8.71428571428571" customWidth="1"/>
    <col min="13562" max="13562" width="16.2857142857143" customWidth="1"/>
    <col min="13563" max="13563" width="12.2857142857143" customWidth="1"/>
    <col min="13564" max="13565" width="12.4285714285714" customWidth="1"/>
    <col min="13566" max="13566" width="17.5714285714286" customWidth="1"/>
    <col min="13567" max="13567" width="16.4285714285714" customWidth="1"/>
    <col min="13570" max="13570" width="16.7142857142857" customWidth="1"/>
    <col min="13813" max="13813" width="12.1428571428571" customWidth="1"/>
    <col min="13814" max="13814" width="16.7142857142857" customWidth="1"/>
    <col min="13815" max="13815" width="20.7142857142857" customWidth="1"/>
    <col min="13816" max="13816" width="61.7142857142857" customWidth="1"/>
    <col min="13817" max="13817" width="8.71428571428571" customWidth="1"/>
    <col min="13818" max="13818" width="16.2857142857143" customWidth="1"/>
    <col min="13819" max="13819" width="12.2857142857143" customWidth="1"/>
    <col min="13820" max="13821" width="12.4285714285714" customWidth="1"/>
    <col min="13822" max="13822" width="17.5714285714286" customWidth="1"/>
    <col min="13823" max="13823" width="16.4285714285714" customWidth="1"/>
    <col min="13826" max="13826" width="16.7142857142857" customWidth="1"/>
    <col min="14069" max="14069" width="12.1428571428571" customWidth="1"/>
    <col min="14070" max="14070" width="16.7142857142857" customWidth="1"/>
    <col min="14071" max="14071" width="20.7142857142857" customWidth="1"/>
    <col min="14072" max="14072" width="61.7142857142857" customWidth="1"/>
    <col min="14073" max="14073" width="8.71428571428571" customWidth="1"/>
    <col min="14074" max="14074" width="16.2857142857143" customWidth="1"/>
    <col min="14075" max="14075" width="12.2857142857143" customWidth="1"/>
    <col min="14076" max="14077" width="12.4285714285714" customWidth="1"/>
    <col min="14078" max="14078" width="17.5714285714286" customWidth="1"/>
    <col min="14079" max="14079" width="16.4285714285714" customWidth="1"/>
    <col min="14082" max="14082" width="16.7142857142857" customWidth="1"/>
    <col min="14325" max="14325" width="12.1428571428571" customWidth="1"/>
    <col min="14326" max="14326" width="16.7142857142857" customWidth="1"/>
    <col min="14327" max="14327" width="20.7142857142857" customWidth="1"/>
    <col min="14328" max="14328" width="61.7142857142857" customWidth="1"/>
    <col min="14329" max="14329" width="8.71428571428571" customWidth="1"/>
    <col min="14330" max="14330" width="16.2857142857143" customWidth="1"/>
    <col min="14331" max="14331" width="12.2857142857143" customWidth="1"/>
    <col min="14332" max="14333" width="12.4285714285714" customWidth="1"/>
    <col min="14334" max="14334" width="17.5714285714286" customWidth="1"/>
    <col min="14335" max="14335" width="16.4285714285714" customWidth="1"/>
    <col min="14338" max="14338" width="16.7142857142857" customWidth="1"/>
    <col min="14581" max="14581" width="12.1428571428571" customWidth="1"/>
    <col min="14582" max="14582" width="16.7142857142857" customWidth="1"/>
    <col min="14583" max="14583" width="20.7142857142857" customWidth="1"/>
    <col min="14584" max="14584" width="61.7142857142857" customWidth="1"/>
    <col min="14585" max="14585" width="8.71428571428571" customWidth="1"/>
    <col min="14586" max="14586" width="16.2857142857143" customWidth="1"/>
    <col min="14587" max="14587" width="12.2857142857143" customWidth="1"/>
    <col min="14588" max="14589" width="12.4285714285714" customWidth="1"/>
    <col min="14590" max="14590" width="17.5714285714286" customWidth="1"/>
    <col min="14591" max="14591" width="16.4285714285714" customWidth="1"/>
    <col min="14594" max="14594" width="16.7142857142857" customWidth="1"/>
    <col min="14837" max="14837" width="12.1428571428571" customWidth="1"/>
    <col min="14838" max="14838" width="16.7142857142857" customWidth="1"/>
    <col min="14839" max="14839" width="20.7142857142857" customWidth="1"/>
    <col min="14840" max="14840" width="61.7142857142857" customWidth="1"/>
    <col min="14841" max="14841" width="8.71428571428571" customWidth="1"/>
    <col min="14842" max="14842" width="16.2857142857143" customWidth="1"/>
    <col min="14843" max="14843" width="12.2857142857143" customWidth="1"/>
    <col min="14844" max="14845" width="12.4285714285714" customWidth="1"/>
    <col min="14846" max="14846" width="17.5714285714286" customWidth="1"/>
    <col min="14847" max="14847" width="16.4285714285714" customWidth="1"/>
    <col min="14850" max="14850" width="16.7142857142857" customWidth="1"/>
    <col min="15093" max="15093" width="12.1428571428571" customWidth="1"/>
    <col min="15094" max="15094" width="16.7142857142857" customWidth="1"/>
    <col min="15095" max="15095" width="20.7142857142857" customWidth="1"/>
    <col min="15096" max="15096" width="61.7142857142857" customWidth="1"/>
    <col min="15097" max="15097" width="8.71428571428571" customWidth="1"/>
    <col min="15098" max="15098" width="16.2857142857143" customWidth="1"/>
    <col min="15099" max="15099" width="12.2857142857143" customWidth="1"/>
    <col min="15100" max="15101" width="12.4285714285714" customWidth="1"/>
    <col min="15102" max="15102" width="17.5714285714286" customWidth="1"/>
    <col min="15103" max="15103" width="16.4285714285714" customWidth="1"/>
    <col min="15106" max="15106" width="16.7142857142857" customWidth="1"/>
    <col min="15349" max="15349" width="12.1428571428571" customWidth="1"/>
    <col min="15350" max="15350" width="16.7142857142857" customWidth="1"/>
    <col min="15351" max="15351" width="20.7142857142857" customWidth="1"/>
    <col min="15352" max="15352" width="61.7142857142857" customWidth="1"/>
    <col min="15353" max="15353" width="8.71428571428571" customWidth="1"/>
    <col min="15354" max="15354" width="16.2857142857143" customWidth="1"/>
    <col min="15355" max="15355" width="12.2857142857143" customWidth="1"/>
    <col min="15356" max="15357" width="12.4285714285714" customWidth="1"/>
    <col min="15358" max="15358" width="17.5714285714286" customWidth="1"/>
    <col min="15359" max="15359" width="16.4285714285714" customWidth="1"/>
    <col min="15362" max="15362" width="16.7142857142857" customWidth="1"/>
    <col min="15605" max="15605" width="12.1428571428571" customWidth="1"/>
    <col min="15606" max="15606" width="16.7142857142857" customWidth="1"/>
    <col min="15607" max="15607" width="20.7142857142857" customWidth="1"/>
    <col min="15608" max="15608" width="61.7142857142857" customWidth="1"/>
    <col min="15609" max="15609" width="8.71428571428571" customWidth="1"/>
    <col min="15610" max="15610" width="16.2857142857143" customWidth="1"/>
    <col min="15611" max="15611" width="12.2857142857143" customWidth="1"/>
    <col min="15612" max="15613" width="12.4285714285714" customWidth="1"/>
    <col min="15614" max="15614" width="17.5714285714286" customWidth="1"/>
    <col min="15615" max="15615" width="16.4285714285714" customWidth="1"/>
    <col min="15618" max="15618" width="16.7142857142857" customWidth="1"/>
    <col min="15861" max="15861" width="12.1428571428571" customWidth="1"/>
    <col min="15862" max="15862" width="16.7142857142857" customWidth="1"/>
    <col min="15863" max="15863" width="20.7142857142857" customWidth="1"/>
    <col min="15864" max="15864" width="61.7142857142857" customWidth="1"/>
    <col min="15865" max="15865" width="8.71428571428571" customWidth="1"/>
    <col min="15866" max="15866" width="16.2857142857143" customWidth="1"/>
    <col min="15867" max="15867" width="12.2857142857143" customWidth="1"/>
    <col min="15868" max="15869" width="12.4285714285714" customWidth="1"/>
    <col min="15870" max="15870" width="17.5714285714286" customWidth="1"/>
    <col min="15871" max="15871" width="16.4285714285714" customWidth="1"/>
    <col min="15874" max="15874" width="16.7142857142857" customWidth="1"/>
    <col min="16117" max="16117" width="12.1428571428571" customWidth="1"/>
    <col min="16118" max="16118" width="16.7142857142857" customWidth="1"/>
    <col min="16119" max="16119" width="20.7142857142857" customWidth="1"/>
    <col min="16120" max="16120" width="61.7142857142857" customWidth="1"/>
    <col min="16121" max="16121" width="8.71428571428571" customWidth="1"/>
    <col min="16122" max="16122" width="16.2857142857143" customWidth="1"/>
    <col min="16123" max="16123" width="12.2857142857143" customWidth="1"/>
    <col min="16124" max="16125" width="12.4285714285714" customWidth="1"/>
    <col min="16126" max="16126" width="17.5714285714286" customWidth="1"/>
    <col min="16127" max="16127" width="16.4285714285714" customWidth="1"/>
    <col min="16130" max="16130" width="16.7142857142857" customWidth="1"/>
  </cols>
  <sheetData>
    <row r="1" ht="16.15" customHeight="1" spans="1:5">
      <c r="A1" s="183"/>
      <c r="B1" s="184"/>
      <c r="C1" s="184"/>
      <c r="D1" s="184"/>
      <c r="E1" s="184"/>
    </row>
    <row r="2" ht="16.15" customHeight="1" spans="1:5">
      <c r="A2" s="185"/>
      <c r="B2" s="186"/>
      <c r="C2" s="186"/>
      <c r="D2" s="187"/>
      <c r="E2" s="187"/>
    </row>
    <row r="3" ht="16.15" customHeight="1" spans="1:5">
      <c r="A3" s="185"/>
      <c r="B3" s="186"/>
      <c r="C3" s="186"/>
      <c r="D3" s="373"/>
      <c r="E3" s="373"/>
    </row>
    <row r="4" ht="32.45" customHeight="1" spans="1:8">
      <c r="A4" s="404" t="s">
        <v>188</v>
      </c>
      <c r="B4" s="405"/>
      <c r="C4" s="405"/>
      <c r="D4" s="405"/>
      <c r="E4" s="405"/>
      <c r="F4" s="406"/>
      <c r="G4" s="406"/>
      <c r="H4" s="407"/>
    </row>
    <row r="5" s="149" customFormat="1" ht="30" customHeight="1" spans="1:8">
      <c r="A5" s="192" t="s">
        <v>6</v>
      </c>
      <c r="B5" s="193" t="s">
        <v>7</v>
      </c>
      <c r="C5" s="193" t="s">
        <v>8</v>
      </c>
      <c r="D5" s="194" t="s">
        <v>9</v>
      </c>
      <c r="E5" s="195" t="s">
        <v>14</v>
      </c>
      <c r="F5" s="196" t="s">
        <v>189</v>
      </c>
      <c r="G5" s="196" t="s">
        <v>190</v>
      </c>
      <c r="H5" s="195" t="s">
        <v>191</v>
      </c>
    </row>
    <row r="6" s="149" customFormat="1" ht="31.5" spans="1:13">
      <c r="A6" s="198" t="s">
        <v>86</v>
      </c>
      <c r="B6" s="209">
        <v>40666</v>
      </c>
      <c r="C6" s="199" t="s">
        <v>59</v>
      </c>
      <c r="D6" s="210" t="s">
        <v>87</v>
      </c>
      <c r="E6" s="201">
        <v>47892</v>
      </c>
      <c r="F6" s="202">
        <f>E6/$E$32</f>
        <v>0.220433462068341</v>
      </c>
      <c r="G6" s="202">
        <f>F6</f>
        <v>0.220433462068341</v>
      </c>
      <c r="H6" s="420" t="str">
        <f t="shared" ref="H6:H13" si="0">IF(G6&lt;$K$8,$K$7,IF(G6&lt;$L$8,$L$7,$M$7))</f>
        <v>A</v>
      </c>
      <c r="K6" s="222" t="s">
        <v>192</v>
      </c>
      <c r="L6" s="223"/>
      <c r="M6" s="224"/>
    </row>
    <row r="7" s="149" customFormat="1" ht="78.75" spans="1:13">
      <c r="A7" s="198" t="s">
        <v>50</v>
      </c>
      <c r="B7" s="199" t="s">
        <v>51</v>
      </c>
      <c r="C7" s="199" t="s">
        <v>18</v>
      </c>
      <c r="D7" s="200" t="s">
        <v>193</v>
      </c>
      <c r="E7" s="201">
        <v>35222</v>
      </c>
      <c r="F7" s="202">
        <f>E7/$E$32</f>
        <v>0.162117000771968</v>
      </c>
      <c r="G7" s="421">
        <f>G6+F7</f>
        <v>0.382550462840309</v>
      </c>
      <c r="H7" s="420" t="str">
        <f t="shared" si="0"/>
        <v>A</v>
      </c>
      <c r="I7" s="225"/>
      <c r="K7" s="226" t="s">
        <v>194</v>
      </c>
      <c r="L7" s="227" t="s">
        <v>195</v>
      </c>
      <c r="M7" s="215" t="s">
        <v>196</v>
      </c>
    </row>
    <row r="8" s="149" customFormat="1" ht="16.5" spans="1:13">
      <c r="A8" s="198" t="s">
        <v>64</v>
      </c>
      <c r="B8" s="199" t="s">
        <v>65</v>
      </c>
      <c r="C8" s="199" t="s">
        <v>59</v>
      </c>
      <c r="D8" s="214" t="s">
        <v>66</v>
      </c>
      <c r="E8" s="201">
        <v>29841.66</v>
      </c>
      <c r="F8" s="202">
        <f t="shared" ref="F7:F31" si="1">E8/$E$32</f>
        <v>0.137352802715826</v>
      </c>
      <c r="G8" s="421">
        <f t="shared" ref="G8:G31" si="2">G7+F8</f>
        <v>0.519903265556135</v>
      </c>
      <c r="H8" s="420" t="str">
        <f t="shared" si="0"/>
        <v>A</v>
      </c>
      <c r="K8" s="228">
        <v>0.8</v>
      </c>
      <c r="L8" s="229">
        <v>0.95</v>
      </c>
      <c r="M8" s="230">
        <v>1</v>
      </c>
    </row>
    <row r="9" s="149" customFormat="1" ht="47.25" spans="1:8">
      <c r="A9" s="198" t="s">
        <v>53</v>
      </c>
      <c r="B9" s="207">
        <v>30208</v>
      </c>
      <c r="C9" s="199" t="s">
        <v>18</v>
      </c>
      <c r="D9" s="200" t="s">
        <v>54</v>
      </c>
      <c r="E9" s="201">
        <v>13687.94</v>
      </c>
      <c r="F9" s="202">
        <f t="shared" si="1"/>
        <v>0.0630017540045044</v>
      </c>
      <c r="G9" s="421">
        <f t="shared" si="2"/>
        <v>0.582905019560639</v>
      </c>
      <c r="H9" s="420" t="str">
        <f t="shared" si="0"/>
        <v>A</v>
      </c>
    </row>
    <row r="10" s="149" customFormat="1" ht="63" spans="1:10">
      <c r="A10" s="198" t="s">
        <v>47</v>
      </c>
      <c r="B10" s="199" t="s">
        <v>48</v>
      </c>
      <c r="C10" s="199" t="s">
        <v>18</v>
      </c>
      <c r="D10" s="200" t="s">
        <v>49</v>
      </c>
      <c r="E10" s="201">
        <v>12716.34</v>
      </c>
      <c r="F10" s="202">
        <f t="shared" si="1"/>
        <v>0.0585297513371362</v>
      </c>
      <c r="G10" s="421">
        <f t="shared" si="2"/>
        <v>0.641434770897775</v>
      </c>
      <c r="H10" s="420" t="str">
        <f t="shared" si="0"/>
        <v>A</v>
      </c>
      <c r="I10" s="225"/>
      <c r="J10" s="225"/>
    </row>
    <row r="11" s="149" customFormat="1" ht="31.5" spans="1:8">
      <c r="A11" s="198" t="s">
        <v>76</v>
      </c>
      <c r="B11" s="209">
        <v>41544</v>
      </c>
      <c r="C11" s="199" t="s">
        <v>59</v>
      </c>
      <c r="D11" s="212" t="s">
        <v>77</v>
      </c>
      <c r="E11" s="201">
        <v>12199.84</v>
      </c>
      <c r="F11" s="202">
        <f t="shared" si="1"/>
        <v>0.0561524465021262</v>
      </c>
      <c r="G11" s="421">
        <f t="shared" si="2"/>
        <v>0.697587217399901</v>
      </c>
      <c r="H11" s="420" t="str">
        <f t="shared" si="0"/>
        <v>A</v>
      </c>
    </row>
    <row r="12" s="149" customFormat="1" ht="15.75" spans="1:8">
      <c r="A12" s="198" t="s">
        <v>68</v>
      </c>
      <c r="B12" s="199" t="s">
        <v>69</v>
      </c>
      <c r="C12" s="199" t="s">
        <v>59</v>
      </c>
      <c r="D12" s="212" t="s">
        <v>70</v>
      </c>
      <c r="E12" s="201">
        <v>11459.2</v>
      </c>
      <c r="F12" s="202">
        <f t="shared" si="1"/>
        <v>0.0527434880258401</v>
      </c>
      <c r="G12" s="421">
        <f t="shared" si="2"/>
        <v>0.750330705425741</v>
      </c>
      <c r="H12" s="420" t="str">
        <f t="shared" si="0"/>
        <v>A</v>
      </c>
    </row>
    <row r="13" s="149" customFormat="1" ht="47.25" spans="1:8">
      <c r="A13" s="198" t="s">
        <v>56</v>
      </c>
      <c r="B13" s="207">
        <v>40233</v>
      </c>
      <c r="C13" s="199" t="s">
        <v>18</v>
      </c>
      <c r="D13" s="200" t="s">
        <v>57</v>
      </c>
      <c r="E13" s="201">
        <v>10822.45</v>
      </c>
      <c r="F13" s="202">
        <f t="shared" si="1"/>
        <v>0.0498127061213045</v>
      </c>
      <c r="G13" s="421">
        <f t="shared" si="2"/>
        <v>0.800143411547046</v>
      </c>
      <c r="H13" s="227" t="str">
        <f t="shared" si="0"/>
        <v>B</v>
      </c>
    </row>
    <row r="14" s="149" customFormat="1" ht="15.75" spans="1:8">
      <c r="A14" s="198" t="s">
        <v>39</v>
      </c>
      <c r="B14" s="436" t="s">
        <v>40</v>
      </c>
      <c r="C14" s="199" t="s">
        <v>41</v>
      </c>
      <c r="D14" s="200" t="s">
        <v>42</v>
      </c>
      <c r="E14" s="201">
        <v>7550.64</v>
      </c>
      <c r="F14" s="202">
        <f t="shared" si="1"/>
        <v>0.0347534810830973</v>
      </c>
      <c r="G14" s="421">
        <f t="shared" si="2"/>
        <v>0.834896892630143</v>
      </c>
      <c r="H14" s="227" t="str">
        <f t="shared" ref="H14:H21" si="3">IF(G14&lt;$K$8,$K$7,IF(G14&lt;$L$8,$L$7,$M$7))</f>
        <v>B</v>
      </c>
    </row>
    <row r="15" s="149" customFormat="1" ht="15.75" spans="1:8">
      <c r="A15" s="198" t="s">
        <v>97</v>
      </c>
      <c r="B15" s="209">
        <v>40687</v>
      </c>
      <c r="C15" s="199" t="s">
        <v>59</v>
      </c>
      <c r="D15" s="210" t="s">
        <v>98</v>
      </c>
      <c r="E15" s="201">
        <v>6475.4</v>
      </c>
      <c r="F15" s="202">
        <f t="shared" si="1"/>
        <v>0.0298044525239567</v>
      </c>
      <c r="G15" s="421">
        <f t="shared" si="2"/>
        <v>0.8647013451541</v>
      </c>
      <c r="H15" s="227" t="str">
        <f t="shared" si="3"/>
        <v>B</v>
      </c>
    </row>
    <row r="16" s="149" customFormat="1" ht="31.5" spans="1:8">
      <c r="A16" s="198" t="s">
        <v>83</v>
      </c>
      <c r="B16" s="207" t="s">
        <v>84</v>
      </c>
      <c r="C16" s="199" t="s">
        <v>59</v>
      </c>
      <c r="D16" s="208" t="s">
        <v>85</v>
      </c>
      <c r="E16" s="201">
        <v>6078.42</v>
      </c>
      <c r="F16" s="202">
        <f t="shared" si="1"/>
        <v>0.0279772647729359</v>
      </c>
      <c r="G16" s="421">
        <f t="shared" si="2"/>
        <v>0.892678609927036</v>
      </c>
      <c r="H16" s="227" t="str">
        <f t="shared" si="3"/>
        <v>B</v>
      </c>
    </row>
    <row r="17" s="149" customFormat="1" ht="15.75" spans="1:8">
      <c r="A17" s="198" t="s">
        <v>24</v>
      </c>
      <c r="B17" s="209">
        <v>42046</v>
      </c>
      <c r="C17" s="199" t="s">
        <v>25</v>
      </c>
      <c r="D17" s="200" t="s">
        <v>26</v>
      </c>
      <c r="E17" s="201">
        <v>3369.8</v>
      </c>
      <c r="F17" s="202">
        <f t="shared" si="1"/>
        <v>0.0155102455624717</v>
      </c>
      <c r="G17" s="421">
        <f t="shared" si="2"/>
        <v>0.908188855489507</v>
      </c>
      <c r="H17" s="227" t="str">
        <f t="shared" si="3"/>
        <v>B</v>
      </c>
    </row>
    <row r="18" s="149" customFormat="1" ht="47.25" spans="1:8">
      <c r="A18" s="198" t="s">
        <v>33</v>
      </c>
      <c r="B18" s="436" t="s">
        <v>34</v>
      </c>
      <c r="C18" s="199" t="s">
        <v>18</v>
      </c>
      <c r="D18" s="200" t="s">
        <v>35</v>
      </c>
      <c r="E18" s="201">
        <v>2964.03</v>
      </c>
      <c r="F18" s="202">
        <f t="shared" si="1"/>
        <v>0.0136425999034165</v>
      </c>
      <c r="G18" s="421">
        <f t="shared" si="2"/>
        <v>0.921831455392924</v>
      </c>
      <c r="H18" s="227" t="str">
        <f t="shared" si="3"/>
        <v>B</v>
      </c>
    </row>
    <row r="19" s="149" customFormat="1" ht="15.75" spans="1:8">
      <c r="A19" s="198" t="s">
        <v>58</v>
      </c>
      <c r="B19" s="209">
        <v>40754</v>
      </c>
      <c r="C19" s="199" t="s">
        <v>59</v>
      </c>
      <c r="D19" s="210" t="s">
        <v>60</v>
      </c>
      <c r="E19" s="201">
        <v>2519</v>
      </c>
      <c r="F19" s="202">
        <f t="shared" si="1"/>
        <v>0.0115942514605811</v>
      </c>
      <c r="G19" s="421">
        <f t="shared" si="2"/>
        <v>0.933425706853505</v>
      </c>
      <c r="H19" s="227" t="str">
        <f t="shared" si="3"/>
        <v>B</v>
      </c>
    </row>
    <row r="20" s="149" customFormat="1" ht="15.75" spans="1:8">
      <c r="A20" s="198" t="s">
        <v>17</v>
      </c>
      <c r="B20" s="209">
        <v>20305</v>
      </c>
      <c r="C20" s="199" t="s">
        <v>18</v>
      </c>
      <c r="D20" s="200" t="s">
        <v>19</v>
      </c>
      <c r="E20" s="201">
        <v>2436.64</v>
      </c>
      <c r="F20" s="202">
        <f t="shared" si="1"/>
        <v>0.0112151714485551</v>
      </c>
      <c r="G20" s="421">
        <f t="shared" si="2"/>
        <v>0.94464087830206</v>
      </c>
      <c r="H20" s="227" t="str">
        <f t="shared" si="3"/>
        <v>B</v>
      </c>
    </row>
    <row r="21" s="149" customFormat="1" ht="40.5" customHeight="1" spans="1:8">
      <c r="A21" s="198" t="s">
        <v>36</v>
      </c>
      <c r="B21" s="436" t="s">
        <v>37</v>
      </c>
      <c r="C21" s="199" t="s">
        <v>18</v>
      </c>
      <c r="D21" s="200" t="s">
        <v>38</v>
      </c>
      <c r="E21" s="201">
        <v>2119.39</v>
      </c>
      <c r="F21" s="202">
        <f t="shared" si="1"/>
        <v>0.00975495855618936</v>
      </c>
      <c r="G21" s="421">
        <f t="shared" si="2"/>
        <v>0.95439583685825</v>
      </c>
      <c r="H21" s="215" t="str">
        <f t="shared" si="3"/>
        <v>C</v>
      </c>
    </row>
    <row r="22" s="149" customFormat="1" ht="15.75" spans="1:8">
      <c r="A22" s="198" t="s">
        <v>74</v>
      </c>
      <c r="B22" s="209">
        <v>41546</v>
      </c>
      <c r="C22" s="199" t="s">
        <v>59</v>
      </c>
      <c r="D22" s="212" t="s">
        <v>75</v>
      </c>
      <c r="E22" s="201">
        <v>1900.96</v>
      </c>
      <c r="F22" s="202">
        <f t="shared" si="1"/>
        <v>0.00874958644561583</v>
      </c>
      <c r="G22" s="421">
        <f t="shared" si="2"/>
        <v>0.963145423303865</v>
      </c>
      <c r="H22" s="215" t="str">
        <f t="shared" ref="H22:H31" si="4">IF(G22&lt;$K$8,$K$7,IF(G22&lt;$L$8,$L$7,$M$7))</f>
        <v>C</v>
      </c>
    </row>
    <row r="23" s="149" customFormat="1" ht="31.5" spans="1:8">
      <c r="A23" s="198" t="s">
        <v>71</v>
      </c>
      <c r="B23" s="213" t="s">
        <v>72</v>
      </c>
      <c r="C23" s="199" t="s">
        <v>18</v>
      </c>
      <c r="D23" s="212" t="s">
        <v>73</v>
      </c>
      <c r="E23" s="201">
        <v>1798</v>
      </c>
      <c r="F23" s="202">
        <f t="shared" si="1"/>
        <v>0.00827569040338422</v>
      </c>
      <c r="G23" s="421">
        <f t="shared" si="2"/>
        <v>0.97142111370725</v>
      </c>
      <c r="H23" s="215" t="str">
        <f t="shared" si="4"/>
        <v>C</v>
      </c>
    </row>
    <row r="24" s="149" customFormat="1" ht="31.5" spans="1:8">
      <c r="A24" s="198" t="s">
        <v>90</v>
      </c>
      <c r="B24" s="209">
        <v>102993</v>
      </c>
      <c r="C24" s="199" t="s">
        <v>91</v>
      </c>
      <c r="D24" s="210" t="s">
        <v>92</v>
      </c>
      <c r="E24" s="201">
        <v>1394.04</v>
      </c>
      <c r="F24" s="202">
        <f t="shared" si="1"/>
        <v>0.00641637566737137</v>
      </c>
      <c r="G24" s="421">
        <f t="shared" si="2"/>
        <v>0.977837489374621</v>
      </c>
      <c r="H24" s="215" t="str">
        <f t="shared" si="4"/>
        <v>C</v>
      </c>
    </row>
    <row r="25" s="149" customFormat="1" ht="47.25" spans="1:8">
      <c r="A25" s="198" t="s">
        <v>21</v>
      </c>
      <c r="B25" s="209">
        <v>10512</v>
      </c>
      <c r="C25" s="199" t="s">
        <v>18</v>
      </c>
      <c r="D25" s="200" t="s">
        <v>22</v>
      </c>
      <c r="E25" s="201">
        <v>1376.82</v>
      </c>
      <c r="F25" s="202">
        <f t="shared" si="1"/>
        <v>0.00633711683047133</v>
      </c>
      <c r="G25" s="421">
        <f t="shared" si="2"/>
        <v>0.984174606205092</v>
      </c>
      <c r="H25" s="215" t="str">
        <f t="shared" si="4"/>
        <v>C</v>
      </c>
    </row>
    <row r="26" s="149" customFormat="1" ht="31.5" spans="1:8">
      <c r="A26" s="198" t="s">
        <v>30</v>
      </c>
      <c r="B26" s="209">
        <v>41359</v>
      </c>
      <c r="C26" s="199" t="s">
        <v>25</v>
      </c>
      <c r="D26" s="200" t="s">
        <v>31</v>
      </c>
      <c r="E26" s="201">
        <v>1355.6</v>
      </c>
      <c r="F26" s="202">
        <f t="shared" si="1"/>
        <v>0.00623944711391971</v>
      </c>
      <c r="G26" s="421">
        <f t="shared" si="2"/>
        <v>0.990414053319012</v>
      </c>
      <c r="H26" s="215" t="str">
        <f t="shared" si="4"/>
        <v>C</v>
      </c>
    </row>
    <row r="27" s="149" customFormat="1" ht="47.25" spans="1:8">
      <c r="A27" s="198" t="s">
        <v>102</v>
      </c>
      <c r="B27" s="209">
        <v>200576</v>
      </c>
      <c r="C27" s="199" t="s">
        <v>18</v>
      </c>
      <c r="D27" s="210" t="s">
        <v>103</v>
      </c>
      <c r="E27" s="201">
        <v>802.61</v>
      </c>
      <c r="F27" s="202">
        <f t="shared" si="1"/>
        <v>0.00369418902928821</v>
      </c>
      <c r="G27" s="421">
        <f t="shared" si="2"/>
        <v>0.9941082423483</v>
      </c>
      <c r="H27" s="215" t="str">
        <f t="shared" si="4"/>
        <v>C</v>
      </c>
    </row>
    <row r="28" s="149" customFormat="1" ht="31.5" spans="1:8">
      <c r="A28" s="198" t="s">
        <v>94</v>
      </c>
      <c r="B28" s="209">
        <v>40675</v>
      </c>
      <c r="C28" s="199" t="s">
        <v>59</v>
      </c>
      <c r="D28" s="210" t="s">
        <v>95</v>
      </c>
      <c r="E28" s="201">
        <v>582.08</v>
      </c>
      <c r="F28" s="202">
        <f t="shared" si="1"/>
        <v>0.0026791512068976</v>
      </c>
      <c r="G28" s="421">
        <f t="shared" si="2"/>
        <v>0.996787393555198</v>
      </c>
      <c r="H28" s="215" t="str">
        <f t="shared" si="4"/>
        <v>C</v>
      </c>
    </row>
    <row r="29" s="149" customFormat="1" ht="15.75" spans="1:8">
      <c r="A29" s="198" t="s">
        <v>88</v>
      </c>
      <c r="B29" s="209">
        <v>41176</v>
      </c>
      <c r="C29" s="199" t="s">
        <v>59</v>
      </c>
      <c r="D29" s="200" t="s">
        <v>89</v>
      </c>
      <c r="E29" s="201">
        <v>340.8</v>
      </c>
      <c r="F29" s="202">
        <f t="shared" si="1"/>
        <v>0.00156860694631443</v>
      </c>
      <c r="G29" s="421">
        <f t="shared" si="2"/>
        <v>0.998356000501512</v>
      </c>
      <c r="H29" s="215" t="str">
        <f t="shared" si="4"/>
        <v>C</v>
      </c>
    </row>
    <row r="30" s="149" customFormat="1" ht="15.75" spans="1:8">
      <c r="A30" s="198" t="s">
        <v>28</v>
      </c>
      <c r="B30" s="209">
        <v>42047</v>
      </c>
      <c r="C30" s="199" t="s">
        <v>25</v>
      </c>
      <c r="D30" s="200" t="s">
        <v>29</v>
      </c>
      <c r="E30" s="201">
        <v>263.16</v>
      </c>
      <c r="F30" s="202">
        <f t="shared" si="1"/>
        <v>0.0012112517722773</v>
      </c>
      <c r="G30" s="421">
        <f t="shared" si="2"/>
        <v>0.99956725227379</v>
      </c>
      <c r="H30" s="215" t="str">
        <f t="shared" si="4"/>
        <v>C</v>
      </c>
    </row>
    <row r="31" s="149" customFormat="1" ht="15.75" spans="1:8">
      <c r="A31" s="198" t="s">
        <v>80</v>
      </c>
      <c r="B31" s="209">
        <v>30103</v>
      </c>
      <c r="C31" s="199" t="s">
        <v>18</v>
      </c>
      <c r="D31" s="200" t="s">
        <v>81</v>
      </c>
      <c r="E31" s="201">
        <v>94.02</v>
      </c>
      <c r="F31" s="202">
        <f t="shared" si="1"/>
        <v>0.000432747726210336</v>
      </c>
      <c r="G31" s="421">
        <f t="shared" si="2"/>
        <v>1</v>
      </c>
      <c r="H31" s="215" t="str">
        <f t="shared" si="4"/>
        <v>C</v>
      </c>
    </row>
    <row r="32" ht="16.5" spans="1:8">
      <c r="A32" s="422" t="s">
        <v>197</v>
      </c>
      <c r="B32" s="423"/>
      <c r="C32" s="423"/>
      <c r="D32" s="423"/>
      <c r="E32" s="424">
        <f>'Planilha São Valentin'!I45</f>
        <v>217262.84</v>
      </c>
      <c r="F32" s="425"/>
      <c r="G32" s="425"/>
      <c r="H32" s="426"/>
    </row>
    <row r="35" spans="4:4">
      <c r="D35" s="61" t="s">
        <v>105</v>
      </c>
    </row>
    <row r="36" spans="4:4">
      <c r="D36" s="61" t="s">
        <v>106</v>
      </c>
    </row>
    <row r="37" spans="4:4">
      <c r="D37" s="61" t="s">
        <v>107</v>
      </c>
    </row>
  </sheetData>
  <sortState ref="A6:E31">
    <sortCondition ref="E6:E31" descending="1"/>
  </sortState>
  <mergeCells count="4">
    <mergeCell ref="A4:H4"/>
    <mergeCell ref="K6:M6"/>
    <mergeCell ref="A32:D32"/>
    <mergeCell ref="E32:H32"/>
  </mergeCells>
  <printOptions horizontalCentered="1"/>
  <pageMargins left="0.511811023622047" right="0.511811023622047" top="0.94488188976378" bottom="0.748031496062992" header="0.31496062992126" footer="0.31496062992126"/>
  <pageSetup paperSize="9" scale="83" fitToHeight="0" orientation="landscape"/>
  <headerFooter>
    <oddFooter>&amp;R&amp;P</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N48"/>
  <sheetViews>
    <sheetView view="pageBreakPreview" zoomScaleNormal="100" topLeftCell="A18" workbookViewId="0">
      <selection activeCell="I21" sqref="I21"/>
    </sheetView>
    <sheetView workbookViewId="1">
      <selection activeCell="A1" sqref="A1"/>
    </sheetView>
    <sheetView workbookViewId="2">
      <selection activeCell="A1" sqref="A1"/>
    </sheetView>
  </sheetViews>
  <sheetFormatPr defaultColWidth="9" defaultRowHeight="15"/>
  <cols>
    <col min="1" max="1" width="12.1428571428571" style="182" customWidth="1"/>
    <col min="2" max="2" width="16.7142857142857" style="182" customWidth="1"/>
    <col min="3" max="3" width="20.7142857142857" style="182" customWidth="1"/>
    <col min="4" max="4" width="61.7142857142857" customWidth="1"/>
    <col min="5" max="5" width="8.71428571428571" customWidth="1"/>
    <col min="6" max="6" width="9.28571428571429" customWidth="1"/>
    <col min="7" max="8" width="13.4285714285714" customWidth="1"/>
    <col min="9" max="9" width="13.1428571428571" customWidth="1"/>
    <col min="10" max="10" width="13.8571428571429" customWidth="1"/>
    <col min="12" max="13" width="10" customWidth="1"/>
    <col min="249" max="249" width="12.1428571428571" customWidth="1"/>
    <col min="250" max="250" width="16.7142857142857" customWidth="1"/>
    <col min="251" max="251" width="20.7142857142857" customWidth="1"/>
    <col min="252" max="252" width="61.7142857142857" customWidth="1"/>
    <col min="253" max="253" width="8.71428571428571" customWidth="1"/>
    <col min="254" max="254" width="16.2857142857143" customWidth="1"/>
    <col min="255" max="255" width="12.2857142857143" customWidth="1"/>
    <col min="256" max="257" width="12.4285714285714" customWidth="1"/>
    <col min="258" max="258" width="17.5714285714286" customWidth="1"/>
    <col min="259" max="259" width="16.4285714285714" customWidth="1"/>
    <col min="262" max="262" width="16.7142857142857" customWidth="1"/>
    <col min="505" max="505" width="12.1428571428571" customWidth="1"/>
    <col min="506" max="506" width="16.7142857142857" customWidth="1"/>
    <col min="507" max="507" width="20.7142857142857" customWidth="1"/>
    <col min="508" max="508" width="61.7142857142857" customWidth="1"/>
    <col min="509" max="509" width="8.71428571428571" customWidth="1"/>
    <col min="510" max="510" width="16.2857142857143" customWidth="1"/>
    <col min="511" max="511" width="12.2857142857143" customWidth="1"/>
    <col min="512" max="513" width="12.4285714285714" customWidth="1"/>
    <col min="514" max="514" width="17.5714285714286" customWidth="1"/>
    <col min="515" max="515" width="16.4285714285714" customWidth="1"/>
    <col min="518" max="518" width="16.7142857142857" customWidth="1"/>
    <col min="761" max="761" width="12.1428571428571" customWidth="1"/>
    <col min="762" max="762" width="16.7142857142857" customWidth="1"/>
    <col min="763" max="763" width="20.7142857142857" customWidth="1"/>
    <col min="764" max="764" width="61.7142857142857" customWidth="1"/>
    <col min="765" max="765" width="8.71428571428571" customWidth="1"/>
    <col min="766" max="766" width="16.2857142857143" customWidth="1"/>
    <col min="767" max="767" width="12.2857142857143" customWidth="1"/>
    <col min="768" max="769" width="12.4285714285714" customWidth="1"/>
    <col min="770" max="770" width="17.5714285714286" customWidth="1"/>
    <col min="771" max="771" width="16.4285714285714" customWidth="1"/>
    <col min="774" max="774" width="16.7142857142857" customWidth="1"/>
    <col min="1017" max="1017" width="12.1428571428571" customWidth="1"/>
    <col min="1018" max="1018" width="16.7142857142857" customWidth="1"/>
    <col min="1019" max="1019" width="20.7142857142857" customWidth="1"/>
    <col min="1020" max="1020" width="61.7142857142857" customWidth="1"/>
    <col min="1021" max="1021" width="8.71428571428571" customWidth="1"/>
    <col min="1022" max="1022" width="16.2857142857143" customWidth="1"/>
    <col min="1023" max="1023" width="12.2857142857143" customWidth="1"/>
    <col min="1024" max="1025" width="12.4285714285714" customWidth="1"/>
    <col min="1026" max="1026" width="17.5714285714286" customWidth="1"/>
    <col min="1027" max="1027" width="16.4285714285714" customWidth="1"/>
    <col min="1030" max="1030" width="16.7142857142857" customWidth="1"/>
    <col min="1273" max="1273" width="12.1428571428571" customWidth="1"/>
    <col min="1274" max="1274" width="16.7142857142857" customWidth="1"/>
    <col min="1275" max="1275" width="20.7142857142857" customWidth="1"/>
    <col min="1276" max="1276" width="61.7142857142857" customWidth="1"/>
    <col min="1277" max="1277" width="8.71428571428571" customWidth="1"/>
    <col min="1278" max="1278" width="16.2857142857143" customWidth="1"/>
    <col min="1279" max="1279" width="12.2857142857143" customWidth="1"/>
    <col min="1280" max="1281" width="12.4285714285714" customWidth="1"/>
    <col min="1282" max="1282" width="17.5714285714286" customWidth="1"/>
    <col min="1283" max="1283" width="16.4285714285714" customWidth="1"/>
    <col min="1286" max="1286" width="16.7142857142857" customWidth="1"/>
    <col min="1529" max="1529" width="12.1428571428571" customWidth="1"/>
    <col min="1530" max="1530" width="16.7142857142857" customWidth="1"/>
    <col min="1531" max="1531" width="20.7142857142857" customWidth="1"/>
    <col min="1532" max="1532" width="61.7142857142857" customWidth="1"/>
    <col min="1533" max="1533" width="8.71428571428571" customWidth="1"/>
    <col min="1534" max="1534" width="16.2857142857143" customWidth="1"/>
    <col min="1535" max="1535" width="12.2857142857143" customWidth="1"/>
    <col min="1536" max="1537" width="12.4285714285714" customWidth="1"/>
    <col min="1538" max="1538" width="17.5714285714286" customWidth="1"/>
    <col min="1539" max="1539" width="16.4285714285714" customWidth="1"/>
    <col min="1542" max="1542" width="16.7142857142857" customWidth="1"/>
    <col min="1785" max="1785" width="12.1428571428571" customWidth="1"/>
    <col min="1786" max="1786" width="16.7142857142857" customWidth="1"/>
    <col min="1787" max="1787" width="20.7142857142857" customWidth="1"/>
    <col min="1788" max="1788" width="61.7142857142857" customWidth="1"/>
    <col min="1789" max="1789" width="8.71428571428571" customWidth="1"/>
    <col min="1790" max="1790" width="16.2857142857143" customWidth="1"/>
    <col min="1791" max="1791" width="12.2857142857143" customWidth="1"/>
    <col min="1792" max="1793" width="12.4285714285714" customWidth="1"/>
    <col min="1794" max="1794" width="17.5714285714286" customWidth="1"/>
    <col min="1795" max="1795" width="16.4285714285714" customWidth="1"/>
    <col min="1798" max="1798" width="16.7142857142857" customWidth="1"/>
    <col min="2041" max="2041" width="12.1428571428571" customWidth="1"/>
    <col min="2042" max="2042" width="16.7142857142857" customWidth="1"/>
    <col min="2043" max="2043" width="20.7142857142857" customWidth="1"/>
    <col min="2044" max="2044" width="61.7142857142857" customWidth="1"/>
    <col min="2045" max="2045" width="8.71428571428571" customWidth="1"/>
    <col min="2046" max="2046" width="16.2857142857143" customWidth="1"/>
    <col min="2047" max="2047" width="12.2857142857143" customWidth="1"/>
    <col min="2048" max="2049" width="12.4285714285714" customWidth="1"/>
    <col min="2050" max="2050" width="17.5714285714286" customWidth="1"/>
    <col min="2051" max="2051" width="16.4285714285714" customWidth="1"/>
    <col min="2054" max="2054" width="16.7142857142857" customWidth="1"/>
    <col min="2297" max="2297" width="12.1428571428571" customWidth="1"/>
    <col min="2298" max="2298" width="16.7142857142857" customWidth="1"/>
    <col min="2299" max="2299" width="20.7142857142857" customWidth="1"/>
    <col min="2300" max="2300" width="61.7142857142857" customWidth="1"/>
    <col min="2301" max="2301" width="8.71428571428571" customWidth="1"/>
    <col min="2302" max="2302" width="16.2857142857143" customWidth="1"/>
    <col min="2303" max="2303" width="12.2857142857143" customWidth="1"/>
    <col min="2304" max="2305" width="12.4285714285714" customWidth="1"/>
    <col min="2306" max="2306" width="17.5714285714286" customWidth="1"/>
    <col min="2307" max="2307" width="16.4285714285714" customWidth="1"/>
    <col min="2310" max="2310" width="16.7142857142857" customWidth="1"/>
    <col min="2553" max="2553" width="12.1428571428571" customWidth="1"/>
    <col min="2554" max="2554" width="16.7142857142857" customWidth="1"/>
    <col min="2555" max="2555" width="20.7142857142857" customWidth="1"/>
    <col min="2556" max="2556" width="61.7142857142857" customWidth="1"/>
    <col min="2557" max="2557" width="8.71428571428571" customWidth="1"/>
    <col min="2558" max="2558" width="16.2857142857143" customWidth="1"/>
    <col min="2559" max="2559" width="12.2857142857143" customWidth="1"/>
    <col min="2560" max="2561" width="12.4285714285714" customWidth="1"/>
    <col min="2562" max="2562" width="17.5714285714286" customWidth="1"/>
    <col min="2563" max="2563" width="16.4285714285714" customWidth="1"/>
    <col min="2566" max="2566" width="16.7142857142857" customWidth="1"/>
    <col min="2809" max="2809" width="12.1428571428571" customWidth="1"/>
    <col min="2810" max="2810" width="16.7142857142857" customWidth="1"/>
    <col min="2811" max="2811" width="20.7142857142857" customWidth="1"/>
    <col min="2812" max="2812" width="61.7142857142857" customWidth="1"/>
    <col min="2813" max="2813" width="8.71428571428571" customWidth="1"/>
    <col min="2814" max="2814" width="16.2857142857143" customWidth="1"/>
    <col min="2815" max="2815" width="12.2857142857143" customWidth="1"/>
    <col min="2816" max="2817" width="12.4285714285714" customWidth="1"/>
    <col min="2818" max="2818" width="17.5714285714286" customWidth="1"/>
    <col min="2819" max="2819" width="16.4285714285714" customWidth="1"/>
    <col min="2822" max="2822" width="16.7142857142857" customWidth="1"/>
    <col min="3065" max="3065" width="12.1428571428571" customWidth="1"/>
    <col min="3066" max="3066" width="16.7142857142857" customWidth="1"/>
    <col min="3067" max="3067" width="20.7142857142857" customWidth="1"/>
    <col min="3068" max="3068" width="61.7142857142857" customWidth="1"/>
    <col min="3069" max="3069" width="8.71428571428571" customWidth="1"/>
    <col min="3070" max="3070" width="16.2857142857143" customWidth="1"/>
    <col min="3071" max="3071" width="12.2857142857143" customWidth="1"/>
    <col min="3072" max="3073" width="12.4285714285714" customWidth="1"/>
    <col min="3074" max="3074" width="17.5714285714286" customWidth="1"/>
    <col min="3075" max="3075" width="16.4285714285714" customWidth="1"/>
    <col min="3078" max="3078" width="16.7142857142857" customWidth="1"/>
    <col min="3321" max="3321" width="12.1428571428571" customWidth="1"/>
    <col min="3322" max="3322" width="16.7142857142857" customWidth="1"/>
    <col min="3323" max="3323" width="20.7142857142857" customWidth="1"/>
    <col min="3324" max="3324" width="61.7142857142857" customWidth="1"/>
    <col min="3325" max="3325" width="8.71428571428571" customWidth="1"/>
    <col min="3326" max="3326" width="16.2857142857143" customWidth="1"/>
    <col min="3327" max="3327" width="12.2857142857143" customWidth="1"/>
    <col min="3328" max="3329" width="12.4285714285714" customWidth="1"/>
    <col min="3330" max="3330" width="17.5714285714286" customWidth="1"/>
    <col min="3331" max="3331" width="16.4285714285714" customWidth="1"/>
    <col min="3334" max="3334" width="16.7142857142857" customWidth="1"/>
    <col min="3577" max="3577" width="12.1428571428571" customWidth="1"/>
    <col min="3578" max="3578" width="16.7142857142857" customWidth="1"/>
    <col min="3579" max="3579" width="20.7142857142857" customWidth="1"/>
    <col min="3580" max="3580" width="61.7142857142857" customWidth="1"/>
    <col min="3581" max="3581" width="8.71428571428571" customWidth="1"/>
    <col min="3582" max="3582" width="16.2857142857143" customWidth="1"/>
    <col min="3583" max="3583" width="12.2857142857143" customWidth="1"/>
    <col min="3584" max="3585" width="12.4285714285714" customWidth="1"/>
    <col min="3586" max="3586" width="17.5714285714286" customWidth="1"/>
    <col min="3587" max="3587" width="16.4285714285714" customWidth="1"/>
    <col min="3590" max="3590" width="16.7142857142857" customWidth="1"/>
    <col min="3833" max="3833" width="12.1428571428571" customWidth="1"/>
    <col min="3834" max="3834" width="16.7142857142857" customWidth="1"/>
    <col min="3835" max="3835" width="20.7142857142857" customWidth="1"/>
    <col min="3836" max="3836" width="61.7142857142857" customWidth="1"/>
    <col min="3837" max="3837" width="8.71428571428571" customWidth="1"/>
    <col min="3838" max="3838" width="16.2857142857143" customWidth="1"/>
    <col min="3839" max="3839" width="12.2857142857143" customWidth="1"/>
    <col min="3840" max="3841" width="12.4285714285714" customWidth="1"/>
    <col min="3842" max="3842" width="17.5714285714286" customWidth="1"/>
    <col min="3843" max="3843" width="16.4285714285714" customWidth="1"/>
    <col min="3846" max="3846" width="16.7142857142857" customWidth="1"/>
    <col min="4089" max="4089" width="12.1428571428571" customWidth="1"/>
    <col min="4090" max="4090" width="16.7142857142857" customWidth="1"/>
    <col min="4091" max="4091" width="20.7142857142857" customWidth="1"/>
    <col min="4092" max="4092" width="61.7142857142857" customWidth="1"/>
    <col min="4093" max="4093" width="8.71428571428571" customWidth="1"/>
    <col min="4094" max="4094" width="16.2857142857143" customWidth="1"/>
    <col min="4095" max="4095" width="12.2857142857143" customWidth="1"/>
    <col min="4096" max="4097" width="12.4285714285714" customWidth="1"/>
    <col min="4098" max="4098" width="17.5714285714286" customWidth="1"/>
    <col min="4099" max="4099" width="16.4285714285714" customWidth="1"/>
    <col min="4102" max="4102" width="16.7142857142857" customWidth="1"/>
    <col min="4345" max="4345" width="12.1428571428571" customWidth="1"/>
    <col min="4346" max="4346" width="16.7142857142857" customWidth="1"/>
    <col min="4347" max="4347" width="20.7142857142857" customWidth="1"/>
    <col min="4348" max="4348" width="61.7142857142857" customWidth="1"/>
    <col min="4349" max="4349" width="8.71428571428571" customWidth="1"/>
    <col min="4350" max="4350" width="16.2857142857143" customWidth="1"/>
    <col min="4351" max="4351" width="12.2857142857143" customWidth="1"/>
    <col min="4352" max="4353" width="12.4285714285714" customWidth="1"/>
    <col min="4354" max="4354" width="17.5714285714286" customWidth="1"/>
    <col min="4355" max="4355" width="16.4285714285714" customWidth="1"/>
    <col min="4358" max="4358" width="16.7142857142857" customWidth="1"/>
    <col min="4601" max="4601" width="12.1428571428571" customWidth="1"/>
    <col min="4602" max="4602" width="16.7142857142857" customWidth="1"/>
    <col min="4603" max="4603" width="20.7142857142857" customWidth="1"/>
    <col min="4604" max="4604" width="61.7142857142857" customWidth="1"/>
    <col min="4605" max="4605" width="8.71428571428571" customWidth="1"/>
    <col min="4606" max="4606" width="16.2857142857143" customWidth="1"/>
    <col min="4607" max="4607" width="12.2857142857143" customWidth="1"/>
    <col min="4608" max="4609" width="12.4285714285714" customWidth="1"/>
    <col min="4610" max="4610" width="17.5714285714286" customWidth="1"/>
    <col min="4611" max="4611" width="16.4285714285714" customWidth="1"/>
    <col min="4614" max="4614" width="16.7142857142857" customWidth="1"/>
    <col min="4857" max="4857" width="12.1428571428571" customWidth="1"/>
    <col min="4858" max="4858" width="16.7142857142857" customWidth="1"/>
    <col min="4859" max="4859" width="20.7142857142857" customWidth="1"/>
    <col min="4860" max="4860" width="61.7142857142857" customWidth="1"/>
    <col min="4861" max="4861" width="8.71428571428571" customWidth="1"/>
    <col min="4862" max="4862" width="16.2857142857143" customWidth="1"/>
    <col min="4863" max="4863" width="12.2857142857143" customWidth="1"/>
    <col min="4864" max="4865" width="12.4285714285714" customWidth="1"/>
    <col min="4866" max="4866" width="17.5714285714286" customWidth="1"/>
    <col min="4867" max="4867" width="16.4285714285714" customWidth="1"/>
    <col min="4870" max="4870" width="16.7142857142857" customWidth="1"/>
    <col min="5113" max="5113" width="12.1428571428571" customWidth="1"/>
    <col min="5114" max="5114" width="16.7142857142857" customWidth="1"/>
    <col min="5115" max="5115" width="20.7142857142857" customWidth="1"/>
    <col min="5116" max="5116" width="61.7142857142857" customWidth="1"/>
    <col min="5117" max="5117" width="8.71428571428571" customWidth="1"/>
    <col min="5118" max="5118" width="16.2857142857143" customWidth="1"/>
    <col min="5119" max="5119" width="12.2857142857143" customWidth="1"/>
    <col min="5120" max="5121" width="12.4285714285714" customWidth="1"/>
    <col min="5122" max="5122" width="17.5714285714286" customWidth="1"/>
    <col min="5123" max="5123" width="16.4285714285714" customWidth="1"/>
    <col min="5126" max="5126" width="16.7142857142857" customWidth="1"/>
    <col min="5369" max="5369" width="12.1428571428571" customWidth="1"/>
    <col min="5370" max="5370" width="16.7142857142857" customWidth="1"/>
    <col min="5371" max="5371" width="20.7142857142857" customWidth="1"/>
    <col min="5372" max="5372" width="61.7142857142857" customWidth="1"/>
    <col min="5373" max="5373" width="8.71428571428571" customWidth="1"/>
    <col min="5374" max="5374" width="16.2857142857143" customWidth="1"/>
    <col min="5375" max="5375" width="12.2857142857143" customWidth="1"/>
    <col min="5376" max="5377" width="12.4285714285714" customWidth="1"/>
    <col min="5378" max="5378" width="17.5714285714286" customWidth="1"/>
    <col min="5379" max="5379" width="16.4285714285714" customWidth="1"/>
    <col min="5382" max="5382" width="16.7142857142857" customWidth="1"/>
    <col min="5625" max="5625" width="12.1428571428571" customWidth="1"/>
    <col min="5626" max="5626" width="16.7142857142857" customWidth="1"/>
    <col min="5627" max="5627" width="20.7142857142857" customWidth="1"/>
    <col min="5628" max="5628" width="61.7142857142857" customWidth="1"/>
    <col min="5629" max="5629" width="8.71428571428571" customWidth="1"/>
    <col min="5630" max="5630" width="16.2857142857143" customWidth="1"/>
    <col min="5631" max="5631" width="12.2857142857143" customWidth="1"/>
    <col min="5632" max="5633" width="12.4285714285714" customWidth="1"/>
    <col min="5634" max="5634" width="17.5714285714286" customWidth="1"/>
    <col min="5635" max="5635" width="16.4285714285714" customWidth="1"/>
    <col min="5638" max="5638" width="16.7142857142857" customWidth="1"/>
    <col min="5881" max="5881" width="12.1428571428571" customWidth="1"/>
    <col min="5882" max="5882" width="16.7142857142857" customWidth="1"/>
    <col min="5883" max="5883" width="20.7142857142857" customWidth="1"/>
    <col min="5884" max="5884" width="61.7142857142857" customWidth="1"/>
    <col min="5885" max="5885" width="8.71428571428571" customWidth="1"/>
    <col min="5886" max="5886" width="16.2857142857143" customWidth="1"/>
    <col min="5887" max="5887" width="12.2857142857143" customWidth="1"/>
    <col min="5888" max="5889" width="12.4285714285714" customWidth="1"/>
    <col min="5890" max="5890" width="17.5714285714286" customWidth="1"/>
    <col min="5891" max="5891" width="16.4285714285714" customWidth="1"/>
    <col min="5894" max="5894" width="16.7142857142857" customWidth="1"/>
    <col min="6137" max="6137" width="12.1428571428571" customWidth="1"/>
    <col min="6138" max="6138" width="16.7142857142857" customWidth="1"/>
    <col min="6139" max="6139" width="20.7142857142857" customWidth="1"/>
    <col min="6140" max="6140" width="61.7142857142857" customWidth="1"/>
    <col min="6141" max="6141" width="8.71428571428571" customWidth="1"/>
    <col min="6142" max="6142" width="16.2857142857143" customWidth="1"/>
    <col min="6143" max="6143" width="12.2857142857143" customWidth="1"/>
    <col min="6144" max="6145" width="12.4285714285714" customWidth="1"/>
    <col min="6146" max="6146" width="17.5714285714286" customWidth="1"/>
    <col min="6147" max="6147" width="16.4285714285714" customWidth="1"/>
    <col min="6150" max="6150" width="16.7142857142857" customWidth="1"/>
    <col min="6393" max="6393" width="12.1428571428571" customWidth="1"/>
    <col min="6394" max="6394" width="16.7142857142857" customWidth="1"/>
    <col min="6395" max="6395" width="20.7142857142857" customWidth="1"/>
    <col min="6396" max="6396" width="61.7142857142857" customWidth="1"/>
    <col min="6397" max="6397" width="8.71428571428571" customWidth="1"/>
    <col min="6398" max="6398" width="16.2857142857143" customWidth="1"/>
    <col min="6399" max="6399" width="12.2857142857143" customWidth="1"/>
    <col min="6400" max="6401" width="12.4285714285714" customWidth="1"/>
    <col min="6402" max="6402" width="17.5714285714286" customWidth="1"/>
    <col min="6403" max="6403" width="16.4285714285714" customWidth="1"/>
    <col min="6406" max="6406" width="16.7142857142857" customWidth="1"/>
    <col min="6649" max="6649" width="12.1428571428571" customWidth="1"/>
    <col min="6650" max="6650" width="16.7142857142857" customWidth="1"/>
    <col min="6651" max="6651" width="20.7142857142857" customWidth="1"/>
    <col min="6652" max="6652" width="61.7142857142857" customWidth="1"/>
    <col min="6653" max="6653" width="8.71428571428571" customWidth="1"/>
    <col min="6654" max="6654" width="16.2857142857143" customWidth="1"/>
    <col min="6655" max="6655" width="12.2857142857143" customWidth="1"/>
    <col min="6656" max="6657" width="12.4285714285714" customWidth="1"/>
    <col min="6658" max="6658" width="17.5714285714286" customWidth="1"/>
    <col min="6659" max="6659" width="16.4285714285714" customWidth="1"/>
    <col min="6662" max="6662" width="16.7142857142857" customWidth="1"/>
    <col min="6905" max="6905" width="12.1428571428571" customWidth="1"/>
    <col min="6906" max="6906" width="16.7142857142857" customWidth="1"/>
    <col min="6907" max="6907" width="20.7142857142857" customWidth="1"/>
    <col min="6908" max="6908" width="61.7142857142857" customWidth="1"/>
    <col min="6909" max="6909" width="8.71428571428571" customWidth="1"/>
    <col min="6910" max="6910" width="16.2857142857143" customWidth="1"/>
    <col min="6911" max="6911" width="12.2857142857143" customWidth="1"/>
    <col min="6912" max="6913" width="12.4285714285714" customWidth="1"/>
    <col min="6914" max="6914" width="17.5714285714286" customWidth="1"/>
    <col min="6915" max="6915" width="16.4285714285714" customWidth="1"/>
    <col min="6918" max="6918" width="16.7142857142857" customWidth="1"/>
    <col min="7161" max="7161" width="12.1428571428571" customWidth="1"/>
    <col min="7162" max="7162" width="16.7142857142857" customWidth="1"/>
    <col min="7163" max="7163" width="20.7142857142857" customWidth="1"/>
    <col min="7164" max="7164" width="61.7142857142857" customWidth="1"/>
    <col min="7165" max="7165" width="8.71428571428571" customWidth="1"/>
    <col min="7166" max="7166" width="16.2857142857143" customWidth="1"/>
    <col min="7167" max="7167" width="12.2857142857143" customWidth="1"/>
    <col min="7168" max="7169" width="12.4285714285714" customWidth="1"/>
    <col min="7170" max="7170" width="17.5714285714286" customWidth="1"/>
    <col min="7171" max="7171" width="16.4285714285714" customWidth="1"/>
    <col min="7174" max="7174" width="16.7142857142857" customWidth="1"/>
    <col min="7417" max="7417" width="12.1428571428571" customWidth="1"/>
    <col min="7418" max="7418" width="16.7142857142857" customWidth="1"/>
    <col min="7419" max="7419" width="20.7142857142857" customWidth="1"/>
    <col min="7420" max="7420" width="61.7142857142857" customWidth="1"/>
    <col min="7421" max="7421" width="8.71428571428571" customWidth="1"/>
    <col min="7422" max="7422" width="16.2857142857143" customWidth="1"/>
    <col min="7423" max="7423" width="12.2857142857143" customWidth="1"/>
    <col min="7424" max="7425" width="12.4285714285714" customWidth="1"/>
    <col min="7426" max="7426" width="17.5714285714286" customWidth="1"/>
    <col min="7427" max="7427" width="16.4285714285714" customWidth="1"/>
    <col min="7430" max="7430" width="16.7142857142857" customWidth="1"/>
    <col min="7673" max="7673" width="12.1428571428571" customWidth="1"/>
    <col min="7674" max="7674" width="16.7142857142857" customWidth="1"/>
    <col min="7675" max="7675" width="20.7142857142857" customWidth="1"/>
    <col min="7676" max="7676" width="61.7142857142857" customWidth="1"/>
    <col min="7677" max="7677" width="8.71428571428571" customWidth="1"/>
    <col min="7678" max="7678" width="16.2857142857143" customWidth="1"/>
    <col min="7679" max="7679" width="12.2857142857143" customWidth="1"/>
    <col min="7680" max="7681" width="12.4285714285714" customWidth="1"/>
    <col min="7682" max="7682" width="17.5714285714286" customWidth="1"/>
    <col min="7683" max="7683" width="16.4285714285714" customWidth="1"/>
    <col min="7686" max="7686" width="16.7142857142857" customWidth="1"/>
    <col min="7929" max="7929" width="12.1428571428571" customWidth="1"/>
    <col min="7930" max="7930" width="16.7142857142857" customWidth="1"/>
    <col min="7931" max="7931" width="20.7142857142857" customWidth="1"/>
    <col min="7932" max="7932" width="61.7142857142857" customWidth="1"/>
    <col min="7933" max="7933" width="8.71428571428571" customWidth="1"/>
    <col min="7934" max="7934" width="16.2857142857143" customWidth="1"/>
    <col min="7935" max="7935" width="12.2857142857143" customWidth="1"/>
    <col min="7936" max="7937" width="12.4285714285714" customWidth="1"/>
    <col min="7938" max="7938" width="17.5714285714286" customWidth="1"/>
    <col min="7939" max="7939" width="16.4285714285714" customWidth="1"/>
    <col min="7942" max="7942" width="16.7142857142857" customWidth="1"/>
    <col min="8185" max="8185" width="12.1428571428571" customWidth="1"/>
    <col min="8186" max="8186" width="16.7142857142857" customWidth="1"/>
    <col min="8187" max="8187" width="20.7142857142857" customWidth="1"/>
    <col min="8188" max="8188" width="61.7142857142857" customWidth="1"/>
    <col min="8189" max="8189" width="8.71428571428571" customWidth="1"/>
    <col min="8190" max="8190" width="16.2857142857143" customWidth="1"/>
    <col min="8191" max="8191" width="12.2857142857143" customWidth="1"/>
    <col min="8192" max="8193" width="12.4285714285714" customWidth="1"/>
    <col min="8194" max="8194" width="17.5714285714286" customWidth="1"/>
    <col min="8195" max="8195" width="16.4285714285714" customWidth="1"/>
    <col min="8198" max="8198" width="16.7142857142857" customWidth="1"/>
    <col min="8441" max="8441" width="12.1428571428571" customWidth="1"/>
    <col min="8442" max="8442" width="16.7142857142857" customWidth="1"/>
    <col min="8443" max="8443" width="20.7142857142857" customWidth="1"/>
    <col min="8444" max="8444" width="61.7142857142857" customWidth="1"/>
    <col min="8445" max="8445" width="8.71428571428571" customWidth="1"/>
    <col min="8446" max="8446" width="16.2857142857143" customWidth="1"/>
    <col min="8447" max="8447" width="12.2857142857143" customWidth="1"/>
    <col min="8448" max="8449" width="12.4285714285714" customWidth="1"/>
    <col min="8450" max="8450" width="17.5714285714286" customWidth="1"/>
    <col min="8451" max="8451" width="16.4285714285714" customWidth="1"/>
    <col min="8454" max="8454" width="16.7142857142857" customWidth="1"/>
    <col min="8697" max="8697" width="12.1428571428571" customWidth="1"/>
    <col min="8698" max="8698" width="16.7142857142857" customWidth="1"/>
    <col min="8699" max="8699" width="20.7142857142857" customWidth="1"/>
    <col min="8700" max="8700" width="61.7142857142857" customWidth="1"/>
    <col min="8701" max="8701" width="8.71428571428571" customWidth="1"/>
    <col min="8702" max="8702" width="16.2857142857143" customWidth="1"/>
    <col min="8703" max="8703" width="12.2857142857143" customWidth="1"/>
    <col min="8704" max="8705" width="12.4285714285714" customWidth="1"/>
    <col min="8706" max="8706" width="17.5714285714286" customWidth="1"/>
    <col min="8707" max="8707" width="16.4285714285714" customWidth="1"/>
    <col min="8710" max="8710" width="16.7142857142857" customWidth="1"/>
    <col min="8953" max="8953" width="12.1428571428571" customWidth="1"/>
    <col min="8954" max="8954" width="16.7142857142857" customWidth="1"/>
    <col min="8955" max="8955" width="20.7142857142857" customWidth="1"/>
    <col min="8956" max="8956" width="61.7142857142857" customWidth="1"/>
    <col min="8957" max="8957" width="8.71428571428571" customWidth="1"/>
    <col min="8958" max="8958" width="16.2857142857143" customWidth="1"/>
    <col min="8959" max="8959" width="12.2857142857143" customWidth="1"/>
    <col min="8960" max="8961" width="12.4285714285714" customWidth="1"/>
    <col min="8962" max="8962" width="17.5714285714286" customWidth="1"/>
    <col min="8963" max="8963" width="16.4285714285714" customWidth="1"/>
    <col min="8966" max="8966" width="16.7142857142857" customWidth="1"/>
    <col min="9209" max="9209" width="12.1428571428571" customWidth="1"/>
    <col min="9210" max="9210" width="16.7142857142857" customWidth="1"/>
    <col min="9211" max="9211" width="20.7142857142857" customWidth="1"/>
    <col min="9212" max="9212" width="61.7142857142857" customWidth="1"/>
    <col min="9213" max="9213" width="8.71428571428571" customWidth="1"/>
    <col min="9214" max="9214" width="16.2857142857143" customWidth="1"/>
    <col min="9215" max="9215" width="12.2857142857143" customWidth="1"/>
    <col min="9216" max="9217" width="12.4285714285714" customWidth="1"/>
    <col min="9218" max="9218" width="17.5714285714286" customWidth="1"/>
    <col min="9219" max="9219" width="16.4285714285714" customWidth="1"/>
    <col min="9222" max="9222" width="16.7142857142857" customWidth="1"/>
    <col min="9465" max="9465" width="12.1428571428571" customWidth="1"/>
    <col min="9466" max="9466" width="16.7142857142857" customWidth="1"/>
    <col min="9467" max="9467" width="20.7142857142857" customWidth="1"/>
    <col min="9468" max="9468" width="61.7142857142857" customWidth="1"/>
    <col min="9469" max="9469" width="8.71428571428571" customWidth="1"/>
    <col min="9470" max="9470" width="16.2857142857143" customWidth="1"/>
    <col min="9471" max="9471" width="12.2857142857143" customWidth="1"/>
    <col min="9472" max="9473" width="12.4285714285714" customWidth="1"/>
    <col min="9474" max="9474" width="17.5714285714286" customWidth="1"/>
    <col min="9475" max="9475" width="16.4285714285714" customWidth="1"/>
    <col min="9478" max="9478" width="16.7142857142857" customWidth="1"/>
    <col min="9721" max="9721" width="12.1428571428571" customWidth="1"/>
    <col min="9722" max="9722" width="16.7142857142857" customWidth="1"/>
    <col min="9723" max="9723" width="20.7142857142857" customWidth="1"/>
    <col min="9724" max="9724" width="61.7142857142857" customWidth="1"/>
    <col min="9725" max="9725" width="8.71428571428571" customWidth="1"/>
    <col min="9726" max="9726" width="16.2857142857143" customWidth="1"/>
    <col min="9727" max="9727" width="12.2857142857143" customWidth="1"/>
    <col min="9728" max="9729" width="12.4285714285714" customWidth="1"/>
    <col min="9730" max="9730" width="17.5714285714286" customWidth="1"/>
    <col min="9731" max="9731" width="16.4285714285714" customWidth="1"/>
    <col min="9734" max="9734" width="16.7142857142857" customWidth="1"/>
    <col min="9977" max="9977" width="12.1428571428571" customWidth="1"/>
    <col min="9978" max="9978" width="16.7142857142857" customWidth="1"/>
    <col min="9979" max="9979" width="20.7142857142857" customWidth="1"/>
    <col min="9980" max="9980" width="61.7142857142857" customWidth="1"/>
    <col min="9981" max="9981" width="8.71428571428571" customWidth="1"/>
    <col min="9982" max="9982" width="16.2857142857143" customWidth="1"/>
    <col min="9983" max="9983" width="12.2857142857143" customWidth="1"/>
    <col min="9984" max="9985" width="12.4285714285714" customWidth="1"/>
    <col min="9986" max="9986" width="17.5714285714286" customWidth="1"/>
    <col min="9987" max="9987" width="16.4285714285714" customWidth="1"/>
    <col min="9990" max="9990" width="16.7142857142857" customWidth="1"/>
    <col min="10233" max="10233" width="12.1428571428571" customWidth="1"/>
    <col min="10234" max="10234" width="16.7142857142857" customWidth="1"/>
    <col min="10235" max="10235" width="20.7142857142857" customWidth="1"/>
    <col min="10236" max="10236" width="61.7142857142857" customWidth="1"/>
    <col min="10237" max="10237" width="8.71428571428571" customWidth="1"/>
    <col min="10238" max="10238" width="16.2857142857143" customWidth="1"/>
    <col min="10239" max="10239" width="12.2857142857143" customWidth="1"/>
    <col min="10240" max="10241" width="12.4285714285714" customWidth="1"/>
    <col min="10242" max="10242" width="17.5714285714286" customWidth="1"/>
    <col min="10243" max="10243" width="16.4285714285714" customWidth="1"/>
    <col min="10246" max="10246" width="16.7142857142857" customWidth="1"/>
    <col min="10489" max="10489" width="12.1428571428571" customWidth="1"/>
    <col min="10490" max="10490" width="16.7142857142857" customWidth="1"/>
    <col min="10491" max="10491" width="20.7142857142857" customWidth="1"/>
    <col min="10492" max="10492" width="61.7142857142857" customWidth="1"/>
    <col min="10493" max="10493" width="8.71428571428571" customWidth="1"/>
    <col min="10494" max="10494" width="16.2857142857143" customWidth="1"/>
    <col min="10495" max="10495" width="12.2857142857143" customWidth="1"/>
    <col min="10496" max="10497" width="12.4285714285714" customWidth="1"/>
    <col min="10498" max="10498" width="17.5714285714286" customWidth="1"/>
    <col min="10499" max="10499" width="16.4285714285714" customWidth="1"/>
    <col min="10502" max="10502" width="16.7142857142857" customWidth="1"/>
    <col min="10745" max="10745" width="12.1428571428571" customWidth="1"/>
    <col min="10746" max="10746" width="16.7142857142857" customWidth="1"/>
    <col min="10747" max="10747" width="20.7142857142857" customWidth="1"/>
    <col min="10748" max="10748" width="61.7142857142857" customWidth="1"/>
    <col min="10749" max="10749" width="8.71428571428571" customWidth="1"/>
    <col min="10750" max="10750" width="16.2857142857143" customWidth="1"/>
    <col min="10751" max="10751" width="12.2857142857143" customWidth="1"/>
    <col min="10752" max="10753" width="12.4285714285714" customWidth="1"/>
    <col min="10754" max="10754" width="17.5714285714286" customWidth="1"/>
    <col min="10755" max="10755" width="16.4285714285714" customWidth="1"/>
    <col min="10758" max="10758" width="16.7142857142857" customWidth="1"/>
    <col min="11001" max="11001" width="12.1428571428571" customWidth="1"/>
    <col min="11002" max="11002" width="16.7142857142857" customWidth="1"/>
    <col min="11003" max="11003" width="20.7142857142857" customWidth="1"/>
    <col min="11004" max="11004" width="61.7142857142857" customWidth="1"/>
    <col min="11005" max="11005" width="8.71428571428571" customWidth="1"/>
    <col min="11006" max="11006" width="16.2857142857143" customWidth="1"/>
    <col min="11007" max="11007" width="12.2857142857143" customWidth="1"/>
    <col min="11008" max="11009" width="12.4285714285714" customWidth="1"/>
    <col min="11010" max="11010" width="17.5714285714286" customWidth="1"/>
    <col min="11011" max="11011" width="16.4285714285714" customWidth="1"/>
    <col min="11014" max="11014" width="16.7142857142857" customWidth="1"/>
    <col min="11257" max="11257" width="12.1428571428571" customWidth="1"/>
    <col min="11258" max="11258" width="16.7142857142857" customWidth="1"/>
    <col min="11259" max="11259" width="20.7142857142857" customWidth="1"/>
    <col min="11260" max="11260" width="61.7142857142857" customWidth="1"/>
    <col min="11261" max="11261" width="8.71428571428571" customWidth="1"/>
    <col min="11262" max="11262" width="16.2857142857143" customWidth="1"/>
    <col min="11263" max="11263" width="12.2857142857143" customWidth="1"/>
    <col min="11264" max="11265" width="12.4285714285714" customWidth="1"/>
    <col min="11266" max="11266" width="17.5714285714286" customWidth="1"/>
    <col min="11267" max="11267" width="16.4285714285714" customWidth="1"/>
    <col min="11270" max="11270" width="16.7142857142857" customWidth="1"/>
    <col min="11513" max="11513" width="12.1428571428571" customWidth="1"/>
    <col min="11514" max="11514" width="16.7142857142857" customWidth="1"/>
    <col min="11515" max="11515" width="20.7142857142857" customWidth="1"/>
    <col min="11516" max="11516" width="61.7142857142857" customWidth="1"/>
    <col min="11517" max="11517" width="8.71428571428571" customWidth="1"/>
    <col min="11518" max="11518" width="16.2857142857143" customWidth="1"/>
    <col min="11519" max="11519" width="12.2857142857143" customWidth="1"/>
    <col min="11520" max="11521" width="12.4285714285714" customWidth="1"/>
    <col min="11522" max="11522" width="17.5714285714286" customWidth="1"/>
    <col min="11523" max="11523" width="16.4285714285714" customWidth="1"/>
    <col min="11526" max="11526" width="16.7142857142857" customWidth="1"/>
    <col min="11769" max="11769" width="12.1428571428571" customWidth="1"/>
    <col min="11770" max="11770" width="16.7142857142857" customWidth="1"/>
    <col min="11771" max="11771" width="20.7142857142857" customWidth="1"/>
    <col min="11772" max="11772" width="61.7142857142857" customWidth="1"/>
    <col min="11773" max="11773" width="8.71428571428571" customWidth="1"/>
    <col min="11774" max="11774" width="16.2857142857143" customWidth="1"/>
    <col min="11775" max="11775" width="12.2857142857143" customWidth="1"/>
    <col min="11776" max="11777" width="12.4285714285714" customWidth="1"/>
    <col min="11778" max="11778" width="17.5714285714286" customWidth="1"/>
    <col min="11779" max="11779" width="16.4285714285714" customWidth="1"/>
    <col min="11782" max="11782" width="16.7142857142857" customWidth="1"/>
    <col min="12025" max="12025" width="12.1428571428571" customWidth="1"/>
    <col min="12026" max="12026" width="16.7142857142857" customWidth="1"/>
    <col min="12027" max="12027" width="20.7142857142857" customWidth="1"/>
    <col min="12028" max="12028" width="61.7142857142857" customWidth="1"/>
    <col min="12029" max="12029" width="8.71428571428571" customWidth="1"/>
    <col min="12030" max="12030" width="16.2857142857143" customWidth="1"/>
    <col min="12031" max="12031" width="12.2857142857143" customWidth="1"/>
    <col min="12032" max="12033" width="12.4285714285714" customWidth="1"/>
    <col min="12034" max="12034" width="17.5714285714286" customWidth="1"/>
    <col min="12035" max="12035" width="16.4285714285714" customWidth="1"/>
    <col min="12038" max="12038" width="16.7142857142857" customWidth="1"/>
    <col min="12281" max="12281" width="12.1428571428571" customWidth="1"/>
    <col min="12282" max="12282" width="16.7142857142857" customWidth="1"/>
    <col min="12283" max="12283" width="20.7142857142857" customWidth="1"/>
    <col min="12284" max="12284" width="61.7142857142857" customWidth="1"/>
    <col min="12285" max="12285" width="8.71428571428571" customWidth="1"/>
    <col min="12286" max="12286" width="16.2857142857143" customWidth="1"/>
    <col min="12287" max="12287" width="12.2857142857143" customWidth="1"/>
    <col min="12288" max="12289" width="12.4285714285714" customWidth="1"/>
    <col min="12290" max="12290" width="17.5714285714286" customWidth="1"/>
    <col min="12291" max="12291" width="16.4285714285714" customWidth="1"/>
    <col min="12294" max="12294" width="16.7142857142857" customWidth="1"/>
    <col min="12537" max="12537" width="12.1428571428571" customWidth="1"/>
    <col min="12538" max="12538" width="16.7142857142857" customWidth="1"/>
    <col min="12539" max="12539" width="20.7142857142857" customWidth="1"/>
    <col min="12540" max="12540" width="61.7142857142857" customWidth="1"/>
    <col min="12541" max="12541" width="8.71428571428571" customWidth="1"/>
    <col min="12542" max="12542" width="16.2857142857143" customWidth="1"/>
    <col min="12543" max="12543" width="12.2857142857143" customWidth="1"/>
    <col min="12544" max="12545" width="12.4285714285714" customWidth="1"/>
    <col min="12546" max="12546" width="17.5714285714286" customWidth="1"/>
    <col min="12547" max="12547" width="16.4285714285714" customWidth="1"/>
    <col min="12550" max="12550" width="16.7142857142857" customWidth="1"/>
    <col min="12793" max="12793" width="12.1428571428571" customWidth="1"/>
    <col min="12794" max="12794" width="16.7142857142857" customWidth="1"/>
    <col min="12795" max="12795" width="20.7142857142857" customWidth="1"/>
    <col min="12796" max="12796" width="61.7142857142857" customWidth="1"/>
    <col min="12797" max="12797" width="8.71428571428571" customWidth="1"/>
    <col min="12798" max="12798" width="16.2857142857143" customWidth="1"/>
    <col min="12799" max="12799" width="12.2857142857143" customWidth="1"/>
    <col min="12800" max="12801" width="12.4285714285714" customWidth="1"/>
    <col min="12802" max="12802" width="17.5714285714286" customWidth="1"/>
    <col min="12803" max="12803" width="16.4285714285714" customWidth="1"/>
    <col min="12806" max="12806" width="16.7142857142857" customWidth="1"/>
    <col min="13049" max="13049" width="12.1428571428571" customWidth="1"/>
    <col min="13050" max="13050" width="16.7142857142857" customWidth="1"/>
    <col min="13051" max="13051" width="20.7142857142857" customWidth="1"/>
    <col min="13052" max="13052" width="61.7142857142857" customWidth="1"/>
    <col min="13053" max="13053" width="8.71428571428571" customWidth="1"/>
    <col min="13054" max="13054" width="16.2857142857143" customWidth="1"/>
    <col min="13055" max="13055" width="12.2857142857143" customWidth="1"/>
    <col min="13056" max="13057" width="12.4285714285714" customWidth="1"/>
    <col min="13058" max="13058" width="17.5714285714286" customWidth="1"/>
    <col min="13059" max="13059" width="16.4285714285714" customWidth="1"/>
    <col min="13062" max="13062" width="16.7142857142857" customWidth="1"/>
    <col min="13305" max="13305" width="12.1428571428571" customWidth="1"/>
    <col min="13306" max="13306" width="16.7142857142857" customWidth="1"/>
    <col min="13307" max="13307" width="20.7142857142857" customWidth="1"/>
    <col min="13308" max="13308" width="61.7142857142857" customWidth="1"/>
    <col min="13309" max="13309" width="8.71428571428571" customWidth="1"/>
    <col min="13310" max="13310" width="16.2857142857143" customWidth="1"/>
    <col min="13311" max="13311" width="12.2857142857143" customWidth="1"/>
    <col min="13312" max="13313" width="12.4285714285714" customWidth="1"/>
    <col min="13314" max="13314" width="17.5714285714286" customWidth="1"/>
    <col min="13315" max="13315" width="16.4285714285714" customWidth="1"/>
    <col min="13318" max="13318" width="16.7142857142857" customWidth="1"/>
    <col min="13561" max="13561" width="12.1428571428571" customWidth="1"/>
    <col min="13562" max="13562" width="16.7142857142857" customWidth="1"/>
    <col min="13563" max="13563" width="20.7142857142857" customWidth="1"/>
    <col min="13564" max="13564" width="61.7142857142857" customWidth="1"/>
    <col min="13565" max="13565" width="8.71428571428571" customWidth="1"/>
    <col min="13566" max="13566" width="16.2857142857143" customWidth="1"/>
    <col min="13567" max="13567" width="12.2857142857143" customWidth="1"/>
    <col min="13568" max="13569" width="12.4285714285714" customWidth="1"/>
    <col min="13570" max="13570" width="17.5714285714286" customWidth="1"/>
    <col min="13571" max="13571" width="16.4285714285714" customWidth="1"/>
    <col min="13574" max="13574" width="16.7142857142857" customWidth="1"/>
    <col min="13817" max="13817" width="12.1428571428571" customWidth="1"/>
    <col min="13818" max="13818" width="16.7142857142857" customWidth="1"/>
    <col min="13819" max="13819" width="20.7142857142857" customWidth="1"/>
    <col min="13820" max="13820" width="61.7142857142857" customWidth="1"/>
    <col min="13821" max="13821" width="8.71428571428571" customWidth="1"/>
    <col min="13822" max="13822" width="16.2857142857143" customWidth="1"/>
    <col min="13823" max="13823" width="12.2857142857143" customWidth="1"/>
    <col min="13824" max="13825" width="12.4285714285714" customWidth="1"/>
    <col min="13826" max="13826" width="17.5714285714286" customWidth="1"/>
    <col min="13827" max="13827" width="16.4285714285714" customWidth="1"/>
    <col min="13830" max="13830" width="16.7142857142857" customWidth="1"/>
    <col min="14073" max="14073" width="12.1428571428571" customWidth="1"/>
    <col min="14074" max="14074" width="16.7142857142857" customWidth="1"/>
    <col min="14075" max="14075" width="20.7142857142857" customWidth="1"/>
    <col min="14076" max="14076" width="61.7142857142857" customWidth="1"/>
    <col min="14077" max="14077" width="8.71428571428571" customWidth="1"/>
    <col min="14078" max="14078" width="16.2857142857143" customWidth="1"/>
    <col min="14079" max="14079" width="12.2857142857143" customWidth="1"/>
    <col min="14080" max="14081" width="12.4285714285714" customWidth="1"/>
    <col min="14082" max="14082" width="17.5714285714286" customWidth="1"/>
    <col min="14083" max="14083" width="16.4285714285714" customWidth="1"/>
    <col min="14086" max="14086" width="16.7142857142857" customWidth="1"/>
    <col min="14329" max="14329" width="12.1428571428571" customWidth="1"/>
    <col min="14330" max="14330" width="16.7142857142857" customWidth="1"/>
    <col min="14331" max="14331" width="20.7142857142857" customWidth="1"/>
    <col min="14332" max="14332" width="61.7142857142857" customWidth="1"/>
    <col min="14333" max="14333" width="8.71428571428571" customWidth="1"/>
    <col min="14334" max="14334" width="16.2857142857143" customWidth="1"/>
    <col min="14335" max="14335" width="12.2857142857143" customWidth="1"/>
    <col min="14336" max="14337" width="12.4285714285714" customWidth="1"/>
    <col min="14338" max="14338" width="17.5714285714286" customWidth="1"/>
    <col min="14339" max="14339" width="16.4285714285714" customWidth="1"/>
    <col min="14342" max="14342" width="16.7142857142857" customWidth="1"/>
    <col min="14585" max="14585" width="12.1428571428571" customWidth="1"/>
    <col min="14586" max="14586" width="16.7142857142857" customWidth="1"/>
    <col min="14587" max="14587" width="20.7142857142857" customWidth="1"/>
    <col min="14588" max="14588" width="61.7142857142857" customWidth="1"/>
    <col min="14589" max="14589" width="8.71428571428571" customWidth="1"/>
    <col min="14590" max="14590" width="16.2857142857143" customWidth="1"/>
    <col min="14591" max="14591" width="12.2857142857143" customWidth="1"/>
    <col min="14592" max="14593" width="12.4285714285714" customWidth="1"/>
    <col min="14594" max="14594" width="17.5714285714286" customWidth="1"/>
    <col min="14595" max="14595" width="16.4285714285714" customWidth="1"/>
    <col min="14598" max="14598" width="16.7142857142857" customWidth="1"/>
    <col min="14841" max="14841" width="12.1428571428571" customWidth="1"/>
    <col min="14842" max="14842" width="16.7142857142857" customWidth="1"/>
    <col min="14843" max="14843" width="20.7142857142857" customWidth="1"/>
    <col min="14844" max="14844" width="61.7142857142857" customWidth="1"/>
    <col min="14845" max="14845" width="8.71428571428571" customWidth="1"/>
    <col min="14846" max="14846" width="16.2857142857143" customWidth="1"/>
    <col min="14847" max="14847" width="12.2857142857143" customWidth="1"/>
    <col min="14848" max="14849" width="12.4285714285714" customWidth="1"/>
    <col min="14850" max="14850" width="17.5714285714286" customWidth="1"/>
    <col min="14851" max="14851" width="16.4285714285714" customWidth="1"/>
    <col min="14854" max="14854" width="16.7142857142857" customWidth="1"/>
    <col min="15097" max="15097" width="12.1428571428571" customWidth="1"/>
    <col min="15098" max="15098" width="16.7142857142857" customWidth="1"/>
    <col min="15099" max="15099" width="20.7142857142857" customWidth="1"/>
    <col min="15100" max="15100" width="61.7142857142857" customWidth="1"/>
    <col min="15101" max="15101" width="8.71428571428571" customWidth="1"/>
    <col min="15102" max="15102" width="16.2857142857143" customWidth="1"/>
    <col min="15103" max="15103" width="12.2857142857143" customWidth="1"/>
    <col min="15104" max="15105" width="12.4285714285714" customWidth="1"/>
    <col min="15106" max="15106" width="17.5714285714286" customWidth="1"/>
    <col min="15107" max="15107" width="16.4285714285714" customWidth="1"/>
    <col min="15110" max="15110" width="16.7142857142857" customWidth="1"/>
    <col min="15353" max="15353" width="12.1428571428571" customWidth="1"/>
    <col min="15354" max="15354" width="16.7142857142857" customWidth="1"/>
    <col min="15355" max="15355" width="20.7142857142857" customWidth="1"/>
    <col min="15356" max="15356" width="61.7142857142857" customWidth="1"/>
    <col min="15357" max="15357" width="8.71428571428571" customWidth="1"/>
    <col min="15358" max="15358" width="16.2857142857143" customWidth="1"/>
    <col min="15359" max="15359" width="12.2857142857143" customWidth="1"/>
    <col min="15360" max="15361" width="12.4285714285714" customWidth="1"/>
    <col min="15362" max="15362" width="17.5714285714286" customWidth="1"/>
    <col min="15363" max="15363" width="16.4285714285714" customWidth="1"/>
    <col min="15366" max="15366" width="16.7142857142857" customWidth="1"/>
    <col min="15609" max="15609" width="12.1428571428571" customWidth="1"/>
    <col min="15610" max="15610" width="16.7142857142857" customWidth="1"/>
    <col min="15611" max="15611" width="20.7142857142857" customWidth="1"/>
    <col min="15612" max="15612" width="61.7142857142857" customWidth="1"/>
    <col min="15613" max="15613" width="8.71428571428571" customWidth="1"/>
    <col min="15614" max="15614" width="16.2857142857143" customWidth="1"/>
    <col min="15615" max="15615" width="12.2857142857143" customWidth="1"/>
    <col min="15616" max="15617" width="12.4285714285714" customWidth="1"/>
    <col min="15618" max="15618" width="17.5714285714286" customWidth="1"/>
    <col min="15619" max="15619" width="16.4285714285714" customWidth="1"/>
    <col min="15622" max="15622" width="16.7142857142857" customWidth="1"/>
    <col min="15865" max="15865" width="12.1428571428571" customWidth="1"/>
    <col min="15866" max="15866" width="16.7142857142857" customWidth="1"/>
    <col min="15867" max="15867" width="20.7142857142857" customWidth="1"/>
    <col min="15868" max="15868" width="61.7142857142857" customWidth="1"/>
    <col min="15869" max="15869" width="8.71428571428571" customWidth="1"/>
    <col min="15870" max="15870" width="16.2857142857143" customWidth="1"/>
    <col min="15871" max="15871" width="12.2857142857143" customWidth="1"/>
    <col min="15872" max="15873" width="12.4285714285714" customWidth="1"/>
    <col min="15874" max="15874" width="17.5714285714286" customWidth="1"/>
    <col min="15875" max="15875" width="16.4285714285714" customWidth="1"/>
    <col min="15878" max="15878" width="16.7142857142857" customWidth="1"/>
    <col min="16121" max="16121" width="12.1428571428571" customWidth="1"/>
    <col min="16122" max="16122" width="16.7142857142857" customWidth="1"/>
    <col min="16123" max="16123" width="20.7142857142857" customWidth="1"/>
    <col min="16124" max="16124" width="61.7142857142857" customWidth="1"/>
    <col min="16125" max="16125" width="8.71428571428571" customWidth="1"/>
    <col min="16126" max="16126" width="16.2857142857143" customWidth="1"/>
    <col min="16127" max="16127" width="12.2857142857143" customWidth="1"/>
    <col min="16128" max="16129" width="12.4285714285714" customWidth="1"/>
    <col min="16130" max="16130" width="17.5714285714286" customWidth="1"/>
    <col min="16131" max="16131" width="16.4285714285714" customWidth="1"/>
    <col min="16134" max="16134" width="16.7142857142857" customWidth="1"/>
  </cols>
  <sheetData>
    <row r="1" ht="16.15" customHeight="1" spans="1:9">
      <c r="A1" s="183"/>
      <c r="B1" s="184"/>
      <c r="C1" s="184"/>
      <c r="D1" s="184"/>
      <c r="E1" s="184"/>
      <c r="F1" s="184"/>
      <c r="G1" s="184"/>
      <c r="H1" s="184"/>
      <c r="I1" s="184"/>
    </row>
    <row r="2" ht="16.15" customHeight="1" spans="1:9">
      <c r="A2" s="185"/>
      <c r="B2" s="186"/>
      <c r="C2" s="186"/>
      <c r="D2" s="187"/>
      <c r="E2" s="187"/>
      <c r="F2" s="187"/>
      <c r="G2" s="187"/>
      <c r="H2" s="187"/>
      <c r="I2" s="187"/>
    </row>
    <row r="3" ht="16.15" customHeight="1" spans="1:9">
      <c r="A3" s="185"/>
      <c r="B3" s="186"/>
      <c r="C3" s="186"/>
      <c r="D3" s="373"/>
      <c r="E3" s="373"/>
      <c r="F3" s="373"/>
      <c r="G3" s="373"/>
      <c r="H3" s="373"/>
      <c r="I3" s="373"/>
    </row>
    <row r="4" ht="16.15" customHeight="1" spans="1:9">
      <c r="A4" s="374" t="s">
        <v>0</v>
      </c>
      <c r="B4" s="375"/>
      <c r="C4" s="375"/>
      <c r="D4" s="375"/>
      <c r="E4" s="375"/>
      <c r="F4" s="375"/>
      <c r="G4" s="375"/>
      <c r="H4" s="415" t="s">
        <v>198</v>
      </c>
      <c r="I4" s="416"/>
    </row>
    <row r="5" ht="30.6" customHeight="1" spans="1:9">
      <c r="A5" s="376" t="s">
        <v>2</v>
      </c>
      <c r="B5" s="354"/>
      <c r="C5" s="354"/>
      <c r="D5" s="354"/>
      <c r="E5" s="354"/>
      <c r="F5" s="354"/>
      <c r="G5" s="354"/>
      <c r="H5" s="292"/>
      <c r="I5" s="417"/>
    </row>
    <row r="6" ht="42" customHeight="1" spans="1:9">
      <c r="A6" s="378" t="s">
        <v>199</v>
      </c>
      <c r="B6" s="377"/>
      <c r="C6" s="377"/>
      <c r="D6" s="377"/>
      <c r="E6" s="377"/>
      <c r="F6" s="377"/>
      <c r="G6" s="377"/>
      <c r="H6" s="292"/>
      <c r="I6" s="417"/>
    </row>
    <row r="7" ht="32.45" customHeight="1" spans="1:9">
      <c r="A7" s="376" t="s">
        <v>4</v>
      </c>
      <c r="B7" s="354"/>
      <c r="C7" s="354"/>
      <c r="D7" s="354"/>
      <c r="E7" s="379" t="s">
        <v>5</v>
      </c>
      <c r="F7" s="380">
        <v>0.2467</v>
      </c>
      <c r="G7" s="66"/>
      <c r="H7" s="292"/>
      <c r="I7" s="417"/>
    </row>
    <row r="8" s="149" customFormat="1" ht="30" customHeight="1" spans="1:9">
      <c r="A8" s="192" t="s">
        <v>6</v>
      </c>
      <c r="B8" s="193" t="s">
        <v>7</v>
      </c>
      <c r="C8" s="193" t="s">
        <v>8</v>
      </c>
      <c r="D8" s="194" t="s">
        <v>9</v>
      </c>
      <c r="E8" s="194" t="s">
        <v>10</v>
      </c>
      <c r="F8" s="381" t="s">
        <v>11</v>
      </c>
      <c r="G8" s="195" t="s">
        <v>12</v>
      </c>
      <c r="H8" s="195" t="s">
        <v>13</v>
      </c>
      <c r="I8" s="197" t="s">
        <v>14</v>
      </c>
    </row>
    <row r="9" s="149" customFormat="1" ht="24.6" customHeight="1" spans="1:9">
      <c r="A9" s="192" t="s">
        <v>15</v>
      </c>
      <c r="B9" s="193"/>
      <c r="C9" s="193"/>
      <c r="D9" s="382" t="s">
        <v>16</v>
      </c>
      <c r="E9" s="194"/>
      <c r="F9" s="383"/>
      <c r="G9" s="195"/>
      <c r="H9" s="195"/>
      <c r="I9" s="197"/>
    </row>
    <row r="10" s="149" customFormat="1" ht="15.75" spans="1:10">
      <c r="A10" s="198" t="s">
        <v>17</v>
      </c>
      <c r="B10" s="209">
        <v>20305</v>
      </c>
      <c r="C10" s="199" t="s">
        <v>18</v>
      </c>
      <c r="D10" s="200" t="s">
        <v>19</v>
      </c>
      <c r="E10" s="209" t="s">
        <v>20</v>
      </c>
      <c r="F10" s="384">
        <f>VLOOKUP(A10,'Memoria Alto Céu'!$A:$K,11,)</f>
        <v>8</v>
      </c>
      <c r="G10" s="201">
        <f>VLOOKUP(B10,'TRP 04.2024'!$C:$I,7,FALSE)</f>
        <v>244.31</v>
      </c>
      <c r="H10" s="201">
        <f>ROUND(G10*(1+$F$7),2)</f>
        <v>304.58</v>
      </c>
      <c r="I10" s="396">
        <f t="shared" ref="I10:I17" si="0">ROUND(H10*F10,2)</f>
        <v>2436.64</v>
      </c>
      <c r="J10" s="397"/>
    </row>
    <row r="11" s="149" customFormat="1" ht="47.25" spans="1:10">
      <c r="A11" s="198" t="s">
        <v>21</v>
      </c>
      <c r="B11" s="209">
        <v>10512</v>
      </c>
      <c r="C11" s="199" t="s">
        <v>18</v>
      </c>
      <c r="D11" s="200" t="s">
        <v>22</v>
      </c>
      <c r="E11" s="209" t="s">
        <v>23</v>
      </c>
      <c r="F11" s="384">
        <f>VLOOKUP(A11,'Memoria Alto Céu'!$A:$K,11,)</f>
        <v>0.05</v>
      </c>
      <c r="G11" s="201">
        <f>VLOOKUP(B11,'TRP 04.2024'!$C:$I,7,FALSE)</f>
        <v>22087.47</v>
      </c>
      <c r="H11" s="201">
        <f t="shared" ref="H11:H17" si="1">ROUND(G11*(1+$F$7),2)</f>
        <v>27536.45</v>
      </c>
      <c r="I11" s="396">
        <f t="shared" si="0"/>
        <v>1376.82</v>
      </c>
      <c r="J11" s="397"/>
    </row>
    <row r="12" s="149" customFormat="1" ht="15.75" spans="1:10">
      <c r="A12" s="198" t="s">
        <v>24</v>
      </c>
      <c r="B12" s="209">
        <v>42046</v>
      </c>
      <c r="C12" s="199" t="s">
        <v>25</v>
      </c>
      <c r="D12" s="200" t="s">
        <v>26</v>
      </c>
      <c r="E12" s="209" t="s">
        <v>27</v>
      </c>
      <c r="F12" s="384">
        <f>VLOOKUP(A12,'Memoria Alto Céu'!$A:$K,11,)</f>
        <v>20</v>
      </c>
      <c r="G12" s="201">
        <v>135.15</v>
      </c>
      <c r="H12" s="201">
        <f t="shared" si="1"/>
        <v>168.49</v>
      </c>
      <c r="I12" s="396">
        <f t="shared" si="0"/>
        <v>3369.8</v>
      </c>
      <c r="J12" s="397"/>
    </row>
    <row r="13" s="149" customFormat="1" ht="15.75" spans="1:10">
      <c r="A13" s="198" t="s">
        <v>28</v>
      </c>
      <c r="B13" s="209">
        <v>42047</v>
      </c>
      <c r="C13" s="199" t="s">
        <v>25</v>
      </c>
      <c r="D13" s="200" t="s">
        <v>29</v>
      </c>
      <c r="E13" s="209" t="s">
        <v>27</v>
      </c>
      <c r="F13" s="384">
        <f>VLOOKUP(A13,'Memoria Alto Céu'!$A:$K,11,)</f>
        <v>4</v>
      </c>
      <c r="G13" s="201">
        <v>52.77</v>
      </c>
      <c r="H13" s="201">
        <f t="shared" si="1"/>
        <v>65.79</v>
      </c>
      <c r="I13" s="396">
        <f t="shared" si="0"/>
        <v>263.16</v>
      </c>
      <c r="J13" s="397"/>
    </row>
    <row r="14" s="149" customFormat="1" ht="31.5" spans="1:10">
      <c r="A14" s="198" t="s">
        <v>30</v>
      </c>
      <c r="B14" s="209">
        <v>41359</v>
      </c>
      <c r="C14" s="199" t="s">
        <v>25</v>
      </c>
      <c r="D14" s="200" t="s">
        <v>31</v>
      </c>
      <c r="E14" s="209" t="s">
        <v>32</v>
      </c>
      <c r="F14" s="384">
        <f>VLOOKUP(A14,'Memoria Alto Céu'!$A:$K,11,)</f>
        <v>40</v>
      </c>
      <c r="G14" s="201">
        <v>27.18</v>
      </c>
      <c r="H14" s="201">
        <f t="shared" si="1"/>
        <v>33.89</v>
      </c>
      <c r="I14" s="396">
        <f t="shared" si="0"/>
        <v>1355.6</v>
      </c>
      <c r="J14" s="397"/>
    </row>
    <row r="15" s="149" customFormat="1" ht="47.25" spans="1:10">
      <c r="A15" s="198" t="s">
        <v>33</v>
      </c>
      <c r="B15" s="436" t="s">
        <v>34</v>
      </c>
      <c r="C15" s="199" t="s">
        <v>18</v>
      </c>
      <c r="D15" s="200" t="s">
        <v>35</v>
      </c>
      <c r="E15" s="209" t="s">
        <v>23</v>
      </c>
      <c r="F15" s="384">
        <f>VLOOKUP(A15,'Memoria Alto Céu'!$A:$K,11,)</f>
        <v>3</v>
      </c>
      <c r="G15" s="201">
        <v>792.5</v>
      </c>
      <c r="H15" s="201">
        <f t="shared" si="1"/>
        <v>988.01</v>
      </c>
      <c r="I15" s="396">
        <f t="shared" si="0"/>
        <v>2964.03</v>
      </c>
      <c r="J15" s="397"/>
    </row>
    <row r="16" s="149" customFormat="1" ht="31.5" spans="1:10">
      <c r="A16" s="198" t="s">
        <v>36</v>
      </c>
      <c r="B16" s="436" t="s">
        <v>37</v>
      </c>
      <c r="C16" s="199" t="s">
        <v>18</v>
      </c>
      <c r="D16" s="200" t="s">
        <v>38</v>
      </c>
      <c r="E16" s="209" t="s">
        <v>27</v>
      </c>
      <c r="F16" s="384">
        <f>VLOOKUP(A16,'Memoria Alto Céu'!$A:$K,11,)</f>
        <v>1</v>
      </c>
      <c r="G16" s="201">
        <v>1700</v>
      </c>
      <c r="H16" s="201">
        <f t="shared" si="1"/>
        <v>2119.39</v>
      </c>
      <c r="I16" s="396">
        <f t="shared" si="0"/>
        <v>2119.39</v>
      </c>
      <c r="J16" s="397"/>
    </row>
    <row r="17" s="149" customFormat="1" ht="15.75" spans="1:10">
      <c r="A17" s="198" t="s">
        <v>39</v>
      </c>
      <c r="B17" s="436" t="s">
        <v>40</v>
      </c>
      <c r="C17" s="199" t="s">
        <v>41</v>
      </c>
      <c r="D17" s="200" t="s">
        <v>42</v>
      </c>
      <c r="E17" s="209" t="s">
        <v>43</v>
      </c>
      <c r="F17" s="384">
        <f>VLOOKUP(A17,'Memoria Alto Céu'!$A:$K,11,)</f>
        <v>3</v>
      </c>
      <c r="G17" s="201">
        <v>2018.83</v>
      </c>
      <c r="H17" s="201">
        <f t="shared" si="1"/>
        <v>2516.88</v>
      </c>
      <c r="I17" s="396">
        <f t="shared" si="0"/>
        <v>7550.64</v>
      </c>
      <c r="J17" s="397"/>
    </row>
    <row r="18" s="149" customFormat="1" ht="24.6" customHeight="1" spans="1:10">
      <c r="A18" s="385" t="s">
        <v>44</v>
      </c>
      <c r="B18" s="386"/>
      <c r="C18" s="386"/>
      <c r="D18" s="386"/>
      <c r="E18" s="386"/>
      <c r="F18" s="386"/>
      <c r="G18" s="386"/>
      <c r="H18" s="386"/>
      <c r="I18" s="398">
        <f>SUBTOTAL(9,I10:I17)</f>
        <v>21436.08</v>
      </c>
      <c r="J18" s="397"/>
    </row>
    <row r="19" s="181" customFormat="1" ht="25.15" customHeight="1" spans="1:10">
      <c r="A19" s="192" t="s">
        <v>45</v>
      </c>
      <c r="B19" s="193"/>
      <c r="C19" s="193"/>
      <c r="D19" s="382" t="s">
        <v>46</v>
      </c>
      <c r="E19" s="387"/>
      <c r="F19" s="388"/>
      <c r="G19" s="389"/>
      <c r="H19" s="389"/>
      <c r="I19" s="399"/>
      <c r="J19" s="400"/>
    </row>
    <row r="20" s="149" customFormat="1" ht="63" spans="1:14">
      <c r="A20" s="198" t="s">
        <v>47</v>
      </c>
      <c r="B20" s="199" t="s">
        <v>48</v>
      </c>
      <c r="C20" s="199" t="s">
        <v>18</v>
      </c>
      <c r="D20" s="200" t="s">
        <v>49</v>
      </c>
      <c r="E20" s="209" t="s">
        <v>32</v>
      </c>
      <c r="F20" s="384">
        <f>VLOOKUP(A20,'Memoria Alto Céu'!$A:$K,11,)</f>
        <v>1400</v>
      </c>
      <c r="G20" s="201">
        <v>24.82</v>
      </c>
      <c r="H20" s="201">
        <f>ROUND(G20*(1+$F$7),2)</f>
        <v>30.94</v>
      </c>
      <c r="I20" s="396">
        <f t="shared" ref="I20:I25" si="2">ROUND(H20*F20,2)</f>
        <v>43316</v>
      </c>
      <c r="J20" s="397"/>
      <c r="L20" s="225"/>
      <c r="M20" s="225"/>
      <c r="N20" s="225"/>
    </row>
    <row r="21" s="149" customFormat="1" ht="78.75" spans="1:13">
      <c r="A21" s="198" t="s">
        <v>50</v>
      </c>
      <c r="B21" s="199" t="s">
        <v>51</v>
      </c>
      <c r="C21" s="199" t="s">
        <v>18</v>
      </c>
      <c r="D21" s="200" t="s">
        <v>52</v>
      </c>
      <c r="E21" s="209" t="s">
        <v>20</v>
      </c>
      <c r="F21" s="384">
        <f>VLOOKUP(A21,'Memoria Alto Céu'!$A:$K,11,)</f>
        <v>2370</v>
      </c>
      <c r="G21" s="201">
        <f>COMP.02!E32</f>
        <v>25.685</v>
      </c>
      <c r="H21" s="201">
        <f>ROUND(G21*(1+$F$7),2)</f>
        <v>32.02</v>
      </c>
      <c r="I21" s="396">
        <f t="shared" si="2"/>
        <v>75887.4</v>
      </c>
      <c r="J21" s="397"/>
      <c r="L21" s="225"/>
      <c r="M21" s="225"/>
    </row>
    <row r="22" s="149" customFormat="1" ht="47.25" spans="1:10">
      <c r="A22" s="198" t="s">
        <v>53</v>
      </c>
      <c r="B22" s="207">
        <v>30208</v>
      </c>
      <c r="C22" s="199" t="s">
        <v>18</v>
      </c>
      <c r="D22" s="200" t="s">
        <v>54</v>
      </c>
      <c r="E22" s="209" t="s">
        <v>55</v>
      </c>
      <c r="F22" s="384">
        <f>VLOOKUP(A22,'Memoria Alto Céu'!$A:$K,11,)</f>
        <v>42</v>
      </c>
      <c r="G22" s="201">
        <f>VLOOKUP(B22,'TRP 04.2024'!$C:$I,7,FALSE)</f>
        <v>166.96</v>
      </c>
      <c r="H22" s="201">
        <f>ROUND(G22*(1+$F$7),2)</f>
        <v>208.15</v>
      </c>
      <c r="I22" s="396">
        <f t="shared" si="2"/>
        <v>8742.3</v>
      </c>
      <c r="J22" s="397"/>
    </row>
    <row r="23" s="149" customFormat="1" ht="47.25" spans="1:10">
      <c r="A23" s="198" t="s">
        <v>56</v>
      </c>
      <c r="B23" s="207">
        <v>40233</v>
      </c>
      <c r="C23" s="199" t="s">
        <v>18</v>
      </c>
      <c r="D23" s="200" t="s">
        <v>57</v>
      </c>
      <c r="E23" s="209" t="s">
        <v>55</v>
      </c>
      <c r="F23" s="384">
        <f>VLOOKUP(A23,'Memoria Alto Céu'!$A:$K,11,)</f>
        <v>43.18</v>
      </c>
      <c r="G23" s="201">
        <f>VLOOKUP(B23,'TRP 04.2024'!$C:$I,7,FALSE)</f>
        <v>676.08</v>
      </c>
      <c r="H23" s="201">
        <f t="shared" ref="H23:H29" si="3">ROUND(G23*(1+$F$7),2)</f>
        <v>842.87</v>
      </c>
      <c r="I23" s="396">
        <f t="shared" si="2"/>
        <v>36395.13</v>
      </c>
      <c r="J23" s="397"/>
    </row>
    <row r="24" s="149" customFormat="1" ht="15.75" spans="1:10">
      <c r="A24" s="198" t="s">
        <v>58</v>
      </c>
      <c r="B24" s="209">
        <v>40754</v>
      </c>
      <c r="C24" s="199" t="s">
        <v>59</v>
      </c>
      <c r="D24" s="210" t="s">
        <v>60</v>
      </c>
      <c r="E24" s="213" t="s">
        <v>61</v>
      </c>
      <c r="F24" s="384">
        <f>VLOOKUP(A24,'Memoria Alto Céu'!$A:$K,11,)</f>
        <v>2370</v>
      </c>
      <c r="G24" s="390">
        <v>1.84</v>
      </c>
      <c r="H24" s="201">
        <f t="shared" si="3"/>
        <v>2.29</v>
      </c>
      <c r="I24" s="396">
        <f t="shared" si="2"/>
        <v>5427.3</v>
      </c>
      <c r="J24" s="397"/>
    </row>
    <row r="25" s="149" customFormat="1" ht="47.25" spans="1:10">
      <c r="A25" s="198" t="s">
        <v>200</v>
      </c>
      <c r="B25" s="209">
        <v>40206</v>
      </c>
      <c r="C25" s="199" t="s">
        <v>201</v>
      </c>
      <c r="D25" s="210" t="s">
        <v>202</v>
      </c>
      <c r="E25" s="213" t="s">
        <v>61</v>
      </c>
      <c r="F25" s="384">
        <f>VLOOKUP(A25,'Memoria Alto Céu'!$A:$K,11,)</f>
        <v>202.4</v>
      </c>
      <c r="G25" s="201">
        <f>VLOOKUP(B25,'TRP 04.2024'!$C:$I,7,FALSE)</f>
        <v>81.62</v>
      </c>
      <c r="H25" s="201">
        <f t="shared" si="3"/>
        <v>101.76</v>
      </c>
      <c r="I25" s="396">
        <f t="shared" si="2"/>
        <v>20596.22</v>
      </c>
      <c r="J25" s="397"/>
    </row>
    <row r="26" s="149" customFormat="1" ht="22.5" customHeight="1" spans="1:10">
      <c r="A26" s="385" t="s">
        <v>44</v>
      </c>
      <c r="B26" s="386"/>
      <c r="C26" s="386"/>
      <c r="D26" s="386"/>
      <c r="E26" s="386"/>
      <c r="F26" s="386"/>
      <c r="G26" s="386"/>
      <c r="H26" s="386"/>
      <c r="I26" s="398">
        <f>SUBTOTAL(9,I20:I25)</f>
        <v>190364.35</v>
      </c>
      <c r="J26" s="397"/>
    </row>
    <row r="27" s="149" customFormat="1" ht="22.5" customHeight="1" spans="1:10">
      <c r="A27" s="192" t="s">
        <v>62</v>
      </c>
      <c r="B27" s="193"/>
      <c r="C27" s="193"/>
      <c r="D27" s="382" t="s">
        <v>63</v>
      </c>
      <c r="E27" s="387"/>
      <c r="F27" s="388"/>
      <c r="G27" s="389"/>
      <c r="H27" s="389"/>
      <c r="I27" s="399"/>
      <c r="J27" s="400"/>
    </row>
    <row r="28" s="149" customFormat="1" ht="15.75" spans="1:10">
      <c r="A28" s="198" t="s">
        <v>64</v>
      </c>
      <c r="B28" s="199" t="s">
        <v>65</v>
      </c>
      <c r="C28" s="199" t="s">
        <v>59</v>
      </c>
      <c r="D28" s="214" t="s">
        <v>66</v>
      </c>
      <c r="E28" s="213" t="s">
        <v>67</v>
      </c>
      <c r="F28" s="384">
        <f>VLOOKUP(A28,'Memoria Alto Céu'!$A:$K,11,)</f>
        <v>50.51</v>
      </c>
      <c r="G28" s="384">
        <f>COMP.05!H39</f>
        <v>347.66</v>
      </c>
      <c r="H28" s="201">
        <f t="shared" si="3"/>
        <v>433.43</v>
      </c>
      <c r="I28" s="396">
        <f>ROUND(H28*F28,2)</f>
        <v>21892.55</v>
      </c>
      <c r="J28" s="397"/>
    </row>
    <row r="29" s="149" customFormat="1" ht="15.75" spans="1:10">
      <c r="A29" s="198" t="s">
        <v>68</v>
      </c>
      <c r="B29" s="199" t="s">
        <v>69</v>
      </c>
      <c r="C29" s="199" t="s">
        <v>59</v>
      </c>
      <c r="D29" s="212" t="s">
        <v>70</v>
      </c>
      <c r="E29" s="213" t="s">
        <v>67</v>
      </c>
      <c r="F29" s="384">
        <f>VLOOKUP(A29,'Memoria Alto Céu'!$A:$K,11,)</f>
        <v>40</v>
      </c>
      <c r="G29" s="384">
        <f>COMP.06!H39</f>
        <v>229.79</v>
      </c>
      <c r="H29" s="201">
        <f t="shared" si="3"/>
        <v>286.48</v>
      </c>
      <c r="I29" s="396">
        <f>ROUND(H29*F29,2)</f>
        <v>11459.2</v>
      </c>
      <c r="J29" s="397"/>
    </row>
    <row r="30" s="149" customFormat="1" ht="40.5" customHeight="1" spans="1:10">
      <c r="A30" s="198" t="s">
        <v>71</v>
      </c>
      <c r="B30" s="213" t="s">
        <v>72</v>
      </c>
      <c r="C30" s="199" t="s">
        <v>18</v>
      </c>
      <c r="D30" s="212" t="s">
        <v>73</v>
      </c>
      <c r="E30" s="213" t="s">
        <v>32</v>
      </c>
      <c r="F30" s="384">
        <f>VLOOKUP(A30,'Memoria Alto Céu'!$A:$K,11,)</f>
        <v>678</v>
      </c>
      <c r="G30" s="384">
        <f>COMP.03!D22</f>
        <v>7.2138508</v>
      </c>
      <c r="H30" s="201">
        <f t="shared" ref="H30:H36" si="4">ROUND(G30*(1+$F$7),2)</f>
        <v>8.99</v>
      </c>
      <c r="I30" s="396">
        <f>ROUND(H30*F30,2)</f>
        <v>6095.22</v>
      </c>
      <c r="J30" s="397"/>
    </row>
    <row r="31" s="149" customFormat="1" ht="15.75" spans="1:10">
      <c r="A31" s="198" t="s">
        <v>74</v>
      </c>
      <c r="B31" s="209">
        <v>41546</v>
      </c>
      <c r="C31" s="199" t="s">
        <v>59</v>
      </c>
      <c r="D31" s="212" t="s">
        <v>75</v>
      </c>
      <c r="E31" s="213" t="s">
        <v>67</v>
      </c>
      <c r="F31" s="384">
        <f>VLOOKUP(A31,'Memoria Alto Céu'!$A:$K,11,)</f>
        <v>2</v>
      </c>
      <c r="G31" s="384">
        <v>381.2</v>
      </c>
      <c r="H31" s="201">
        <f t="shared" si="4"/>
        <v>475.24</v>
      </c>
      <c r="I31" s="396">
        <f>ROUND(H31*F31,2)</f>
        <v>950.48</v>
      </c>
      <c r="J31" s="397"/>
    </row>
    <row r="32" s="149" customFormat="1" ht="31.5" spans="1:10">
      <c r="A32" s="198" t="s">
        <v>76</v>
      </c>
      <c r="B32" s="209">
        <v>41544</v>
      </c>
      <c r="C32" s="199" t="s">
        <v>59</v>
      </c>
      <c r="D32" s="212" t="s">
        <v>77</v>
      </c>
      <c r="E32" s="213" t="s">
        <v>67</v>
      </c>
      <c r="F32" s="384">
        <f>VLOOKUP(A32,'Memoria Alto Céu'!$A:$K,11,)</f>
        <v>8</v>
      </c>
      <c r="G32" s="384">
        <v>611.61</v>
      </c>
      <c r="H32" s="201">
        <f t="shared" si="4"/>
        <v>762.49</v>
      </c>
      <c r="I32" s="396">
        <f>ROUND(H32*F32,2)</f>
        <v>6099.92</v>
      </c>
      <c r="J32" s="397"/>
    </row>
    <row r="33" s="149" customFormat="1" ht="24" customHeight="1" spans="1:10">
      <c r="A33" s="385" t="s">
        <v>44</v>
      </c>
      <c r="B33" s="386"/>
      <c r="C33" s="386"/>
      <c r="D33" s="386"/>
      <c r="E33" s="386"/>
      <c r="F33" s="386"/>
      <c r="G33" s="386"/>
      <c r="H33" s="386"/>
      <c r="I33" s="398">
        <f>SUBTOTAL(9,I28:I32)</f>
        <v>46497.37</v>
      </c>
      <c r="J33" s="397"/>
    </row>
    <row r="34" s="149" customFormat="1" ht="24" customHeight="1" spans="1:10">
      <c r="A34" s="192" t="s">
        <v>78</v>
      </c>
      <c r="B34" s="193"/>
      <c r="C34" s="193"/>
      <c r="D34" s="382" t="s">
        <v>79</v>
      </c>
      <c r="E34" s="387"/>
      <c r="F34" s="388"/>
      <c r="G34" s="389"/>
      <c r="H34" s="389"/>
      <c r="I34" s="399"/>
      <c r="J34" s="400"/>
    </row>
    <row r="35" s="149" customFormat="1" ht="15.75" spans="1:10">
      <c r="A35" s="198" t="s">
        <v>80</v>
      </c>
      <c r="B35" s="209">
        <v>30103</v>
      </c>
      <c r="C35" s="199" t="s">
        <v>18</v>
      </c>
      <c r="D35" s="200" t="s">
        <v>81</v>
      </c>
      <c r="E35" s="213" t="s">
        <v>82</v>
      </c>
      <c r="F35" s="384">
        <f>VLOOKUP(A35,'Memoria Alto Céu'!$A:$K,11,)</f>
        <v>43.18</v>
      </c>
      <c r="G35" s="201">
        <f>VLOOKUP(B35,'TRP 04.2024'!$C:$I,7,FALSE)</f>
        <v>16.32</v>
      </c>
      <c r="H35" s="201">
        <f t="shared" si="4"/>
        <v>20.35</v>
      </c>
      <c r="I35" s="396">
        <f>ROUND(H35*F35,2)</f>
        <v>878.71</v>
      </c>
      <c r="J35" s="397"/>
    </row>
    <row r="36" s="149" customFormat="1" ht="31.5" spans="1:10">
      <c r="A36" s="198" t="s">
        <v>83</v>
      </c>
      <c r="B36" s="207" t="s">
        <v>84</v>
      </c>
      <c r="C36" s="199" t="s">
        <v>59</v>
      </c>
      <c r="D36" s="208" t="s">
        <v>85</v>
      </c>
      <c r="E36" s="213" t="s">
        <v>32</v>
      </c>
      <c r="F36" s="384">
        <f>VLOOKUP(A36,'Memoria Alto Céu'!$A:$K,11,)</f>
        <v>55</v>
      </c>
      <c r="G36" s="384">
        <f>COMP.04!H46</f>
        <v>812.6029</v>
      </c>
      <c r="H36" s="201">
        <f t="shared" si="4"/>
        <v>1013.07</v>
      </c>
      <c r="I36" s="396">
        <f>ROUND(H36*F36,2)</f>
        <v>55718.85</v>
      </c>
      <c r="J36" s="397"/>
    </row>
    <row r="37" s="149" customFormat="1" ht="15.75" spans="1:10">
      <c r="A37" s="198" t="s">
        <v>86</v>
      </c>
      <c r="B37" s="209">
        <v>41176</v>
      </c>
      <c r="C37" s="199" t="s">
        <v>59</v>
      </c>
      <c r="D37" s="200" t="s">
        <v>89</v>
      </c>
      <c r="E37" s="213" t="s">
        <v>32</v>
      </c>
      <c r="F37" s="384">
        <f>VLOOKUP(A37,'Memoria Alto Céu'!$A:$K,11,)</f>
        <v>55</v>
      </c>
      <c r="G37" s="384">
        <v>45.56</v>
      </c>
      <c r="H37" s="201">
        <f t="shared" ref="H37:H42" si="5">ROUND(G37*(1+$F$7),2)</f>
        <v>56.8</v>
      </c>
      <c r="I37" s="396">
        <f>ROUND(H37*F37,2)</f>
        <v>3124</v>
      </c>
      <c r="J37" s="397"/>
    </row>
    <row r="38" s="149" customFormat="1" ht="15.75" spans="1:10">
      <c r="A38" s="198" t="s">
        <v>88</v>
      </c>
      <c r="B38" s="204">
        <v>40531</v>
      </c>
      <c r="C38" s="199" t="s">
        <v>59</v>
      </c>
      <c r="D38" s="205" t="s">
        <v>203</v>
      </c>
      <c r="E38" s="213" t="s">
        <v>27</v>
      </c>
      <c r="F38" s="384">
        <f>VLOOKUP(A38,'Memoria Alto Céu'!$A:$K,11,)</f>
        <v>12</v>
      </c>
      <c r="G38" s="384">
        <v>2103.84</v>
      </c>
      <c r="H38" s="201">
        <f t="shared" si="5"/>
        <v>2622.86</v>
      </c>
      <c r="I38" s="396">
        <f>ROUND(H38*F38,2)</f>
        <v>31474.32</v>
      </c>
      <c r="J38" s="397"/>
    </row>
    <row r="39" s="149" customFormat="1" ht="31.5" spans="1:10">
      <c r="A39" s="198" t="s">
        <v>90</v>
      </c>
      <c r="B39" s="204">
        <v>41164</v>
      </c>
      <c r="C39" s="199" t="s">
        <v>59</v>
      </c>
      <c r="D39" s="205" t="s">
        <v>204</v>
      </c>
      <c r="E39" s="213" t="s">
        <v>27</v>
      </c>
      <c r="F39" s="384">
        <f>VLOOKUP(A39,'Memoria Alto Céu'!$A:$K,11,)</f>
        <v>10</v>
      </c>
      <c r="G39" s="391">
        <v>3607.3</v>
      </c>
      <c r="H39" s="201">
        <f t="shared" si="5"/>
        <v>4497.22</v>
      </c>
      <c r="I39" s="396">
        <f>ROUND(H39*F39,2)</f>
        <v>44972.2</v>
      </c>
      <c r="J39" s="397"/>
    </row>
    <row r="40" s="149" customFormat="1" ht="24" customHeight="1" spans="1:10">
      <c r="A40" s="385" t="s">
        <v>44</v>
      </c>
      <c r="B40" s="386"/>
      <c r="C40" s="386"/>
      <c r="D40" s="386"/>
      <c r="E40" s="386"/>
      <c r="F40" s="386"/>
      <c r="G40" s="386"/>
      <c r="H40" s="386"/>
      <c r="I40" s="398">
        <f>SUBTOTAL(9,I35:I39)</f>
        <v>136168.08</v>
      </c>
      <c r="J40" s="397"/>
    </row>
    <row r="41" s="149" customFormat="1" ht="24" customHeight="1" spans="1:10">
      <c r="A41" s="192" t="s">
        <v>100</v>
      </c>
      <c r="B41" s="193"/>
      <c r="C41" s="193"/>
      <c r="D41" s="382" t="s">
        <v>101</v>
      </c>
      <c r="E41" s="387"/>
      <c r="F41" s="388"/>
      <c r="G41" s="389"/>
      <c r="H41" s="389"/>
      <c r="I41" s="399"/>
      <c r="J41" s="400"/>
    </row>
    <row r="42" s="149" customFormat="1" ht="47.25" spans="1:10">
      <c r="A42" s="198" t="s">
        <v>102</v>
      </c>
      <c r="B42" s="209">
        <v>200576</v>
      </c>
      <c r="C42" s="199" t="s">
        <v>18</v>
      </c>
      <c r="D42" s="210" t="s">
        <v>103</v>
      </c>
      <c r="E42" s="213" t="s">
        <v>27</v>
      </c>
      <c r="F42" s="384">
        <f>VLOOKUP(A42,'Memoria Alto Céu'!$A:$K,11,)</f>
        <v>1</v>
      </c>
      <c r="G42" s="201">
        <f>VLOOKUP(B42,'TRP 04.2024'!$C:$I,7,FALSE)</f>
        <v>643.79</v>
      </c>
      <c r="H42" s="201">
        <f t="shared" si="5"/>
        <v>802.61</v>
      </c>
      <c r="I42" s="396">
        <f>ROUND(H42*F42,2)</f>
        <v>802.61</v>
      </c>
      <c r="J42" s="397"/>
    </row>
    <row r="43" s="149" customFormat="1" ht="24" customHeight="1" spans="1:10">
      <c r="A43" s="385" t="s">
        <v>44</v>
      </c>
      <c r="B43" s="386"/>
      <c r="C43" s="386"/>
      <c r="D43" s="386"/>
      <c r="E43" s="386"/>
      <c r="F43" s="386"/>
      <c r="G43" s="386"/>
      <c r="H43" s="386"/>
      <c r="I43" s="398">
        <f>SUBTOTAL(9,I42)</f>
        <v>802.61</v>
      </c>
      <c r="J43" s="397"/>
    </row>
    <row r="44" s="181" customFormat="1" ht="31.9" customHeight="1" spans="1:10">
      <c r="A44" s="216"/>
      <c r="B44" s="217"/>
      <c r="C44" s="217"/>
      <c r="D44" s="218" t="s">
        <v>104</v>
      </c>
      <c r="E44" s="392"/>
      <c r="F44" s="218"/>
      <c r="G44" s="392"/>
      <c r="H44" s="392"/>
      <c r="I44" s="220">
        <f>SUBTOTAL(9,I9:I43)</f>
        <v>395268.49</v>
      </c>
      <c r="J44" s="397"/>
    </row>
    <row r="45" ht="30.75" customHeight="1" spans="1:10">
      <c r="A45" s="149"/>
      <c r="B45"/>
      <c r="C45"/>
      <c r="G45" s="393"/>
      <c r="H45" s="393"/>
      <c r="J45" s="221"/>
    </row>
    <row r="46" s="149" customFormat="1" ht="21" customHeight="1" spans="4:4">
      <c r="D46" s="61" t="s">
        <v>105</v>
      </c>
    </row>
    <row r="47" s="149" customFormat="1" ht="23.45" customHeight="1" spans="1:4">
      <c r="A47" s="182"/>
      <c r="B47" s="182"/>
      <c r="C47" s="182"/>
      <c r="D47" s="61" t="s">
        <v>106</v>
      </c>
    </row>
    <row r="48" spans="4:4">
      <c r="D48" s="61" t="s">
        <v>107</v>
      </c>
    </row>
  </sheetData>
  <mergeCells count="5">
    <mergeCell ref="A4:G4"/>
    <mergeCell ref="A5:G5"/>
    <mergeCell ref="A6:G6"/>
    <mergeCell ref="A7:D7"/>
    <mergeCell ref="H4:I7"/>
  </mergeCells>
  <printOptions horizontalCentered="1"/>
  <pageMargins left="0.511811023622047" right="0.511811023622047" top="0.94488188976378" bottom="0.748031496062992" header="0.31496062992126" footer="0.31496062992126"/>
  <pageSetup paperSize="9" scale="80" fitToHeight="0" orientation="landscape"/>
  <headerFooter>
    <oddFooter>&amp;R&amp;P</oddFooter>
  </headerFooter>
  <rowBreaks count="2" manualBreakCount="2">
    <brk id="20" max="8" man="1"/>
    <brk id="48" max="16383" man="1"/>
  </rowBreak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O121"/>
  <sheetViews>
    <sheetView view="pageBreakPreview" zoomScaleNormal="100" topLeftCell="A102" workbookViewId="0">
      <selection activeCell="A111" sqref="$A111:$XFD111"/>
    </sheetView>
    <sheetView workbookViewId="1">
      <selection activeCell="A1" sqref="A1"/>
    </sheetView>
    <sheetView workbookViewId="2">
      <selection activeCell="A1" sqref="A1"/>
    </sheetView>
  </sheetViews>
  <sheetFormatPr defaultColWidth="9" defaultRowHeight="15"/>
  <cols>
    <col min="2" max="2" width="19.2857142857143" customWidth="1"/>
    <col min="3" max="3" width="16.7142857142857" customWidth="1"/>
    <col min="4" max="4" width="61.4285714285714" customWidth="1"/>
    <col min="5" max="5" width="13.5714285714286" customWidth="1"/>
    <col min="6" max="6" width="20.7142857142857" customWidth="1"/>
    <col min="7" max="7" width="21.1428571428571" customWidth="1"/>
    <col min="8" max="8" width="22.8571428571429" customWidth="1"/>
    <col min="9" max="10" width="21.1428571428571" customWidth="1"/>
    <col min="258" max="258" width="19.2857142857143" customWidth="1"/>
    <col min="259" max="259" width="16.7142857142857" customWidth="1"/>
    <col min="260" max="260" width="61.4285714285714" customWidth="1"/>
    <col min="261" max="261" width="13.5714285714286" customWidth="1"/>
    <col min="262" max="262" width="20.7142857142857" customWidth="1"/>
    <col min="263" max="263" width="21.1428571428571" customWidth="1"/>
    <col min="264" max="264" width="22.8571428571429" customWidth="1"/>
    <col min="265" max="266" width="21.1428571428571" customWidth="1"/>
    <col min="514" max="514" width="19.2857142857143" customWidth="1"/>
    <col min="515" max="515" width="16.7142857142857" customWidth="1"/>
    <col min="516" max="516" width="61.4285714285714" customWidth="1"/>
    <col min="517" max="517" width="13.5714285714286" customWidth="1"/>
    <col min="518" max="518" width="20.7142857142857" customWidth="1"/>
    <col min="519" max="519" width="21.1428571428571" customWidth="1"/>
    <col min="520" max="520" width="22.8571428571429" customWidth="1"/>
    <col min="521" max="522" width="21.1428571428571" customWidth="1"/>
    <col min="770" max="770" width="19.2857142857143" customWidth="1"/>
    <col min="771" max="771" width="16.7142857142857" customWidth="1"/>
    <col min="772" max="772" width="61.4285714285714" customWidth="1"/>
    <col min="773" max="773" width="13.5714285714286" customWidth="1"/>
    <col min="774" max="774" width="20.7142857142857" customWidth="1"/>
    <col min="775" max="775" width="21.1428571428571" customWidth="1"/>
    <col min="776" max="776" width="22.8571428571429" customWidth="1"/>
    <col min="777" max="778" width="21.1428571428571" customWidth="1"/>
    <col min="1026" max="1026" width="19.2857142857143" customWidth="1"/>
    <col min="1027" max="1027" width="16.7142857142857" customWidth="1"/>
    <col min="1028" max="1028" width="61.4285714285714" customWidth="1"/>
    <col min="1029" max="1029" width="13.5714285714286" customWidth="1"/>
    <col min="1030" max="1030" width="20.7142857142857" customWidth="1"/>
    <col min="1031" max="1031" width="21.1428571428571" customWidth="1"/>
    <col min="1032" max="1032" width="22.8571428571429" customWidth="1"/>
    <col min="1033" max="1034" width="21.1428571428571" customWidth="1"/>
    <col min="1282" max="1282" width="19.2857142857143" customWidth="1"/>
    <col min="1283" max="1283" width="16.7142857142857" customWidth="1"/>
    <col min="1284" max="1284" width="61.4285714285714" customWidth="1"/>
    <col min="1285" max="1285" width="13.5714285714286" customWidth="1"/>
    <col min="1286" max="1286" width="20.7142857142857" customWidth="1"/>
    <col min="1287" max="1287" width="21.1428571428571" customWidth="1"/>
    <col min="1288" max="1288" width="22.8571428571429" customWidth="1"/>
    <col min="1289" max="1290" width="21.1428571428571" customWidth="1"/>
    <col min="1538" max="1538" width="19.2857142857143" customWidth="1"/>
    <col min="1539" max="1539" width="16.7142857142857" customWidth="1"/>
    <col min="1540" max="1540" width="61.4285714285714" customWidth="1"/>
    <col min="1541" max="1541" width="13.5714285714286" customWidth="1"/>
    <col min="1542" max="1542" width="20.7142857142857" customWidth="1"/>
    <col min="1543" max="1543" width="21.1428571428571" customWidth="1"/>
    <col min="1544" max="1544" width="22.8571428571429" customWidth="1"/>
    <col min="1545" max="1546" width="21.1428571428571" customWidth="1"/>
    <col min="1794" max="1794" width="19.2857142857143" customWidth="1"/>
    <col min="1795" max="1795" width="16.7142857142857" customWidth="1"/>
    <col min="1796" max="1796" width="61.4285714285714" customWidth="1"/>
    <col min="1797" max="1797" width="13.5714285714286" customWidth="1"/>
    <col min="1798" max="1798" width="20.7142857142857" customWidth="1"/>
    <col min="1799" max="1799" width="21.1428571428571" customWidth="1"/>
    <col min="1800" max="1800" width="22.8571428571429" customWidth="1"/>
    <col min="1801" max="1802" width="21.1428571428571" customWidth="1"/>
    <col min="2050" max="2050" width="19.2857142857143" customWidth="1"/>
    <col min="2051" max="2051" width="16.7142857142857" customWidth="1"/>
    <col min="2052" max="2052" width="61.4285714285714" customWidth="1"/>
    <col min="2053" max="2053" width="13.5714285714286" customWidth="1"/>
    <col min="2054" max="2054" width="20.7142857142857" customWidth="1"/>
    <col min="2055" max="2055" width="21.1428571428571" customWidth="1"/>
    <col min="2056" max="2056" width="22.8571428571429" customWidth="1"/>
    <col min="2057" max="2058" width="21.1428571428571" customWidth="1"/>
    <col min="2306" max="2306" width="19.2857142857143" customWidth="1"/>
    <col min="2307" max="2307" width="16.7142857142857" customWidth="1"/>
    <col min="2308" max="2308" width="61.4285714285714" customWidth="1"/>
    <col min="2309" max="2309" width="13.5714285714286" customWidth="1"/>
    <col min="2310" max="2310" width="20.7142857142857" customWidth="1"/>
    <col min="2311" max="2311" width="21.1428571428571" customWidth="1"/>
    <col min="2312" max="2312" width="22.8571428571429" customWidth="1"/>
    <col min="2313" max="2314" width="21.1428571428571" customWidth="1"/>
    <col min="2562" max="2562" width="19.2857142857143" customWidth="1"/>
    <col min="2563" max="2563" width="16.7142857142857" customWidth="1"/>
    <col min="2564" max="2564" width="61.4285714285714" customWidth="1"/>
    <col min="2565" max="2565" width="13.5714285714286" customWidth="1"/>
    <col min="2566" max="2566" width="20.7142857142857" customWidth="1"/>
    <col min="2567" max="2567" width="21.1428571428571" customWidth="1"/>
    <col min="2568" max="2568" width="22.8571428571429" customWidth="1"/>
    <col min="2569" max="2570" width="21.1428571428571" customWidth="1"/>
    <col min="2818" max="2818" width="19.2857142857143" customWidth="1"/>
    <col min="2819" max="2819" width="16.7142857142857" customWidth="1"/>
    <col min="2820" max="2820" width="61.4285714285714" customWidth="1"/>
    <col min="2821" max="2821" width="13.5714285714286" customWidth="1"/>
    <col min="2822" max="2822" width="20.7142857142857" customWidth="1"/>
    <col min="2823" max="2823" width="21.1428571428571" customWidth="1"/>
    <col min="2824" max="2824" width="22.8571428571429" customWidth="1"/>
    <col min="2825" max="2826" width="21.1428571428571" customWidth="1"/>
    <col min="3074" max="3074" width="19.2857142857143" customWidth="1"/>
    <col min="3075" max="3075" width="16.7142857142857" customWidth="1"/>
    <col min="3076" max="3076" width="61.4285714285714" customWidth="1"/>
    <col min="3077" max="3077" width="13.5714285714286" customWidth="1"/>
    <col min="3078" max="3078" width="20.7142857142857" customWidth="1"/>
    <col min="3079" max="3079" width="21.1428571428571" customWidth="1"/>
    <col min="3080" max="3080" width="22.8571428571429" customWidth="1"/>
    <col min="3081" max="3082" width="21.1428571428571" customWidth="1"/>
    <col min="3330" max="3330" width="19.2857142857143" customWidth="1"/>
    <col min="3331" max="3331" width="16.7142857142857" customWidth="1"/>
    <col min="3332" max="3332" width="61.4285714285714" customWidth="1"/>
    <col min="3333" max="3333" width="13.5714285714286" customWidth="1"/>
    <col min="3334" max="3334" width="20.7142857142857" customWidth="1"/>
    <col min="3335" max="3335" width="21.1428571428571" customWidth="1"/>
    <col min="3336" max="3336" width="22.8571428571429" customWidth="1"/>
    <col min="3337" max="3338" width="21.1428571428571" customWidth="1"/>
    <col min="3586" max="3586" width="19.2857142857143" customWidth="1"/>
    <col min="3587" max="3587" width="16.7142857142857" customWidth="1"/>
    <col min="3588" max="3588" width="61.4285714285714" customWidth="1"/>
    <col min="3589" max="3589" width="13.5714285714286" customWidth="1"/>
    <col min="3590" max="3590" width="20.7142857142857" customWidth="1"/>
    <col min="3591" max="3591" width="21.1428571428571" customWidth="1"/>
    <col min="3592" max="3592" width="22.8571428571429" customWidth="1"/>
    <col min="3593" max="3594" width="21.1428571428571" customWidth="1"/>
    <col min="3842" max="3842" width="19.2857142857143" customWidth="1"/>
    <col min="3843" max="3843" width="16.7142857142857" customWidth="1"/>
    <col min="3844" max="3844" width="61.4285714285714" customWidth="1"/>
    <col min="3845" max="3845" width="13.5714285714286" customWidth="1"/>
    <col min="3846" max="3846" width="20.7142857142857" customWidth="1"/>
    <col min="3847" max="3847" width="21.1428571428571" customWidth="1"/>
    <col min="3848" max="3848" width="22.8571428571429" customWidth="1"/>
    <col min="3849" max="3850" width="21.1428571428571" customWidth="1"/>
    <col min="4098" max="4098" width="19.2857142857143" customWidth="1"/>
    <col min="4099" max="4099" width="16.7142857142857" customWidth="1"/>
    <col min="4100" max="4100" width="61.4285714285714" customWidth="1"/>
    <col min="4101" max="4101" width="13.5714285714286" customWidth="1"/>
    <col min="4102" max="4102" width="20.7142857142857" customWidth="1"/>
    <col min="4103" max="4103" width="21.1428571428571" customWidth="1"/>
    <col min="4104" max="4104" width="22.8571428571429" customWidth="1"/>
    <col min="4105" max="4106" width="21.1428571428571" customWidth="1"/>
    <col min="4354" max="4354" width="19.2857142857143" customWidth="1"/>
    <col min="4355" max="4355" width="16.7142857142857" customWidth="1"/>
    <col min="4356" max="4356" width="61.4285714285714" customWidth="1"/>
    <col min="4357" max="4357" width="13.5714285714286" customWidth="1"/>
    <col min="4358" max="4358" width="20.7142857142857" customWidth="1"/>
    <col min="4359" max="4359" width="21.1428571428571" customWidth="1"/>
    <col min="4360" max="4360" width="22.8571428571429" customWidth="1"/>
    <col min="4361" max="4362" width="21.1428571428571" customWidth="1"/>
    <col min="4610" max="4610" width="19.2857142857143" customWidth="1"/>
    <col min="4611" max="4611" width="16.7142857142857" customWidth="1"/>
    <col min="4612" max="4612" width="61.4285714285714" customWidth="1"/>
    <col min="4613" max="4613" width="13.5714285714286" customWidth="1"/>
    <col min="4614" max="4614" width="20.7142857142857" customWidth="1"/>
    <col min="4615" max="4615" width="21.1428571428571" customWidth="1"/>
    <col min="4616" max="4616" width="22.8571428571429" customWidth="1"/>
    <col min="4617" max="4618" width="21.1428571428571" customWidth="1"/>
    <col min="4866" max="4866" width="19.2857142857143" customWidth="1"/>
    <col min="4867" max="4867" width="16.7142857142857" customWidth="1"/>
    <col min="4868" max="4868" width="61.4285714285714" customWidth="1"/>
    <col min="4869" max="4869" width="13.5714285714286" customWidth="1"/>
    <col min="4870" max="4870" width="20.7142857142857" customWidth="1"/>
    <col min="4871" max="4871" width="21.1428571428571" customWidth="1"/>
    <col min="4872" max="4872" width="22.8571428571429" customWidth="1"/>
    <col min="4873" max="4874" width="21.1428571428571" customWidth="1"/>
    <col min="5122" max="5122" width="19.2857142857143" customWidth="1"/>
    <col min="5123" max="5123" width="16.7142857142857" customWidth="1"/>
    <col min="5124" max="5124" width="61.4285714285714" customWidth="1"/>
    <col min="5125" max="5125" width="13.5714285714286" customWidth="1"/>
    <col min="5126" max="5126" width="20.7142857142857" customWidth="1"/>
    <col min="5127" max="5127" width="21.1428571428571" customWidth="1"/>
    <col min="5128" max="5128" width="22.8571428571429" customWidth="1"/>
    <col min="5129" max="5130" width="21.1428571428571" customWidth="1"/>
    <col min="5378" max="5378" width="19.2857142857143" customWidth="1"/>
    <col min="5379" max="5379" width="16.7142857142857" customWidth="1"/>
    <col min="5380" max="5380" width="61.4285714285714" customWidth="1"/>
    <col min="5381" max="5381" width="13.5714285714286" customWidth="1"/>
    <col min="5382" max="5382" width="20.7142857142857" customWidth="1"/>
    <col min="5383" max="5383" width="21.1428571428571" customWidth="1"/>
    <col min="5384" max="5384" width="22.8571428571429" customWidth="1"/>
    <col min="5385" max="5386" width="21.1428571428571" customWidth="1"/>
    <col min="5634" max="5634" width="19.2857142857143" customWidth="1"/>
    <col min="5635" max="5635" width="16.7142857142857" customWidth="1"/>
    <col min="5636" max="5636" width="61.4285714285714" customWidth="1"/>
    <col min="5637" max="5637" width="13.5714285714286" customWidth="1"/>
    <col min="5638" max="5638" width="20.7142857142857" customWidth="1"/>
    <col min="5639" max="5639" width="21.1428571428571" customWidth="1"/>
    <col min="5640" max="5640" width="22.8571428571429" customWidth="1"/>
    <col min="5641" max="5642" width="21.1428571428571" customWidth="1"/>
    <col min="5890" max="5890" width="19.2857142857143" customWidth="1"/>
    <col min="5891" max="5891" width="16.7142857142857" customWidth="1"/>
    <col min="5892" max="5892" width="61.4285714285714" customWidth="1"/>
    <col min="5893" max="5893" width="13.5714285714286" customWidth="1"/>
    <col min="5894" max="5894" width="20.7142857142857" customWidth="1"/>
    <col min="5895" max="5895" width="21.1428571428571" customWidth="1"/>
    <col min="5896" max="5896" width="22.8571428571429" customWidth="1"/>
    <col min="5897" max="5898" width="21.1428571428571" customWidth="1"/>
    <col min="6146" max="6146" width="19.2857142857143" customWidth="1"/>
    <col min="6147" max="6147" width="16.7142857142857" customWidth="1"/>
    <col min="6148" max="6148" width="61.4285714285714" customWidth="1"/>
    <col min="6149" max="6149" width="13.5714285714286" customWidth="1"/>
    <col min="6150" max="6150" width="20.7142857142857" customWidth="1"/>
    <col min="6151" max="6151" width="21.1428571428571" customWidth="1"/>
    <col min="6152" max="6152" width="22.8571428571429" customWidth="1"/>
    <col min="6153" max="6154" width="21.1428571428571" customWidth="1"/>
    <col min="6402" max="6402" width="19.2857142857143" customWidth="1"/>
    <col min="6403" max="6403" width="16.7142857142857" customWidth="1"/>
    <col min="6404" max="6404" width="61.4285714285714" customWidth="1"/>
    <col min="6405" max="6405" width="13.5714285714286" customWidth="1"/>
    <col min="6406" max="6406" width="20.7142857142857" customWidth="1"/>
    <col min="6407" max="6407" width="21.1428571428571" customWidth="1"/>
    <col min="6408" max="6408" width="22.8571428571429" customWidth="1"/>
    <col min="6409" max="6410" width="21.1428571428571" customWidth="1"/>
    <col min="6658" max="6658" width="19.2857142857143" customWidth="1"/>
    <col min="6659" max="6659" width="16.7142857142857" customWidth="1"/>
    <col min="6660" max="6660" width="61.4285714285714" customWidth="1"/>
    <col min="6661" max="6661" width="13.5714285714286" customWidth="1"/>
    <col min="6662" max="6662" width="20.7142857142857" customWidth="1"/>
    <col min="6663" max="6663" width="21.1428571428571" customWidth="1"/>
    <col min="6664" max="6664" width="22.8571428571429" customWidth="1"/>
    <col min="6665" max="6666" width="21.1428571428571" customWidth="1"/>
    <col min="6914" max="6914" width="19.2857142857143" customWidth="1"/>
    <col min="6915" max="6915" width="16.7142857142857" customWidth="1"/>
    <col min="6916" max="6916" width="61.4285714285714" customWidth="1"/>
    <col min="6917" max="6917" width="13.5714285714286" customWidth="1"/>
    <col min="6918" max="6918" width="20.7142857142857" customWidth="1"/>
    <col min="6919" max="6919" width="21.1428571428571" customWidth="1"/>
    <col min="6920" max="6920" width="22.8571428571429" customWidth="1"/>
    <col min="6921" max="6922" width="21.1428571428571" customWidth="1"/>
    <col min="7170" max="7170" width="19.2857142857143" customWidth="1"/>
    <col min="7171" max="7171" width="16.7142857142857" customWidth="1"/>
    <col min="7172" max="7172" width="61.4285714285714" customWidth="1"/>
    <col min="7173" max="7173" width="13.5714285714286" customWidth="1"/>
    <col min="7174" max="7174" width="20.7142857142857" customWidth="1"/>
    <col min="7175" max="7175" width="21.1428571428571" customWidth="1"/>
    <col min="7176" max="7176" width="22.8571428571429" customWidth="1"/>
    <col min="7177" max="7178" width="21.1428571428571" customWidth="1"/>
    <col min="7426" max="7426" width="19.2857142857143" customWidth="1"/>
    <col min="7427" max="7427" width="16.7142857142857" customWidth="1"/>
    <col min="7428" max="7428" width="61.4285714285714" customWidth="1"/>
    <col min="7429" max="7429" width="13.5714285714286" customWidth="1"/>
    <col min="7430" max="7430" width="20.7142857142857" customWidth="1"/>
    <col min="7431" max="7431" width="21.1428571428571" customWidth="1"/>
    <col min="7432" max="7432" width="22.8571428571429" customWidth="1"/>
    <col min="7433" max="7434" width="21.1428571428571" customWidth="1"/>
    <col min="7682" max="7682" width="19.2857142857143" customWidth="1"/>
    <col min="7683" max="7683" width="16.7142857142857" customWidth="1"/>
    <col min="7684" max="7684" width="61.4285714285714" customWidth="1"/>
    <col min="7685" max="7685" width="13.5714285714286" customWidth="1"/>
    <col min="7686" max="7686" width="20.7142857142857" customWidth="1"/>
    <col min="7687" max="7687" width="21.1428571428571" customWidth="1"/>
    <col min="7688" max="7688" width="22.8571428571429" customWidth="1"/>
    <col min="7689" max="7690" width="21.1428571428571" customWidth="1"/>
    <col min="7938" max="7938" width="19.2857142857143" customWidth="1"/>
    <col min="7939" max="7939" width="16.7142857142857" customWidth="1"/>
    <col min="7940" max="7940" width="61.4285714285714" customWidth="1"/>
    <col min="7941" max="7941" width="13.5714285714286" customWidth="1"/>
    <col min="7942" max="7942" width="20.7142857142857" customWidth="1"/>
    <col min="7943" max="7943" width="21.1428571428571" customWidth="1"/>
    <col min="7944" max="7944" width="22.8571428571429" customWidth="1"/>
    <col min="7945" max="7946" width="21.1428571428571" customWidth="1"/>
    <col min="8194" max="8194" width="19.2857142857143" customWidth="1"/>
    <col min="8195" max="8195" width="16.7142857142857" customWidth="1"/>
    <col min="8196" max="8196" width="61.4285714285714" customWidth="1"/>
    <col min="8197" max="8197" width="13.5714285714286" customWidth="1"/>
    <col min="8198" max="8198" width="20.7142857142857" customWidth="1"/>
    <col min="8199" max="8199" width="21.1428571428571" customWidth="1"/>
    <col min="8200" max="8200" width="22.8571428571429" customWidth="1"/>
    <col min="8201" max="8202" width="21.1428571428571" customWidth="1"/>
    <col min="8450" max="8450" width="19.2857142857143" customWidth="1"/>
    <col min="8451" max="8451" width="16.7142857142857" customWidth="1"/>
    <col min="8452" max="8452" width="61.4285714285714" customWidth="1"/>
    <col min="8453" max="8453" width="13.5714285714286" customWidth="1"/>
    <col min="8454" max="8454" width="20.7142857142857" customWidth="1"/>
    <col min="8455" max="8455" width="21.1428571428571" customWidth="1"/>
    <col min="8456" max="8456" width="22.8571428571429" customWidth="1"/>
    <col min="8457" max="8458" width="21.1428571428571" customWidth="1"/>
    <col min="8706" max="8706" width="19.2857142857143" customWidth="1"/>
    <col min="8707" max="8707" width="16.7142857142857" customWidth="1"/>
    <col min="8708" max="8708" width="61.4285714285714" customWidth="1"/>
    <col min="8709" max="8709" width="13.5714285714286" customWidth="1"/>
    <col min="8710" max="8710" width="20.7142857142857" customWidth="1"/>
    <col min="8711" max="8711" width="21.1428571428571" customWidth="1"/>
    <col min="8712" max="8712" width="22.8571428571429" customWidth="1"/>
    <col min="8713" max="8714" width="21.1428571428571" customWidth="1"/>
    <col min="8962" max="8962" width="19.2857142857143" customWidth="1"/>
    <col min="8963" max="8963" width="16.7142857142857" customWidth="1"/>
    <col min="8964" max="8964" width="61.4285714285714" customWidth="1"/>
    <col min="8965" max="8965" width="13.5714285714286" customWidth="1"/>
    <col min="8966" max="8966" width="20.7142857142857" customWidth="1"/>
    <col min="8967" max="8967" width="21.1428571428571" customWidth="1"/>
    <col min="8968" max="8968" width="22.8571428571429" customWidth="1"/>
    <col min="8969" max="8970" width="21.1428571428571" customWidth="1"/>
    <col min="9218" max="9218" width="19.2857142857143" customWidth="1"/>
    <col min="9219" max="9219" width="16.7142857142857" customWidth="1"/>
    <col min="9220" max="9220" width="61.4285714285714" customWidth="1"/>
    <col min="9221" max="9221" width="13.5714285714286" customWidth="1"/>
    <col min="9222" max="9222" width="20.7142857142857" customWidth="1"/>
    <col min="9223" max="9223" width="21.1428571428571" customWidth="1"/>
    <col min="9224" max="9224" width="22.8571428571429" customWidth="1"/>
    <col min="9225" max="9226" width="21.1428571428571" customWidth="1"/>
    <col min="9474" max="9474" width="19.2857142857143" customWidth="1"/>
    <col min="9475" max="9475" width="16.7142857142857" customWidth="1"/>
    <col min="9476" max="9476" width="61.4285714285714" customWidth="1"/>
    <col min="9477" max="9477" width="13.5714285714286" customWidth="1"/>
    <col min="9478" max="9478" width="20.7142857142857" customWidth="1"/>
    <col min="9479" max="9479" width="21.1428571428571" customWidth="1"/>
    <col min="9480" max="9480" width="22.8571428571429" customWidth="1"/>
    <col min="9481" max="9482" width="21.1428571428571" customWidth="1"/>
    <col min="9730" max="9730" width="19.2857142857143" customWidth="1"/>
    <col min="9731" max="9731" width="16.7142857142857" customWidth="1"/>
    <col min="9732" max="9732" width="61.4285714285714" customWidth="1"/>
    <col min="9733" max="9733" width="13.5714285714286" customWidth="1"/>
    <col min="9734" max="9734" width="20.7142857142857" customWidth="1"/>
    <col min="9735" max="9735" width="21.1428571428571" customWidth="1"/>
    <col min="9736" max="9736" width="22.8571428571429" customWidth="1"/>
    <col min="9737" max="9738" width="21.1428571428571" customWidth="1"/>
    <col min="9986" max="9986" width="19.2857142857143" customWidth="1"/>
    <col min="9987" max="9987" width="16.7142857142857" customWidth="1"/>
    <col min="9988" max="9988" width="61.4285714285714" customWidth="1"/>
    <col min="9989" max="9989" width="13.5714285714286" customWidth="1"/>
    <col min="9990" max="9990" width="20.7142857142857" customWidth="1"/>
    <col min="9991" max="9991" width="21.1428571428571" customWidth="1"/>
    <col min="9992" max="9992" width="22.8571428571429" customWidth="1"/>
    <col min="9993" max="9994" width="21.1428571428571" customWidth="1"/>
    <col min="10242" max="10242" width="19.2857142857143" customWidth="1"/>
    <col min="10243" max="10243" width="16.7142857142857" customWidth="1"/>
    <col min="10244" max="10244" width="61.4285714285714" customWidth="1"/>
    <col min="10245" max="10245" width="13.5714285714286" customWidth="1"/>
    <col min="10246" max="10246" width="20.7142857142857" customWidth="1"/>
    <col min="10247" max="10247" width="21.1428571428571" customWidth="1"/>
    <col min="10248" max="10248" width="22.8571428571429" customWidth="1"/>
    <col min="10249" max="10250" width="21.1428571428571" customWidth="1"/>
    <col min="10498" max="10498" width="19.2857142857143" customWidth="1"/>
    <col min="10499" max="10499" width="16.7142857142857" customWidth="1"/>
    <col min="10500" max="10500" width="61.4285714285714" customWidth="1"/>
    <col min="10501" max="10501" width="13.5714285714286" customWidth="1"/>
    <col min="10502" max="10502" width="20.7142857142857" customWidth="1"/>
    <col min="10503" max="10503" width="21.1428571428571" customWidth="1"/>
    <col min="10504" max="10504" width="22.8571428571429" customWidth="1"/>
    <col min="10505" max="10506" width="21.1428571428571" customWidth="1"/>
    <col min="10754" max="10754" width="19.2857142857143" customWidth="1"/>
    <col min="10755" max="10755" width="16.7142857142857" customWidth="1"/>
    <col min="10756" max="10756" width="61.4285714285714" customWidth="1"/>
    <col min="10757" max="10757" width="13.5714285714286" customWidth="1"/>
    <col min="10758" max="10758" width="20.7142857142857" customWidth="1"/>
    <col min="10759" max="10759" width="21.1428571428571" customWidth="1"/>
    <col min="10760" max="10760" width="22.8571428571429" customWidth="1"/>
    <col min="10761" max="10762" width="21.1428571428571" customWidth="1"/>
    <col min="11010" max="11010" width="19.2857142857143" customWidth="1"/>
    <col min="11011" max="11011" width="16.7142857142857" customWidth="1"/>
    <col min="11012" max="11012" width="61.4285714285714" customWidth="1"/>
    <col min="11013" max="11013" width="13.5714285714286" customWidth="1"/>
    <col min="11014" max="11014" width="20.7142857142857" customWidth="1"/>
    <col min="11015" max="11015" width="21.1428571428571" customWidth="1"/>
    <col min="11016" max="11016" width="22.8571428571429" customWidth="1"/>
    <col min="11017" max="11018" width="21.1428571428571" customWidth="1"/>
    <col min="11266" max="11266" width="19.2857142857143" customWidth="1"/>
    <col min="11267" max="11267" width="16.7142857142857" customWidth="1"/>
    <col min="11268" max="11268" width="61.4285714285714" customWidth="1"/>
    <col min="11269" max="11269" width="13.5714285714286" customWidth="1"/>
    <col min="11270" max="11270" width="20.7142857142857" customWidth="1"/>
    <col min="11271" max="11271" width="21.1428571428571" customWidth="1"/>
    <col min="11272" max="11272" width="22.8571428571429" customWidth="1"/>
    <col min="11273" max="11274" width="21.1428571428571" customWidth="1"/>
    <col min="11522" max="11522" width="19.2857142857143" customWidth="1"/>
    <col min="11523" max="11523" width="16.7142857142857" customWidth="1"/>
    <col min="11524" max="11524" width="61.4285714285714" customWidth="1"/>
    <col min="11525" max="11525" width="13.5714285714286" customWidth="1"/>
    <col min="11526" max="11526" width="20.7142857142857" customWidth="1"/>
    <col min="11527" max="11527" width="21.1428571428571" customWidth="1"/>
    <col min="11528" max="11528" width="22.8571428571429" customWidth="1"/>
    <col min="11529" max="11530" width="21.1428571428571" customWidth="1"/>
    <col min="11778" max="11778" width="19.2857142857143" customWidth="1"/>
    <col min="11779" max="11779" width="16.7142857142857" customWidth="1"/>
    <col min="11780" max="11780" width="61.4285714285714" customWidth="1"/>
    <col min="11781" max="11781" width="13.5714285714286" customWidth="1"/>
    <col min="11782" max="11782" width="20.7142857142857" customWidth="1"/>
    <col min="11783" max="11783" width="21.1428571428571" customWidth="1"/>
    <col min="11784" max="11784" width="22.8571428571429" customWidth="1"/>
    <col min="11785" max="11786" width="21.1428571428571" customWidth="1"/>
    <col min="12034" max="12034" width="19.2857142857143" customWidth="1"/>
    <col min="12035" max="12035" width="16.7142857142857" customWidth="1"/>
    <col min="12036" max="12036" width="61.4285714285714" customWidth="1"/>
    <col min="12037" max="12037" width="13.5714285714286" customWidth="1"/>
    <col min="12038" max="12038" width="20.7142857142857" customWidth="1"/>
    <col min="12039" max="12039" width="21.1428571428571" customWidth="1"/>
    <col min="12040" max="12040" width="22.8571428571429" customWidth="1"/>
    <col min="12041" max="12042" width="21.1428571428571" customWidth="1"/>
    <col min="12290" max="12290" width="19.2857142857143" customWidth="1"/>
    <col min="12291" max="12291" width="16.7142857142857" customWidth="1"/>
    <col min="12292" max="12292" width="61.4285714285714" customWidth="1"/>
    <col min="12293" max="12293" width="13.5714285714286" customWidth="1"/>
    <col min="12294" max="12294" width="20.7142857142857" customWidth="1"/>
    <col min="12295" max="12295" width="21.1428571428571" customWidth="1"/>
    <col min="12296" max="12296" width="22.8571428571429" customWidth="1"/>
    <col min="12297" max="12298" width="21.1428571428571" customWidth="1"/>
    <col min="12546" max="12546" width="19.2857142857143" customWidth="1"/>
    <col min="12547" max="12547" width="16.7142857142857" customWidth="1"/>
    <col min="12548" max="12548" width="61.4285714285714" customWidth="1"/>
    <col min="12549" max="12549" width="13.5714285714286" customWidth="1"/>
    <col min="12550" max="12550" width="20.7142857142857" customWidth="1"/>
    <col min="12551" max="12551" width="21.1428571428571" customWidth="1"/>
    <col min="12552" max="12552" width="22.8571428571429" customWidth="1"/>
    <col min="12553" max="12554" width="21.1428571428571" customWidth="1"/>
    <col min="12802" max="12802" width="19.2857142857143" customWidth="1"/>
    <col min="12803" max="12803" width="16.7142857142857" customWidth="1"/>
    <col min="12804" max="12804" width="61.4285714285714" customWidth="1"/>
    <col min="12805" max="12805" width="13.5714285714286" customWidth="1"/>
    <col min="12806" max="12806" width="20.7142857142857" customWidth="1"/>
    <col min="12807" max="12807" width="21.1428571428571" customWidth="1"/>
    <col min="12808" max="12808" width="22.8571428571429" customWidth="1"/>
    <col min="12809" max="12810" width="21.1428571428571" customWidth="1"/>
    <col min="13058" max="13058" width="19.2857142857143" customWidth="1"/>
    <col min="13059" max="13059" width="16.7142857142857" customWidth="1"/>
    <col min="13060" max="13060" width="61.4285714285714" customWidth="1"/>
    <col min="13061" max="13061" width="13.5714285714286" customWidth="1"/>
    <col min="13062" max="13062" width="20.7142857142857" customWidth="1"/>
    <col min="13063" max="13063" width="21.1428571428571" customWidth="1"/>
    <col min="13064" max="13064" width="22.8571428571429" customWidth="1"/>
    <col min="13065" max="13066" width="21.1428571428571" customWidth="1"/>
    <col min="13314" max="13314" width="19.2857142857143" customWidth="1"/>
    <col min="13315" max="13315" width="16.7142857142857" customWidth="1"/>
    <col min="13316" max="13316" width="61.4285714285714" customWidth="1"/>
    <col min="13317" max="13317" width="13.5714285714286" customWidth="1"/>
    <col min="13318" max="13318" width="20.7142857142857" customWidth="1"/>
    <col min="13319" max="13319" width="21.1428571428571" customWidth="1"/>
    <col min="13320" max="13320" width="22.8571428571429" customWidth="1"/>
    <col min="13321" max="13322" width="21.1428571428571" customWidth="1"/>
    <col min="13570" max="13570" width="19.2857142857143" customWidth="1"/>
    <col min="13571" max="13571" width="16.7142857142857" customWidth="1"/>
    <col min="13572" max="13572" width="61.4285714285714" customWidth="1"/>
    <col min="13573" max="13573" width="13.5714285714286" customWidth="1"/>
    <col min="13574" max="13574" width="20.7142857142857" customWidth="1"/>
    <col min="13575" max="13575" width="21.1428571428571" customWidth="1"/>
    <col min="13576" max="13576" width="22.8571428571429" customWidth="1"/>
    <col min="13577" max="13578" width="21.1428571428571" customWidth="1"/>
    <col min="13826" max="13826" width="19.2857142857143" customWidth="1"/>
    <col min="13827" max="13827" width="16.7142857142857" customWidth="1"/>
    <col min="13828" max="13828" width="61.4285714285714" customWidth="1"/>
    <col min="13829" max="13829" width="13.5714285714286" customWidth="1"/>
    <col min="13830" max="13830" width="20.7142857142857" customWidth="1"/>
    <col min="13831" max="13831" width="21.1428571428571" customWidth="1"/>
    <col min="13832" max="13832" width="22.8571428571429" customWidth="1"/>
    <col min="13833" max="13834" width="21.1428571428571" customWidth="1"/>
    <col min="14082" max="14082" width="19.2857142857143" customWidth="1"/>
    <col min="14083" max="14083" width="16.7142857142857" customWidth="1"/>
    <col min="14084" max="14084" width="61.4285714285714" customWidth="1"/>
    <col min="14085" max="14085" width="13.5714285714286" customWidth="1"/>
    <col min="14086" max="14086" width="20.7142857142857" customWidth="1"/>
    <col min="14087" max="14087" width="21.1428571428571" customWidth="1"/>
    <col min="14088" max="14088" width="22.8571428571429" customWidth="1"/>
    <col min="14089" max="14090" width="21.1428571428571" customWidth="1"/>
    <col min="14338" max="14338" width="19.2857142857143" customWidth="1"/>
    <col min="14339" max="14339" width="16.7142857142857" customWidth="1"/>
    <col min="14340" max="14340" width="61.4285714285714" customWidth="1"/>
    <col min="14341" max="14341" width="13.5714285714286" customWidth="1"/>
    <col min="14342" max="14342" width="20.7142857142857" customWidth="1"/>
    <col min="14343" max="14343" width="21.1428571428571" customWidth="1"/>
    <col min="14344" max="14344" width="22.8571428571429" customWidth="1"/>
    <col min="14345" max="14346" width="21.1428571428571" customWidth="1"/>
    <col min="14594" max="14594" width="19.2857142857143" customWidth="1"/>
    <col min="14595" max="14595" width="16.7142857142857" customWidth="1"/>
    <col min="14596" max="14596" width="61.4285714285714" customWidth="1"/>
    <col min="14597" max="14597" width="13.5714285714286" customWidth="1"/>
    <col min="14598" max="14598" width="20.7142857142857" customWidth="1"/>
    <col min="14599" max="14599" width="21.1428571428571" customWidth="1"/>
    <col min="14600" max="14600" width="22.8571428571429" customWidth="1"/>
    <col min="14601" max="14602" width="21.1428571428571" customWidth="1"/>
    <col min="14850" max="14850" width="19.2857142857143" customWidth="1"/>
    <col min="14851" max="14851" width="16.7142857142857" customWidth="1"/>
    <col min="14852" max="14852" width="61.4285714285714" customWidth="1"/>
    <col min="14853" max="14853" width="13.5714285714286" customWidth="1"/>
    <col min="14854" max="14854" width="20.7142857142857" customWidth="1"/>
    <col min="14855" max="14855" width="21.1428571428571" customWidth="1"/>
    <col min="14856" max="14856" width="22.8571428571429" customWidth="1"/>
    <col min="14857" max="14858" width="21.1428571428571" customWidth="1"/>
    <col min="15106" max="15106" width="19.2857142857143" customWidth="1"/>
    <col min="15107" max="15107" width="16.7142857142857" customWidth="1"/>
    <col min="15108" max="15108" width="61.4285714285714" customWidth="1"/>
    <col min="15109" max="15109" width="13.5714285714286" customWidth="1"/>
    <col min="15110" max="15110" width="20.7142857142857" customWidth="1"/>
    <col min="15111" max="15111" width="21.1428571428571" customWidth="1"/>
    <col min="15112" max="15112" width="22.8571428571429" customWidth="1"/>
    <col min="15113" max="15114" width="21.1428571428571" customWidth="1"/>
    <col min="15362" max="15362" width="19.2857142857143" customWidth="1"/>
    <col min="15363" max="15363" width="16.7142857142857" customWidth="1"/>
    <col min="15364" max="15364" width="61.4285714285714" customWidth="1"/>
    <col min="15365" max="15365" width="13.5714285714286" customWidth="1"/>
    <col min="15366" max="15366" width="20.7142857142857" customWidth="1"/>
    <col min="15367" max="15367" width="21.1428571428571" customWidth="1"/>
    <col min="15368" max="15368" width="22.8571428571429" customWidth="1"/>
    <col min="15369" max="15370" width="21.1428571428571" customWidth="1"/>
    <col min="15618" max="15618" width="19.2857142857143" customWidth="1"/>
    <col min="15619" max="15619" width="16.7142857142857" customWidth="1"/>
    <col min="15620" max="15620" width="61.4285714285714" customWidth="1"/>
    <col min="15621" max="15621" width="13.5714285714286" customWidth="1"/>
    <col min="15622" max="15622" width="20.7142857142857" customWidth="1"/>
    <col min="15623" max="15623" width="21.1428571428571" customWidth="1"/>
    <col min="15624" max="15624" width="22.8571428571429" customWidth="1"/>
    <col min="15625" max="15626" width="21.1428571428571" customWidth="1"/>
    <col min="15874" max="15874" width="19.2857142857143" customWidth="1"/>
    <col min="15875" max="15875" width="16.7142857142857" customWidth="1"/>
    <col min="15876" max="15876" width="61.4285714285714" customWidth="1"/>
    <col min="15877" max="15877" width="13.5714285714286" customWidth="1"/>
    <col min="15878" max="15878" width="20.7142857142857" customWidth="1"/>
    <col min="15879" max="15879" width="21.1428571428571" customWidth="1"/>
    <col min="15880" max="15880" width="22.8571428571429" customWidth="1"/>
    <col min="15881" max="15882" width="21.1428571428571" customWidth="1"/>
    <col min="16130" max="16130" width="19.2857142857143" customWidth="1"/>
    <col min="16131" max="16131" width="16.7142857142857" customWidth="1"/>
    <col min="16132" max="16132" width="61.4285714285714" customWidth="1"/>
    <col min="16133" max="16133" width="13.5714285714286" customWidth="1"/>
    <col min="16134" max="16134" width="20.7142857142857" customWidth="1"/>
    <col min="16135" max="16135" width="21.1428571428571" customWidth="1"/>
    <col min="16136" max="16136" width="22.8571428571429" customWidth="1"/>
    <col min="16137" max="16138" width="21.1428571428571" customWidth="1"/>
  </cols>
  <sheetData>
    <row r="1" ht="15.75" spans="1:10">
      <c r="A1" s="288"/>
      <c r="B1" s="288"/>
      <c r="C1" s="288"/>
      <c r="D1" s="288"/>
      <c r="E1" s="288"/>
      <c r="F1" s="288"/>
      <c r="G1" s="288"/>
      <c r="H1" s="288"/>
      <c r="I1" s="288"/>
      <c r="J1" s="288"/>
    </row>
    <row r="2" ht="15.75" spans="1:10">
      <c r="A2" s="288"/>
      <c r="B2" s="288"/>
      <c r="C2" s="288"/>
      <c r="D2" s="289"/>
      <c r="E2" s="289"/>
      <c r="F2" s="289"/>
      <c r="G2" s="289"/>
      <c r="H2" s="289"/>
      <c r="I2" s="289"/>
      <c r="J2" s="289"/>
    </row>
    <row r="3" ht="15.75" spans="1:10">
      <c r="A3" s="288"/>
      <c r="B3" s="288"/>
      <c r="C3" s="288"/>
      <c r="D3" s="290"/>
      <c r="E3" s="290"/>
      <c r="F3" s="290"/>
      <c r="G3" s="290"/>
      <c r="H3" s="290"/>
      <c r="I3" s="290"/>
      <c r="J3" s="290"/>
    </row>
    <row r="4" ht="15.75" spans="1:10">
      <c r="A4" s="288"/>
      <c r="B4" s="288"/>
      <c r="C4" s="288"/>
      <c r="D4" s="290"/>
      <c r="E4" s="290"/>
      <c r="F4" s="290"/>
      <c r="G4" s="290"/>
      <c r="H4" s="290"/>
      <c r="I4" s="290"/>
      <c r="J4" s="290"/>
    </row>
    <row r="5" ht="15.75" spans="1:10">
      <c r="A5" s="288"/>
      <c r="B5" s="288"/>
      <c r="C5" s="288"/>
      <c r="D5" s="288"/>
      <c r="E5" s="288"/>
      <c r="F5" s="288"/>
      <c r="G5" s="288"/>
      <c r="H5" s="288"/>
      <c r="I5" s="288"/>
      <c r="J5" s="288"/>
    </row>
    <row r="6" ht="15.75" customHeight="1" spans="1:11">
      <c r="A6" s="291" t="s">
        <v>108</v>
      </c>
      <c r="B6" s="291"/>
      <c r="C6" s="291"/>
      <c r="D6" s="291"/>
      <c r="E6" s="292" t="s">
        <v>109</v>
      </c>
      <c r="F6" s="292"/>
      <c r="G6" s="292"/>
      <c r="H6" s="292"/>
      <c r="I6" s="292"/>
      <c r="J6" s="292"/>
      <c r="K6" s="292"/>
    </row>
    <row r="7" ht="35.25" customHeight="1" spans="1:11">
      <c r="A7" s="292" t="s">
        <v>110</v>
      </c>
      <c r="B7" s="292"/>
      <c r="C7" s="292"/>
      <c r="D7" s="292"/>
      <c r="E7" s="292"/>
      <c r="F7" s="292"/>
      <c r="G7" s="292"/>
      <c r="H7" s="292"/>
      <c r="I7" s="292"/>
      <c r="J7" s="292"/>
      <c r="K7" s="292"/>
    </row>
    <row r="8" ht="15.75" spans="1:11">
      <c r="A8" s="291" t="s">
        <v>111</v>
      </c>
      <c r="B8" s="291"/>
      <c r="C8" s="291"/>
      <c r="D8" s="291"/>
      <c r="E8" s="292"/>
      <c r="F8" s="292"/>
      <c r="G8" s="292"/>
      <c r="H8" s="292"/>
      <c r="I8" s="292"/>
      <c r="J8" s="292"/>
      <c r="K8" s="292"/>
    </row>
    <row r="9" ht="17.25" customHeight="1" spans="1:11">
      <c r="A9" s="293"/>
      <c r="B9" s="294"/>
      <c r="C9" s="294"/>
      <c r="D9" s="294"/>
      <c r="E9" s="294"/>
      <c r="F9" s="294"/>
      <c r="G9" s="294"/>
      <c r="H9" s="294"/>
      <c r="I9" s="294"/>
      <c r="J9" s="294"/>
      <c r="K9" s="333"/>
    </row>
    <row r="10" ht="15.75" spans="1:11">
      <c r="A10" s="295" t="s">
        <v>16</v>
      </c>
      <c r="B10" s="296"/>
      <c r="C10" s="296"/>
      <c r="D10" s="296"/>
      <c r="E10" s="296"/>
      <c r="F10" s="296"/>
      <c r="G10" s="296"/>
      <c r="H10" s="296"/>
      <c r="I10" s="296"/>
      <c r="J10" s="296"/>
      <c r="K10" s="334"/>
    </row>
    <row r="11" ht="31.5" spans="1:11">
      <c r="A11" s="297" t="s">
        <v>17</v>
      </c>
      <c r="B11" s="297" t="s">
        <v>112</v>
      </c>
      <c r="C11" s="298" t="s">
        <v>18</v>
      </c>
      <c r="D11" s="299" t="s">
        <v>19</v>
      </c>
      <c r="E11" s="297" t="s">
        <v>10</v>
      </c>
      <c r="F11" s="297" t="s">
        <v>113</v>
      </c>
      <c r="G11" s="297" t="s">
        <v>114</v>
      </c>
      <c r="H11" s="297" t="s">
        <v>115</v>
      </c>
      <c r="I11" s="297" t="s">
        <v>116</v>
      </c>
      <c r="J11" s="297" t="s">
        <v>117</v>
      </c>
      <c r="K11" s="335">
        <f>SUM(J12)</f>
        <v>8</v>
      </c>
    </row>
    <row r="12" ht="15.75" spans="1:11">
      <c r="A12" s="300"/>
      <c r="B12" s="300"/>
      <c r="C12" s="301"/>
      <c r="D12" s="302"/>
      <c r="E12" s="303"/>
      <c r="F12" s="304">
        <v>1</v>
      </c>
      <c r="G12" s="304">
        <v>4</v>
      </c>
      <c r="H12" s="304">
        <v>2</v>
      </c>
      <c r="I12" s="304">
        <f>H12*G12*F12</f>
        <v>8</v>
      </c>
      <c r="J12" s="225">
        <f>I12</f>
        <v>8</v>
      </c>
      <c r="K12" s="336"/>
    </row>
    <row r="13" ht="15.75" spans="1:11">
      <c r="A13" s="300"/>
      <c r="B13" s="300"/>
      <c r="C13" s="300"/>
      <c r="D13" s="300"/>
      <c r="E13" s="300"/>
      <c r="F13" s="300"/>
      <c r="G13" s="300"/>
      <c r="H13" s="300"/>
      <c r="I13" s="300"/>
      <c r="J13" s="300"/>
      <c r="K13" s="332"/>
    </row>
    <row r="14" ht="47.25" spans="1:15">
      <c r="A14" s="297" t="s">
        <v>21</v>
      </c>
      <c r="B14" s="291">
        <v>10512</v>
      </c>
      <c r="C14" s="298" t="s">
        <v>18</v>
      </c>
      <c r="D14" s="299" t="s">
        <v>22</v>
      </c>
      <c r="E14" s="305"/>
      <c r="F14" s="305"/>
      <c r="G14" s="305"/>
      <c r="H14" s="305"/>
      <c r="I14" s="305"/>
      <c r="J14" s="297" t="s">
        <v>118</v>
      </c>
      <c r="K14" s="335">
        <f>SUM(J15)</f>
        <v>0.05</v>
      </c>
      <c r="O14">
        <f>ROUND(2/60,2)</f>
        <v>0.03</v>
      </c>
    </row>
    <row r="15" ht="31.5" spans="1:11">
      <c r="A15" s="306"/>
      <c r="B15" s="306"/>
      <c r="C15" s="306"/>
      <c r="D15" s="307" t="s">
        <v>205</v>
      </c>
      <c r="E15" s="306"/>
      <c r="F15" s="306"/>
      <c r="G15" s="306"/>
      <c r="H15" s="306"/>
      <c r="I15" s="306"/>
      <c r="J15" s="324">
        <f>3/60</f>
        <v>0.05</v>
      </c>
      <c r="K15" s="336"/>
    </row>
    <row r="16" ht="15.75" customHeight="1" spans="1:11">
      <c r="A16" s="308"/>
      <c r="B16" s="308"/>
      <c r="C16" s="308"/>
      <c r="D16" s="308"/>
      <c r="E16" s="308"/>
      <c r="F16" s="308"/>
      <c r="G16" s="308"/>
      <c r="H16" s="308"/>
      <c r="I16" s="308"/>
      <c r="J16" s="308"/>
      <c r="K16" s="332"/>
    </row>
    <row r="17" customFormat="1" ht="15.75" spans="1:11">
      <c r="A17" s="297" t="s">
        <v>24</v>
      </c>
      <c r="B17" s="309">
        <f>VLOOKUP(A17,'Planilha São Valentin'!$A:$I,2,FALSE)</f>
        <v>42046</v>
      </c>
      <c r="C17" s="309" t="str">
        <f>VLOOKUP(A17,'Planilha São Valentin'!$A:$I,3,FALSE)</f>
        <v> DER RODOVIAS</v>
      </c>
      <c r="D17" s="309" t="str">
        <f>VLOOKUP(A17,'Planilha São Valentin'!$A:$I,4,FALSE)</f>
        <v>Cones para sinalização, fornecimento e colocação</v>
      </c>
      <c r="E17" s="309" t="str">
        <f>VLOOKUP(A17,'Planilha São Valentin'!$A:$I,5,FALSE)</f>
        <v>und</v>
      </c>
      <c r="F17" s="297" t="s">
        <v>113</v>
      </c>
      <c r="G17" s="297" t="s">
        <v>114</v>
      </c>
      <c r="H17" s="297" t="s">
        <v>115</v>
      </c>
      <c r="I17" s="297" t="s">
        <v>116</v>
      </c>
      <c r="J17" s="297" t="s">
        <v>117</v>
      </c>
      <c r="K17" s="335">
        <f>ROUND(J18,2)</f>
        <v>20</v>
      </c>
    </row>
    <row r="18" customFormat="1" ht="15.75" spans="1:11">
      <c r="A18" s="300"/>
      <c r="B18" s="300"/>
      <c r="C18" s="301"/>
      <c r="D18" s="310"/>
      <c r="E18" s="311" t="s">
        <v>120</v>
      </c>
      <c r="F18" s="312"/>
      <c r="G18" s="312"/>
      <c r="H18" s="312"/>
      <c r="I18" s="312"/>
      <c r="J18" s="337" t="str">
        <f>E18</f>
        <v>20</v>
      </c>
      <c r="K18" s="336"/>
    </row>
    <row r="19" customFormat="1" ht="15.75" spans="1:11">
      <c r="A19" s="300"/>
      <c r="B19" s="300"/>
      <c r="C19" s="300"/>
      <c r="D19" s="300"/>
      <c r="E19" s="300"/>
      <c r="F19" s="300"/>
      <c r="G19" s="300"/>
      <c r="H19" s="300"/>
      <c r="I19" s="300"/>
      <c r="J19" s="300"/>
      <c r="K19" s="332"/>
    </row>
    <row r="20" customFormat="1" ht="15.75" spans="1:15">
      <c r="A20" s="297" t="s">
        <v>28</v>
      </c>
      <c r="B20" s="309">
        <f>VLOOKUP(A20,'Planilha São Valentin'!$A:$I,2,FALSE)</f>
        <v>42047</v>
      </c>
      <c r="C20" s="309" t="str">
        <f>VLOOKUP(A20,'Planilha São Valentin'!$A:$I,3,FALSE)</f>
        <v> DER RODOVIAS</v>
      </c>
      <c r="D20" s="309" t="str">
        <f>VLOOKUP(A20,'Planilha São Valentin'!$A:$I,4,FALSE)</f>
        <v>Elementos de madeira para sinalização - cavaletes</v>
      </c>
      <c r="E20" s="309" t="str">
        <f>VLOOKUP(A20,'Planilha São Valentin'!$A:$I,5,FALSE)</f>
        <v>und</v>
      </c>
      <c r="F20" s="297"/>
      <c r="G20" s="297"/>
      <c r="H20" s="297"/>
      <c r="I20" s="297"/>
      <c r="J20" s="297" t="s">
        <v>118</v>
      </c>
      <c r="K20" s="335">
        <f>ROUND(SUM(J21),2)</f>
        <v>4</v>
      </c>
      <c r="O20">
        <f>ROUND(2/60,2)</f>
        <v>0.03</v>
      </c>
    </row>
    <row r="21" customFormat="1" ht="15.75" spans="1:11">
      <c r="A21" s="308"/>
      <c r="B21" s="308"/>
      <c r="C21" s="308"/>
      <c r="D21" s="313"/>
      <c r="E21" s="314">
        <v>4</v>
      </c>
      <c r="F21" s="308"/>
      <c r="G21" s="308"/>
      <c r="H21" s="308"/>
      <c r="I21" s="308"/>
      <c r="J21" s="320">
        <f>E21</f>
        <v>4</v>
      </c>
      <c r="K21" s="336"/>
    </row>
    <row r="22" customFormat="1" ht="15.75" customHeight="1" spans="1:11">
      <c r="A22" s="308"/>
      <c r="B22" s="308"/>
      <c r="C22" s="308"/>
      <c r="D22" s="308"/>
      <c r="E22" s="308"/>
      <c r="F22" s="308"/>
      <c r="G22" s="308"/>
      <c r="H22" s="308"/>
      <c r="I22" s="308"/>
      <c r="J22" s="308"/>
      <c r="K22" s="332"/>
    </row>
    <row r="23" customFormat="1" ht="31.5" spans="1:11">
      <c r="A23" s="297" t="s">
        <v>30</v>
      </c>
      <c r="B23" s="309">
        <f>VLOOKUP(A23,'Planilha São Valentin'!$A:$I,2,FALSE)</f>
        <v>41359</v>
      </c>
      <c r="C23" s="309" t="str">
        <f>VLOOKUP(A23,'Planilha São Valentin'!$A:$I,3,FALSE)</f>
        <v> DER RODOVIAS</v>
      </c>
      <c r="D23" s="315" t="str">
        <f>VLOOKUP(A23,'Planilha São Valentin'!$A:$I,4,FALSE)</f>
        <v>Tela de proteção de segurança de PVC cor laranja com suporte para sinalização de obras</v>
      </c>
      <c r="E23" s="309" t="str">
        <f>VLOOKUP(A23,'Planilha São Valentin'!$A:$I,5,FALSE)</f>
        <v>m</v>
      </c>
      <c r="F23" s="297" t="s">
        <v>113</v>
      </c>
      <c r="G23" s="297" t="s">
        <v>114</v>
      </c>
      <c r="H23" s="297" t="s">
        <v>115</v>
      </c>
      <c r="I23" s="297" t="s">
        <v>116</v>
      </c>
      <c r="J23" s="297" t="s">
        <v>117</v>
      </c>
      <c r="K23" s="335">
        <f>ROUND((J24),2)</f>
        <v>40</v>
      </c>
    </row>
    <row r="24" customFormat="1" ht="15.75" spans="1:11">
      <c r="A24" s="300"/>
      <c r="B24" s="300"/>
      <c r="C24" s="301"/>
      <c r="D24" s="310"/>
      <c r="E24" s="311" t="s">
        <v>121</v>
      </c>
      <c r="F24" s="312"/>
      <c r="G24" s="312"/>
      <c r="H24" s="312"/>
      <c r="I24" s="312"/>
      <c r="J24" s="337" t="str">
        <f>E24</f>
        <v>40</v>
      </c>
      <c r="K24" s="336"/>
    </row>
    <row r="25" customFormat="1" ht="15.75" spans="1:11">
      <c r="A25" s="300"/>
      <c r="B25" s="300"/>
      <c r="C25" s="300"/>
      <c r="D25" s="300"/>
      <c r="E25" s="300"/>
      <c r="F25" s="300"/>
      <c r="G25" s="300"/>
      <c r="H25" s="300"/>
      <c r="I25" s="300"/>
      <c r="J25" s="300"/>
      <c r="K25" s="332"/>
    </row>
    <row r="26" customFormat="1" ht="63" spans="1:11">
      <c r="A26" s="297" t="s">
        <v>33</v>
      </c>
      <c r="B26" s="437" t="str">
        <f>VLOOKUP(A26,'Planilha São Valentin'!$A:$I,2,FALSE)</f>
        <v>020356</v>
      </c>
      <c r="C26" s="309" t="str">
        <f>VLOOKUP(A26,'Planilha São Valentin'!$A:$I,3,FALSE)</f>
        <v> DER EDIFICAÇÕES</v>
      </c>
      <c r="D26" s="315" t="str">
        <f>VLOOKUP(A26,'Planilha São Valentin'!$A:$I,4,FALSE)</f>
        <v>Aluguel mensal container para almoxarifado, incl. porta, 2 janelas, 1 pt iluminação, Isolamento térmico (teto), piso em comp. Naval pintado, cert. NR18, incl. laudo descontaminação.</v>
      </c>
      <c r="E26" s="309" t="str">
        <f>VLOOKUP(A26,'Planilha São Valentin'!$A:$I,5,FALSE)</f>
        <v>mês </v>
      </c>
      <c r="F26" s="297" t="s">
        <v>113</v>
      </c>
      <c r="G26" s="297" t="s">
        <v>114</v>
      </c>
      <c r="H26" s="297" t="s">
        <v>115</v>
      </c>
      <c r="I26" s="297" t="s">
        <v>116</v>
      </c>
      <c r="J26" s="297" t="s">
        <v>117</v>
      </c>
      <c r="K26" s="335">
        <f>ROUND((J27),2)</f>
        <v>3</v>
      </c>
    </row>
    <row r="27" customFormat="1" ht="15.75" spans="1:11">
      <c r="A27" s="300"/>
      <c r="B27" s="300"/>
      <c r="C27" s="301"/>
      <c r="D27" s="310"/>
      <c r="E27" s="311" t="s">
        <v>122</v>
      </c>
      <c r="F27" s="312"/>
      <c r="G27" s="312"/>
      <c r="H27" s="312"/>
      <c r="I27" s="312"/>
      <c r="J27" s="337" t="str">
        <f>E27</f>
        <v>3</v>
      </c>
      <c r="K27" s="336"/>
    </row>
    <row r="28" customFormat="1" ht="15.75" spans="1:11">
      <c r="A28" s="300"/>
      <c r="B28" s="300"/>
      <c r="C28" s="300"/>
      <c r="D28" s="300"/>
      <c r="E28" s="300"/>
      <c r="F28" s="300"/>
      <c r="G28" s="300"/>
      <c r="H28" s="300"/>
      <c r="I28" s="300"/>
      <c r="J28" s="300"/>
      <c r="K28" s="332"/>
    </row>
    <row r="29" customFormat="1" ht="31.5" spans="1:11">
      <c r="A29" s="297" t="s">
        <v>36</v>
      </c>
      <c r="B29" s="437" t="str">
        <f>VLOOKUP(A29,'Planilha São Valentin'!$A:$I,2,FALSE)</f>
        <v>020344</v>
      </c>
      <c r="C29" s="309" t="str">
        <f>VLOOKUP(A29,'Planilha São Valentin'!$A:$I,3,FALSE)</f>
        <v> DER EDIFICAÇÕES</v>
      </c>
      <c r="D29" s="315" t="str">
        <f>VLOOKUP(A29,'Planilha São Valentin'!$A:$I,4,FALSE)</f>
        <v>Mobilização e desmobilização de conteiner locado para barracão de obra</v>
      </c>
      <c r="E29" s="309" t="str">
        <f>VLOOKUP(A29,'Planilha São Valentin'!$A:$I,5,FALSE)</f>
        <v>und</v>
      </c>
      <c r="F29" s="297" t="s">
        <v>113</v>
      </c>
      <c r="G29" s="297" t="s">
        <v>114</v>
      </c>
      <c r="H29" s="297" t="s">
        <v>115</v>
      </c>
      <c r="I29" s="297" t="s">
        <v>116</v>
      </c>
      <c r="J29" s="297" t="s">
        <v>117</v>
      </c>
      <c r="K29" s="335">
        <f>ROUND((J30),2)</f>
        <v>1</v>
      </c>
    </row>
    <row r="30" customFormat="1" ht="15.75" spans="1:11">
      <c r="A30" s="300"/>
      <c r="B30" s="300"/>
      <c r="C30" s="301"/>
      <c r="D30" s="310"/>
      <c r="E30" s="311" t="s">
        <v>123</v>
      </c>
      <c r="F30" s="312"/>
      <c r="G30" s="312"/>
      <c r="H30" s="312"/>
      <c r="I30" s="312"/>
      <c r="J30" s="337" t="str">
        <f>E30</f>
        <v>1</v>
      </c>
      <c r="K30" s="336"/>
    </row>
    <row r="31" customFormat="1" ht="15.75" spans="1:11">
      <c r="A31" s="300"/>
      <c r="B31" s="300"/>
      <c r="C31" s="300"/>
      <c r="D31" s="300"/>
      <c r="E31" s="300"/>
      <c r="F31" s="300"/>
      <c r="G31" s="300"/>
      <c r="H31" s="300"/>
      <c r="I31" s="300"/>
      <c r="J31" s="300"/>
      <c r="K31" s="332"/>
    </row>
    <row r="32" customFormat="1" ht="15.75" spans="1:11">
      <c r="A32" s="297" t="s">
        <v>39</v>
      </c>
      <c r="B32" s="437" t="str">
        <f>VLOOKUP(A32,'Planilha São Valentin'!$A:$I,2,FALSE)</f>
        <v>7010100210</v>
      </c>
      <c r="C32" s="309" t="str">
        <f>VLOOKUP(A32,'Planilha São Valentin'!$A:$I,3,FALSE)</f>
        <v>CESAN</v>
      </c>
      <c r="D32" s="315" t="str">
        <f>VLOOKUP(A32,'Planilha São Valentin'!$A:$I,4,FALSE)</f>
        <v>BANHEIRO QUIMICO</v>
      </c>
      <c r="E32" s="309" t="str">
        <f>VLOOKUP(A32,'Planilha São Valentin'!$A:$I,5,FALSE)</f>
        <v>unm</v>
      </c>
      <c r="F32" s="297" t="s">
        <v>113</v>
      </c>
      <c r="G32" s="297" t="s">
        <v>114</v>
      </c>
      <c r="H32" s="297" t="s">
        <v>115</v>
      </c>
      <c r="I32" s="297" t="s">
        <v>116</v>
      </c>
      <c r="J32" s="297" t="s">
        <v>117</v>
      </c>
      <c r="K32" s="335">
        <f>ROUND((J33),2)</f>
        <v>3</v>
      </c>
    </row>
    <row r="33" customFormat="1" ht="15.75" spans="1:11">
      <c r="A33" s="300"/>
      <c r="B33" s="300"/>
      <c r="C33" s="301"/>
      <c r="D33" s="310"/>
      <c r="E33" s="311" t="s">
        <v>122</v>
      </c>
      <c r="F33" s="312"/>
      <c r="G33" s="312"/>
      <c r="H33" s="312"/>
      <c r="I33" s="312"/>
      <c r="J33" s="337" t="str">
        <f>E33</f>
        <v>3</v>
      </c>
      <c r="K33" s="336"/>
    </row>
    <row r="34" customFormat="1" ht="15.75" spans="1:11">
      <c r="A34" s="300"/>
      <c r="B34" s="300"/>
      <c r="C34" s="300"/>
      <c r="D34" s="300"/>
      <c r="E34" s="300"/>
      <c r="F34" s="300"/>
      <c r="G34" s="300"/>
      <c r="H34" s="300"/>
      <c r="I34" s="300"/>
      <c r="J34" s="300"/>
      <c r="K34" s="332"/>
    </row>
    <row r="35" ht="15.75" customHeight="1" spans="1:11">
      <c r="A35" s="316" t="s">
        <v>46</v>
      </c>
      <c r="B35" s="317"/>
      <c r="C35" s="317"/>
      <c r="D35" s="317"/>
      <c r="E35" s="317"/>
      <c r="F35" s="317"/>
      <c r="G35" s="317"/>
      <c r="H35" s="317"/>
      <c r="I35" s="317"/>
      <c r="J35" s="317"/>
      <c r="K35" s="338"/>
    </row>
    <row r="36" ht="63" spans="1:11">
      <c r="A36" s="297" t="s">
        <v>47</v>
      </c>
      <c r="B36" s="298" t="s">
        <v>48</v>
      </c>
      <c r="C36" s="298" t="s">
        <v>18</v>
      </c>
      <c r="D36" s="299" t="s">
        <v>49</v>
      </c>
      <c r="E36" s="318"/>
      <c r="F36" s="318"/>
      <c r="G36" s="318"/>
      <c r="H36" s="318"/>
      <c r="I36" s="324" t="s">
        <v>114</v>
      </c>
      <c r="J36" s="297" t="s">
        <v>117</v>
      </c>
      <c r="K36" s="335">
        <f>SUM(J37)</f>
        <v>1400</v>
      </c>
    </row>
    <row r="37" ht="31.5" spans="1:11">
      <c r="A37" s="300"/>
      <c r="B37" s="301"/>
      <c r="C37" s="301"/>
      <c r="D37" s="299" t="s">
        <v>124</v>
      </c>
      <c r="E37" s="306"/>
      <c r="F37" s="306"/>
      <c r="G37" s="306"/>
      <c r="H37" s="306"/>
      <c r="I37" s="323">
        <v>1400</v>
      </c>
      <c r="J37" s="339">
        <f>I37</f>
        <v>1400</v>
      </c>
      <c r="K37" s="336"/>
    </row>
    <row r="38" ht="15.75" spans="1:11">
      <c r="A38" s="300"/>
      <c r="B38" s="301"/>
      <c r="C38" s="301"/>
      <c r="D38" s="319"/>
      <c r="E38" s="306"/>
      <c r="F38" s="306"/>
      <c r="G38" s="306"/>
      <c r="H38" s="306"/>
      <c r="I38" s="306"/>
      <c r="J38" s="340"/>
      <c r="K38" s="332"/>
    </row>
    <row r="39" ht="15.75" spans="1:11">
      <c r="A39" s="300"/>
      <c r="B39" s="300"/>
      <c r="C39" s="300"/>
      <c r="D39" s="300"/>
      <c r="E39" s="300"/>
      <c r="F39" s="300"/>
      <c r="G39" s="300"/>
      <c r="H39" s="300"/>
      <c r="I39" s="300"/>
      <c r="J39" s="300"/>
      <c r="K39" s="332"/>
    </row>
    <row r="40" ht="78.75" spans="1:11">
      <c r="A40" s="297" t="s">
        <v>50</v>
      </c>
      <c r="B40" s="298" t="s">
        <v>51</v>
      </c>
      <c r="C40" s="298" t="s">
        <v>18</v>
      </c>
      <c r="D40" s="299" t="s">
        <v>125</v>
      </c>
      <c r="E40" s="318"/>
      <c r="F40" s="318"/>
      <c r="G40" s="318"/>
      <c r="H40" s="318"/>
      <c r="I40" s="320" t="s">
        <v>116</v>
      </c>
      <c r="J40" s="297" t="s">
        <v>117</v>
      </c>
      <c r="K40" s="335">
        <f>SUM(J41)</f>
        <v>2370</v>
      </c>
    </row>
    <row r="41" ht="31.5" spans="1:11">
      <c r="A41" s="300"/>
      <c r="B41" s="301"/>
      <c r="C41" s="301"/>
      <c r="D41" s="299" t="s">
        <v>126</v>
      </c>
      <c r="E41" s="306"/>
      <c r="F41" s="306"/>
      <c r="G41" s="306"/>
      <c r="H41" s="306"/>
      <c r="I41" s="341">
        <v>2370</v>
      </c>
      <c r="J41" s="339">
        <f>I41</f>
        <v>2370</v>
      </c>
      <c r="K41" s="336"/>
    </row>
    <row r="42" ht="15.75" spans="1:11">
      <c r="A42" s="300"/>
      <c r="B42" s="301"/>
      <c r="C42" s="301"/>
      <c r="D42" s="319"/>
      <c r="E42" s="306"/>
      <c r="F42" s="306"/>
      <c r="G42" s="306"/>
      <c r="H42" s="306"/>
      <c r="I42" s="306"/>
      <c r="J42" s="342"/>
      <c r="K42" s="332"/>
    </row>
    <row r="43" ht="15.75" spans="1:11">
      <c r="A43" s="300"/>
      <c r="B43" s="300"/>
      <c r="C43" s="300"/>
      <c r="D43" s="300"/>
      <c r="E43" s="300"/>
      <c r="F43" s="300"/>
      <c r="G43" s="300"/>
      <c r="H43" s="300"/>
      <c r="I43" s="300"/>
      <c r="J43" s="300"/>
      <c r="K43" s="332"/>
    </row>
    <row r="44" ht="47.25" spans="1:14">
      <c r="A44" s="297" t="s">
        <v>53</v>
      </c>
      <c r="B44" s="298" t="s">
        <v>127</v>
      </c>
      <c r="C44" s="298" t="s">
        <v>18</v>
      </c>
      <c r="D44" s="299" t="s">
        <v>128</v>
      </c>
      <c r="E44" s="297"/>
      <c r="F44" s="320" t="s">
        <v>129</v>
      </c>
      <c r="G44" s="320" t="s">
        <v>130</v>
      </c>
      <c r="H44" s="320" t="s">
        <v>115</v>
      </c>
      <c r="I44" s="320" t="s">
        <v>131</v>
      </c>
      <c r="J44" s="297" t="s">
        <v>117</v>
      </c>
      <c r="K44" s="335">
        <f>SUM(J45)</f>
        <v>42</v>
      </c>
      <c r="M44">
        <f>I41*0.08*1.2</f>
        <v>227.52</v>
      </c>
      <c r="N44">
        <f>M44*2.4</f>
        <v>546.048</v>
      </c>
    </row>
    <row r="45" ht="15.75" spans="1:14">
      <c r="A45" s="300"/>
      <c r="B45" s="301"/>
      <c r="C45" s="301"/>
      <c r="D45" s="302"/>
      <c r="E45" s="300"/>
      <c r="F45" s="321">
        <v>0.2</v>
      </c>
      <c r="G45" s="321">
        <f>I37</f>
        <v>1400</v>
      </c>
      <c r="H45" s="322">
        <v>0.15</v>
      </c>
      <c r="I45" s="321">
        <f>H45*G45*F45</f>
        <v>42</v>
      </c>
      <c r="J45" s="225">
        <f>I45</f>
        <v>42</v>
      </c>
      <c r="K45" s="336"/>
      <c r="N45">
        <f>N44/8</f>
        <v>68.256</v>
      </c>
    </row>
    <row r="46" ht="15.75" spans="1:14">
      <c r="A46" s="300"/>
      <c r="B46" s="300"/>
      <c r="C46" s="300"/>
      <c r="D46" s="300"/>
      <c r="E46" s="300"/>
      <c r="F46" s="300"/>
      <c r="G46" s="300"/>
      <c r="H46" s="300"/>
      <c r="I46" s="300"/>
      <c r="J46" s="300"/>
      <c r="K46" s="332"/>
      <c r="N46">
        <f>N45*0.25</f>
        <v>17.064</v>
      </c>
    </row>
    <row r="47" ht="31.5" spans="1:11">
      <c r="A47" s="297" t="s">
        <v>56</v>
      </c>
      <c r="B47" s="298" t="s">
        <v>132</v>
      </c>
      <c r="C47" s="298" t="s">
        <v>18</v>
      </c>
      <c r="D47" s="299" t="s">
        <v>133</v>
      </c>
      <c r="E47" s="320" t="s">
        <v>129</v>
      </c>
      <c r="F47" s="320" t="s">
        <v>130</v>
      </c>
      <c r="G47" s="320" t="s">
        <v>115</v>
      </c>
      <c r="H47" s="320" t="s">
        <v>131</v>
      </c>
      <c r="I47" s="343" t="s">
        <v>134</v>
      </c>
      <c r="J47" s="344" t="s">
        <v>117</v>
      </c>
      <c r="K47" s="335">
        <f>SUM(J48:J50)</f>
        <v>43.18</v>
      </c>
    </row>
    <row r="48" ht="15.75" spans="1:11">
      <c r="A48" s="300"/>
      <c r="B48" s="301"/>
      <c r="C48" s="301"/>
      <c r="D48" s="319" t="s">
        <v>135</v>
      </c>
      <c r="E48" s="323">
        <v>0.4</v>
      </c>
      <c r="F48" s="323">
        <v>5.5</v>
      </c>
      <c r="G48" s="323">
        <v>0.15</v>
      </c>
      <c r="H48" s="324">
        <f>G48*F48*E48</f>
        <v>0.33</v>
      </c>
      <c r="I48" s="345">
        <f>ROUNDUP((678/15),0)</f>
        <v>46</v>
      </c>
      <c r="J48" s="346">
        <f>I48*H48</f>
        <v>15.18</v>
      </c>
      <c r="K48" s="336"/>
    </row>
    <row r="49" ht="15.75" spans="1:11">
      <c r="A49" s="300"/>
      <c r="B49" s="301"/>
      <c r="C49" s="301"/>
      <c r="D49" s="319" t="s">
        <v>136</v>
      </c>
      <c r="E49" s="323">
        <v>0.1</v>
      </c>
      <c r="F49" s="323">
        <f>I37</f>
        <v>1400</v>
      </c>
      <c r="G49" s="323">
        <v>0.2</v>
      </c>
      <c r="H49" s="324"/>
      <c r="I49" s="345"/>
      <c r="J49" s="346">
        <f>G49*F49*E49</f>
        <v>28</v>
      </c>
      <c r="K49" s="347"/>
    </row>
    <row r="50" ht="15.75" spans="1:11">
      <c r="A50" s="300"/>
      <c r="B50" s="301"/>
      <c r="C50" s="301"/>
      <c r="D50" s="319"/>
      <c r="E50" s="323"/>
      <c r="F50" s="323"/>
      <c r="G50" s="323"/>
      <c r="H50" s="324"/>
      <c r="I50" s="345"/>
      <c r="J50" s="346"/>
      <c r="K50" s="347"/>
    </row>
    <row r="51" ht="15.75" customHeight="1" spans="1:11">
      <c r="A51" s="308"/>
      <c r="B51" s="308"/>
      <c r="C51" s="308"/>
      <c r="D51" s="308"/>
      <c r="E51" s="308"/>
      <c r="F51" s="308"/>
      <c r="G51" s="308"/>
      <c r="H51" s="308"/>
      <c r="I51" s="308"/>
      <c r="J51" s="308"/>
      <c r="K51" s="332"/>
    </row>
    <row r="52" ht="31.5" spans="1:11">
      <c r="A52" s="297" t="s">
        <v>58</v>
      </c>
      <c r="B52" s="325">
        <f>VLOOKUP(A52,'Planilha 15 de agosto(igreja)'!A:H,2,FALSE)</f>
        <v>40243</v>
      </c>
      <c r="C52" s="298"/>
      <c r="D52" s="326" t="str">
        <f>VLOOKUP(A52,'Planilha 15 de agosto(igreja)'!$A:$H,4,FALSE)</f>
        <v> Fornecimento, dobragem e colocação em fôrma, de armadura CA-50 A média, diâmetro de 6.3 a 10.0 mm </v>
      </c>
      <c r="E52" s="326" t="str">
        <f>VLOOKUP(A52,'Planilha 15 de agosto(igreja)'!A:H,5,FALSE)</f>
        <v>kg</v>
      </c>
      <c r="F52" s="327"/>
      <c r="G52" s="327"/>
      <c r="H52" s="327"/>
      <c r="I52" s="292" t="s">
        <v>137</v>
      </c>
      <c r="J52" s="320" t="s">
        <v>117</v>
      </c>
      <c r="K52" s="335">
        <f>SUM(J53)</f>
        <v>2370</v>
      </c>
    </row>
    <row r="53" ht="15.75" spans="1:11">
      <c r="A53" s="300"/>
      <c r="B53" s="300"/>
      <c r="C53" s="300"/>
      <c r="D53" s="302" t="s">
        <v>138</v>
      </c>
      <c r="E53" s="328"/>
      <c r="F53" s="328"/>
      <c r="G53" s="328"/>
      <c r="H53" s="328"/>
      <c r="I53" s="329">
        <f>I41</f>
        <v>2370</v>
      </c>
      <c r="J53" s="348">
        <f>I53</f>
        <v>2370</v>
      </c>
      <c r="K53" s="336"/>
    </row>
    <row r="54" ht="15.75" customHeight="1" spans="1:11">
      <c r="A54" s="308"/>
      <c r="B54" s="308"/>
      <c r="C54" s="308"/>
      <c r="D54" s="308"/>
      <c r="E54" s="308"/>
      <c r="F54" s="308"/>
      <c r="G54" s="308"/>
      <c r="H54" s="308"/>
      <c r="I54" s="308"/>
      <c r="J54" s="308"/>
      <c r="K54" s="332"/>
    </row>
    <row r="55" ht="31.5" spans="1:11">
      <c r="A55" s="297" t="s">
        <v>200</v>
      </c>
      <c r="B55" s="325">
        <f>VLOOKUP(A55,'Planilha 15 de agosto(igreja)'!A:H,2,FALSE)</f>
        <v>40754</v>
      </c>
      <c r="C55" s="298"/>
      <c r="D55" s="326" t="str">
        <f>VLOOKUP(A55,'Planilha 15 de agosto(igreja)'!$A:$H,4,FALSE)</f>
        <v>Regularização e compactação do sub-leito (100% P.I.) H = 0,20 m</v>
      </c>
      <c r="E55" s="326" t="str">
        <f>VLOOKUP(A55,'Planilha 15 de agosto(igreja)'!A:H,5,FALSE)</f>
        <v>M²</v>
      </c>
      <c r="F55" s="291" t="s">
        <v>206</v>
      </c>
      <c r="G55" s="291" t="s">
        <v>169</v>
      </c>
      <c r="H55" s="291" t="s">
        <v>134</v>
      </c>
      <c r="I55" s="292" t="s">
        <v>137</v>
      </c>
      <c r="J55" s="320" t="s">
        <v>117</v>
      </c>
      <c r="K55" s="335">
        <f>SUM(J56:J57)</f>
        <v>202.4</v>
      </c>
    </row>
    <row r="56" ht="15.75" spans="1:11">
      <c r="A56" s="300"/>
      <c r="B56" s="300"/>
      <c r="C56" s="300"/>
      <c r="D56" s="302" t="s">
        <v>207</v>
      </c>
      <c r="E56" s="328"/>
      <c r="F56" s="329">
        <f>E48</f>
        <v>0.4</v>
      </c>
      <c r="G56" s="329">
        <f>F48</f>
        <v>5.5</v>
      </c>
      <c r="H56" s="328">
        <f>I48*2</f>
        <v>92</v>
      </c>
      <c r="I56" s="328">
        <f>G56*F56</f>
        <v>2.2</v>
      </c>
      <c r="J56" s="348">
        <f>(I56*H56)</f>
        <v>202.4</v>
      </c>
      <c r="K56" s="336"/>
    </row>
    <row r="57" ht="15.75" spans="1:11">
      <c r="A57" s="300"/>
      <c r="B57" s="300"/>
      <c r="C57" s="300"/>
      <c r="D57" s="302"/>
      <c r="E57" s="328"/>
      <c r="F57" s="328"/>
      <c r="G57" s="328"/>
      <c r="H57" s="328"/>
      <c r="I57" s="328">
        <f>H57*G57*F57</f>
        <v>0</v>
      </c>
      <c r="J57" s="348">
        <f>I57</f>
        <v>0</v>
      </c>
      <c r="K57" s="347"/>
    </row>
    <row r="58" ht="15.75" customHeight="1" spans="1:11">
      <c r="A58" s="300"/>
      <c r="B58" s="300"/>
      <c r="C58" s="300"/>
      <c r="D58" s="300"/>
      <c r="E58" s="300"/>
      <c r="F58" s="300"/>
      <c r="G58" s="300"/>
      <c r="H58" s="300"/>
      <c r="I58" s="300"/>
      <c r="J58" s="300"/>
      <c r="K58" s="332"/>
    </row>
    <row r="59" ht="15.75" spans="1:11">
      <c r="A59" s="316" t="s">
        <v>139</v>
      </c>
      <c r="B59" s="317"/>
      <c r="C59" s="317"/>
      <c r="D59" s="317"/>
      <c r="E59" s="317"/>
      <c r="F59" s="317"/>
      <c r="G59" s="317"/>
      <c r="H59" s="317"/>
      <c r="I59" s="317"/>
      <c r="J59" s="317"/>
      <c r="K59" s="338"/>
    </row>
    <row r="60" ht="47.25" spans="1:11">
      <c r="A60" s="297" t="s">
        <v>64</v>
      </c>
      <c r="B60" s="298" t="s">
        <v>140</v>
      </c>
      <c r="C60" s="298" t="s">
        <v>59</v>
      </c>
      <c r="D60" s="305" t="s">
        <v>66</v>
      </c>
      <c r="E60" s="330"/>
      <c r="F60" s="330" t="s">
        <v>141</v>
      </c>
      <c r="G60" s="305" t="s">
        <v>142</v>
      </c>
      <c r="H60" s="305" t="s">
        <v>143</v>
      </c>
      <c r="I60" s="298" t="s">
        <v>144</v>
      </c>
      <c r="J60" s="297" t="s">
        <v>145</v>
      </c>
      <c r="K60" s="335">
        <f>SUM(J61:J64)</f>
        <v>50.51</v>
      </c>
    </row>
    <row r="61" ht="15.75" spans="1:11">
      <c r="A61" s="300"/>
      <c r="B61" s="301"/>
      <c r="C61" s="301"/>
      <c r="D61" s="331"/>
      <c r="E61" s="331"/>
      <c r="F61" s="332"/>
      <c r="G61" s="332"/>
      <c r="H61" s="332"/>
      <c r="I61" s="332"/>
      <c r="J61" s="332"/>
      <c r="K61" s="336"/>
    </row>
    <row r="62" ht="31.5" spans="1:11">
      <c r="A62" s="300"/>
      <c r="B62" s="301"/>
      <c r="C62" s="301" t="s">
        <v>148</v>
      </c>
      <c r="D62" s="331" t="s">
        <v>149</v>
      </c>
      <c r="E62" s="331"/>
      <c r="F62" s="66">
        <v>0.25</v>
      </c>
      <c r="G62" s="66">
        <f>I62/8</f>
        <v>39.99375</v>
      </c>
      <c r="H62" s="66">
        <v>1.35</v>
      </c>
      <c r="I62" s="66">
        <f>0.1*I41*H62</f>
        <v>319.95</v>
      </c>
      <c r="J62" s="66">
        <f>ROUND(F62*G62,2)</f>
        <v>10</v>
      </c>
      <c r="K62" s="347"/>
    </row>
    <row r="63" ht="31.5" spans="1:11">
      <c r="A63" s="300"/>
      <c r="B63" s="301"/>
      <c r="C63" s="301" t="s">
        <v>150</v>
      </c>
      <c r="D63" s="331" t="s">
        <v>151</v>
      </c>
      <c r="E63" s="331"/>
      <c r="F63" s="66">
        <v>0.25</v>
      </c>
      <c r="G63" s="66">
        <f>I63/8</f>
        <v>2.0202</v>
      </c>
      <c r="H63" s="66">
        <v>1.48</v>
      </c>
      <c r="I63" s="66">
        <f>I37*0.0078*H63</f>
        <v>16.1616</v>
      </c>
      <c r="J63" s="66">
        <f>ROUND(F63*G63,2)</f>
        <v>0.51</v>
      </c>
      <c r="K63" s="347"/>
    </row>
    <row r="64" ht="15.75" spans="1:11">
      <c r="A64" s="300"/>
      <c r="B64" s="301"/>
      <c r="C64" s="301"/>
      <c r="D64" s="331"/>
      <c r="E64" s="331"/>
      <c r="F64" s="66"/>
      <c r="G64" s="66"/>
      <c r="H64" s="66"/>
      <c r="I64" s="66"/>
      <c r="J64" s="66">
        <v>40</v>
      </c>
      <c r="K64" s="347"/>
    </row>
    <row r="65" ht="15.75" spans="1:11">
      <c r="A65" s="300"/>
      <c r="B65" s="300"/>
      <c r="C65" s="300"/>
      <c r="D65" s="300"/>
      <c r="E65" s="300"/>
      <c r="F65" s="300"/>
      <c r="G65" s="300"/>
      <c r="H65" s="300"/>
      <c r="I65" s="300"/>
      <c r="J65" s="300"/>
      <c r="K65" s="332"/>
    </row>
    <row r="66" ht="15.75" spans="1:11">
      <c r="A66" s="297" t="s">
        <v>68</v>
      </c>
      <c r="B66" s="298" t="s">
        <v>152</v>
      </c>
      <c r="C66" s="298" t="s">
        <v>59</v>
      </c>
      <c r="D66" s="413" t="s">
        <v>70</v>
      </c>
      <c r="E66" s="364"/>
      <c r="F66" s="364"/>
      <c r="G66" s="364"/>
      <c r="H66" s="364"/>
      <c r="I66" s="364"/>
      <c r="J66" s="297" t="s">
        <v>145</v>
      </c>
      <c r="K66" s="335">
        <f>SUM(J67)</f>
        <v>40</v>
      </c>
    </row>
    <row r="67" ht="15.75" spans="1:11">
      <c r="A67" s="300"/>
      <c r="B67" s="301"/>
      <c r="C67" s="301"/>
      <c r="D67" s="414"/>
      <c r="E67" s="365"/>
      <c r="F67" s="365"/>
      <c r="G67" s="365"/>
      <c r="H67" s="365"/>
      <c r="I67" s="365"/>
      <c r="J67" s="342">
        <v>40</v>
      </c>
      <c r="K67" s="336"/>
    </row>
    <row r="68" ht="15.75" spans="1:11">
      <c r="A68" s="300"/>
      <c r="B68" s="300"/>
      <c r="C68" s="300"/>
      <c r="D68" s="300"/>
      <c r="E68" s="300"/>
      <c r="F68" s="300"/>
      <c r="G68" s="300"/>
      <c r="H68" s="300"/>
      <c r="I68" s="300"/>
      <c r="J68" s="300"/>
      <c r="K68" s="332"/>
    </row>
    <row r="69" ht="31.5" spans="1:11">
      <c r="A69" s="349" t="s">
        <v>71</v>
      </c>
      <c r="B69" s="349" t="s">
        <v>208</v>
      </c>
      <c r="C69" s="350" t="s">
        <v>18</v>
      </c>
      <c r="D69" s="351" t="s">
        <v>73</v>
      </c>
      <c r="E69" s="352"/>
      <c r="F69" s="352"/>
      <c r="G69" s="352"/>
      <c r="H69" s="352"/>
      <c r="I69" s="352"/>
      <c r="J69" s="349" t="s">
        <v>153</v>
      </c>
      <c r="K69" s="335">
        <f>SUM(J70)</f>
        <v>678</v>
      </c>
    </row>
    <row r="70" ht="15.75" spans="1:11">
      <c r="A70" s="213"/>
      <c r="B70" s="213"/>
      <c r="C70" s="199"/>
      <c r="D70" s="212"/>
      <c r="E70" s="353"/>
      <c r="F70" s="353"/>
      <c r="G70" s="353"/>
      <c r="H70" s="353"/>
      <c r="I70" s="353"/>
      <c r="J70" s="371">
        <v>678</v>
      </c>
      <c r="K70" s="336"/>
    </row>
    <row r="71" ht="15.75" spans="1:11">
      <c r="A71" s="300"/>
      <c r="B71" s="300"/>
      <c r="C71" s="300"/>
      <c r="D71" s="300"/>
      <c r="E71" s="300"/>
      <c r="F71" s="300"/>
      <c r="G71" s="300"/>
      <c r="H71" s="300"/>
      <c r="I71" s="300"/>
      <c r="J71" s="300"/>
      <c r="K71" s="332"/>
    </row>
    <row r="72" ht="31.5" spans="1:11">
      <c r="A72" s="349" t="s">
        <v>74</v>
      </c>
      <c r="B72" s="354">
        <v>41546</v>
      </c>
      <c r="C72" s="350" t="s">
        <v>59</v>
      </c>
      <c r="D72" s="351" t="s">
        <v>154</v>
      </c>
      <c r="E72" s="326"/>
      <c r="F72" s="352"/>
      <c r="G72" s="352"/>
      <c r="H72" s="349" t="s">
        <v>155</v>
      </c>
      <c r="I72" s="349" t="s">
        <v>156</v>
      </c>
      <c r="J72" s="349" t="s">
        <v>145</v>
      </c>
      <c r="K72" s="335">
        <f>SUM(J73:J75)</f>
        <v>2</v>
      </c>
    </row>
    <row r="73" ht="15.75" spans="1:11">
      <c r="A73" s="213"/>
      <c r="B73" s="209"/>
      <c r="C73" s="199"/>
      <c r="D73" s="212"/>
      <c r="E73" s="353"/>
      <c r="F73" s="353"/>
      <c r="G73" s="353"/>
      <c r="H73" s="213" t="s">
        <v>123</v>
      </c>
      <c r="I73" s="213" t="s">
        <v>123</v>
      </c>
      <c r="J73" s="371">
        <f>I73+H73</f>
        <v>2</v>
      </c>
      <c r="K73" s="336"/>
    </row>
    <row r="74" ht="15.75" spans="1:11">
      <c r="A74" s="213"/>
      <c r="B74" s="209"/>
      <c r="C74" s="199"/>
      <c r="D74" s="212"/>
      <c r="E74" s="353"/>
      <c r="F74" s="353"/>
      <c r="G74" s="353"/>
      <c r="H74" s="353"/>
      <c r="I74" s="353"/>
      <c r="J74" s="371"/>
      <c r="K74" s="336"/>
    </row>
    <row r="75" ht="15.75" spans="1:11">
      <c r="A75" s="213"/>
      <c r="B75" s="213"/>
      <c r="C75" s="213"/>
      <c r="D75" s="213"/>
      <c r="E75" s="213"/>
      <c r="F75" s="213"/>
      <c r="G75" s="213"/>
      <c r="H75" s="213"/>
      <c r="I75" s="213"/>
      <c r="J75" s="213"/>
      <c r="K75" s="332"/>
    </row>
    <row r="76" ht="31.5" spans="1:11">
      <c r="A76" s="349" t="s">
        <v>76</v>
      </c>
      <c r="B76" s="354">
        <v>41544</v>
      </c>
      <c r="C76" s="350" t="s">
        <v>59</v>
      </c>
      <c r="D76" s="351" t="s">
        <v>77</v>
      </c>
      <c r="E76" s="326"/>
      <c r="F76" s="352"/>
      <c r="G76" s="352"/>
      <c r="H76" s="349" t="s">
        <v>155</v>
      </c>
      <c r="I76" s="349" t="s">
        <v>156</v>
      </c>
      <c r="J76" s="349" t="s">
        <v>145</v>
      </c>
      <c r="K76" s="335">
        <f>SUM(J77:J81)</f>
        <v>8</v>
      </c>
    </row>
    <row r="77" ht="47.25" customHeight="1" spans="1:11">
      <c r="A77" s="214"/>
      <c r="B77" s="214"/>
      <c r="C77" s="355" t="s">
        <v>158</v>
      </c>
      <c r="D77" s="212" t="s">
        <v>159</v>
      </c>
      <c r="E77" s="214"/>
      <c r="F77" s="214"/>
      <c r="G77" s="214"/>
      <c r="H77" s="213" t="s">
        <v>123</v>
      </c>
      <c r="I77" s="213" t="s">
        <v>123</v>
      </c>
      <c r="J77" s="371">
        <f>I77+H77</f>
        <v>2</v>
      </c>
      <c r="K77" s="336"/>
    </row>
    <row r="78" ht="31.5" spans="1:11">
      <c r="A78" s="214"/>
      <c r="B78" s="214"/>
      <c r="C78" s="356"/>
      <c r="D78" s="212" t="s">
        <v>160</v>
      </c>
      <c r="E78" s="214"/>
      <c r="F78" s="214"/>
      <c r="G78" s="214"/>
      <c r="H78" s="213" t="s">
        <v>123</v>
      </c>
      <c r="I78" s="213" t="s">
        <v>123</v>
      </c>
      <c r="J78" s="371">
        <f t="shared" ref="J78:J80" si="0">I78+H78</f>
        <v>2</v>
      </c>
      <c r="K78" s="347"/>
    </row>
    <row r="79" ht="31.5" spans="1:11">
      <c r="A79" s="214"/>
      <c r="B79" s="214"/>
      <c r="C79" s="356"/>
      <c r="D79" s="212" t="s">
        <v>161</v>
      </c>
      <c r="E79" s="214"/>
      <c r="F79" s="214"/>
      <c r="G79" s="214"/>
      <c r="H79" s="213" t="s">
        <v>123</v>
      </c>
      <c r="I79" s="213" t="s">
        <v>123</v>
      </c>
      <c r="J79" s="371">
        <f t="shared" si="0"/>
        <v>2</v>
      </c>
      <c r="K79" s="347"/>
    </row>
    <row r="80" ht="31.5" spans="1:11">
      <c r="A80" s="214"/>
      <c r="B80" s="214"/>
      <c r="C80" s="357"/>
      <c r="D80" s="212" t="s">
        <v>162</v>
      </c>
      <c r="E80" s="214"/>
      <c r="F80" s="214"/>
      <c r="G80" s="214"/>
      <c r="H80" s="213" t="s">
        <v>123</v>
      </c>
      <c r="I80" s="213" t="s">
        <v>123</v>
      </c>
      <c r="J80" s="371">
        <f t="shared" si="0"/>
        <v>2</v>
      </c>
      <c r="K80" s="347"/>
    </row>
    <row r="81" ht="15.75" spans="1:11">
      <c r="A81" s="214"/>
      <c r="B81" s="214"/>
      <c r="C81" s="214"/>
      <c r="D81" s="214"/>
      <c r="E81" s="214"/>
      <c r="F81" s="214"/>
      <c r="G81" s="214"/>
      <c r="H81" s="214"/>
      <c r="I81" s="214"/>
      <c r="J81" s="371"/>
      <c r="K81" s="347"/>
    </row>
    <row r="82" ht="15.75" spans="1:11">
      <c r="A82" s="300"/>
      <c r="B82" s="300"/>
      <c r="C82" s="300"/>
      <c r="D82" s="300"/>
      <c r="E82" s="300"/>
      <c r="F82" s="300"/>
      <c r="G82" s="300"/>
      <c r="H82" s="300"/>
      <c r="I82" s="300"/>
      <c r="J82" s="300"/>
      <c r="K82" s="332"/>
    </row>
    <row r="83" ht="15.75" spans="1:11">
      <c r="A83" s="316" t="s">
        <v>79</v>
      </c>
      <c r="B83" s="317"/>
      <c r="C83" s="317"/>
      <c r="D83" s="317"/>
      <c r="E83" s="317"/>
      <c r="F83" s="317"/>
      <c r="G83" s="317"/>
      <c r="H83" s="317"/>
      <c r="I83" s="317"/>
      <c r="J83" s="317"/>
      <c r="K83" s="338"/>
    </row>
    <row r="84" ht="31.5" spans="1:11">
      <c r="A84" s="297" t="s">
        <v>80</v>
      </c>
      <c r="B84" s="291">
        <v>30103</v>
      </c>
      <c r="C84" s="298" t="s">
        <v>18</v>
      </c>
      <c r="D84" s="299" t="s">
        <v>81</v>
      </c>
      <c r="E84" s="358"/>
      <c r="F84" s="358"/>
      <c r="G84" s="320" t="s">
        <v>129</v>
      </c>
      <c r="H84" s="320" t="s">
        <v>130</v>
      </c>
      <c r="I84" s="320" t="s">
        <v>115</v>
      </c>
      <c r="J84" s="320" t="s">
        <v>131</v>
      </c>
      <c r="K84" s="335">
        <f>SUM(J85:J86)</f>
        <v>43.18</v>
      </c>
    </row>
    <row r="85" ht="15.75" spans="1:11">
      <c r="A85" s="300"/>
      <c r="B85" s="359"/>
      <c r="C85" s="301"/>
      <c r="D85" s="319" t="s">
        <v>209</v>
      </c>
      <c r="E85" s="360"/>
      <c r="F85" s="360"/>
      <c r="G85" s="323"/>
      <c r="H85" s="323"/>
      <c r="I85" s="323"/>
      <c r="J85" s="324">
        <f>K47</f>
        <v>43.18</v>
      </c>
      <c r="K85" s="336"/>
    </row>
    <row r="86" ht="15.75" spans="1:11">
      <c r="A86" s="300"/>
      <c r="B86" s="300"/>
      <c r="C86" s="300"/>
      <c r="D86" s="300"/>
      <c r="E86" s="300"/>
      <c r="F86" s="300"/>
      <c r="G86" s="300"/>
      <c r="H86" s="300"/>
      <c r="I86" s="300"/>
      <c r="J86" s="300"/>
      <c r="K86" s="332"/>
    </row>
    <row r="87" ht="47.25" spans="1:11">
      <c r="A87" s="297" t="s">
        <v>83</v>
      </c>
      <c r="B87" s="292" t="s">
        <v>163</v>
      </c>
      <c r="C87" s="298" t="s">
        <v>59</v>
      </c>
      <c r="D87" s="361" t="s">
        <v>164</v>
      </c>
      <c r="E87" s="358"/>
      <c r="F87" s="358"/>
      <c r="G87" s="358"/>
      <c r="H87" s="358"/>
      <c r="I87" s="358"/>
      <c r="J87" s="320" t="s">
        <v>130</v>
      </c>
      <c r="K87" s="335">
        <f>SUM(J88:J94)</f>
        <v>55</v>
      </c>
    </row>
    <row r="88" ht="31.5" spans="1:11">
      <c r="A88" s="300"/>
      <c r="B88" s="310"/>
      <c r="C88" s="301"/>
      <c r="D88" s="362" t="s">
        <v>210</v>
      </c>
      <c r="E88" s="360"/>
      <c r="F88" s="360"/>
      <c r="G88" s="360"/>
      <c r="H88" s="360"/>
      <c r="I88" s="360"/>
      <c r="J88" s="342">
        <v>8</v>
      </c>
      <c r="K88" s="336"/>
    </row>
    <row r="89" ht="31.5" spans="1:11">
      <c r="A89" s="300"/>
      <c r="B89" s="310"/>
      <c r="C89" s="301"/>
      <c r="D89" s="362" t="s">
        <v>211</v>
      </c>
      <c r="E89" s="360"/>
      <c r="F89" s="360"/>
      <c r="G89" s="360"/>
      <c r="H89" s="360"/>
      <c r="I89" s="360"/>
      <c r="J89" s="342">
        <v>11</v>
      </c>
      <c r="K89" s="347"/>
    </row>
    <row r="90" ht="31.5" spans="1:11">
      <c r="A90" s="300"/>
      <c r="B90" s="310"/>
      <c r="C90" s="301"/>
      <c r="D90" s="362" t="s">
        <v>212</v>
      </c>
      <c r="E90" s="360"/>
      <c r="F90" s="360"/>
      <c r="G90" s="360"/>
      <c r="H90" s="360"/>
      <c r="I90" s="360"/>
      <c r="J90" s="342">
        <v>13</v>
      </c>
      <c r="K90" s="347"/>
    </row>
    <row r="91" ht="31.5" spans="1:11">
      <c r="A91" s="300"/>
      <c r="B91" s="310"/>
      <c r="C91" s="301"/>
      <c r="D91" s="362" t="s">
        <v>213</v>
      </c>
      <c r="E91" s="360"/>
      <c r="F91" s="360"/>
      <c r="G91" s="360"/>
      <c r="H91" s="360"/>
      <c r="I91" s="360"/>
      <c r="J91" s="342">
        <v>10</v>
      </c>
      <c r="K91" s="347"/>
    </row>
    <row r="92" ht="31.5" spans="1:11">
      <c r="A92" s="300"/>
      <c r="B92" s="310"/>
      <c r="C92" s="301"/>
      <c r="D92" s="362" t="s">
        <v>214</v>
      </c>
      <c r="E92" s="360"/>
      <c r="F92" s="360"/>
      <c r="G92" s="360"/>
      <c r="H92" s="360"/>
      <c r="I92" s="360"/>
      <c r="J92" s="342">
        <v>7</v>
      </c>
      <c r="K92" s="347"/>
    </row>
    <row r="93" ht="31.5" spans="1:11">
      <c r="A93" s="300"/>
      <c r="B93" s="310"/>
      <c r="C93" s="301"/>
      <c r="D93" s="362" t="s">
        <v>215</v>
      </c>
      <c r="E93" s="360"/>
      <c r="F93" s="360"/>
      <c r="G93" s="360"/>
      <c r="H93" s="360"/>
      <c r="I93" s="360"/>
      <c r="J93" s="342">
        <v>6</v>
      </c>
      <c r="K93" s="347"/>
    </row>
    <row r="94" ht="15.75" spans="1:11">
      <c r="A94" s="300"/>
      <c r="B94" s="310"/>
      <c r="C94" s="301"/>
      <c r="D94" s="362"/>
      <c r="E94" s="360"/>
      <c r="F94" s="360"/>
      <c r="G94" s="360"/>
      <c r="H94" s="360"/>
      <c r="I94" s="360"/>
      <c r="J94" s="342"/>
      <c r="K94" s="347"/>
    </row>
    <row r="95" ht="15.75" spans="1:11">
      <c r="A95" s="300"/>
      <c r="B95" s="300"/>
      <c r="C95" s="300"/>
      <c r="D95" s="300"/>
      <c r="E95" s="300"/>
      <c r="F95" s="300"/>
      <c r="G95" s="300"/>
      <c r="H95" s="300"/>
      <c r="I95" s="300"/>
      <c r="J95" s="300"/>
      <c r="K95" s="332"/>
    </row>
    <row r="96" ht="15.75" spans="1:11">
      <c r="A96" s="297" t="s">
        <v>86</v>
      </c>
      <c r="B96" s="291">
        <v>41176</v>
      </c>
      <c r="C96" s="298" t="s">
        <v>59</v>
      </c>
      <c r="D96" s="299" t="s">
        <v>89</v>
      </c>
      <c r="E96" s="364"/>
      <c r="F96" s="364"/>
      <c r="G96" s="364"/>
      <c r="H96" s="364"/>
      <c r="I96" s="364"/>
      <c r="J96" s="305" t="s">
        <v>114</v>
      </c>
      <c r="K96" s="335">
        <f>SUM(J97)</f>
        <v>55</v>
      </c>
    </row>
    <row r="97" ht="15.75" spans="1:11">
      <c r="A97" s="300"/>
      <c r="B97" s="359"/>
      <c r="C97" s="301"/>
      <c r="D97" s="302" t="s">
        <v>216</v>
      </c>
      <c r="E97" s="365"/>
      <c r="F97" s="365"/>
      <c r="G97" s="365"/>
      <c r="H97" s="365"/>
      <c r="I97" s="365"/>
      <c r="J97" s="324">
        <f>K87</f>
        <v>55</v>
      </c>
      <c r="K97" s="336"/>
    </row>
    <row r="98" ht="15.75" customHeight="1" spans="1:11">
      <c r="A98" s="300"/>
      <c r="B98" s="300"/>
      <c r="C98" s="300"/>
      <c r="D98" s="300"/>
      <c r="E98" s="300"/>
      <c r="F98" s="300"/>
      <c r="G98" s="300"/>
      <c r="H98" s="300"/>
      <c r="I98" s="300"/>
      <c r="J98" s="300"/>
      <c r="K98" s="332"/>
    </row>
    <row r="99" ht="15.75" spans="1:11">
      <c r="A99" s="297" t="s">
        <v>88</v>
      </c>
      <c r="B99" s="343">
        <v>40531</v>
      </c>
      <c r="C99" s="298" t="s">
        <v>59</v>
      </c>
      <c r="D99" s="361" t="s">
        <v>203</v>
      </c>
      <c r="E99" s="364"/>
      <c r="F99" s="364"/>
      <c r="G99" s="364"/>
      <c r="H99" s="364"/>
      <c r="I99" s="364"/>
      <c r="J99" s="297" t="s">
        <v>113</v>
      </c>
      <c r="K99" s="335">
        <f>SUM(J100:J104)</f>
        <v>12</v>
      </c>
    </row>
    <row r="100" ht="15.75" spans="1:11">
      <c r="A100" s="300"/>
      <c r="B100" s="366"/>
      <c r="C100" s="301"/>
      <c r="D100" s="367" t="s">
        <v>217</v>
      </c>
      <c r="E100" s="365"/>
      <c r="F100" s="365"/>
      <c r="G100" s="365"/>
      <c r="H100" s="365"/>
      <c r="I100" s="365"/>
      <c r="J100" s="324">
        <v>1</v>
      </c>
      <c r="K100" s="336"/>
    </row>
    <row r="101" ht="15.75" spans="1:11">
      <c r="A101" s="300"/>
      <c r="B101" s="366"/>
      <c r="C101" s="301"/>
      <c r="D101" s="367" t="s">
        <v>218</v>
      </c>
      <c r="E101" s="365"/>
      <c r="F101" s="365"/>
      <c r="G101" s="365"/>
      <c r="H101" s="365"/>
      <c r="I101" s="365"/>
      <c r="J101" s="324">
        <v>1</v>
      </c>
      <c r="K101" s="347"/>
    </row>
    <row r="102" ht="15.75" spans="1:11">
      <c r="A102" s="300"/>
      <c r="B102" s="366"/>
      <c r="C102" s="301"/>
      <c r="D102" s="367" t="s">
        <v>219</v>
      </c>
      <c r="E102" s="365"/>
      <c r="F102" s="365"/>
      <c r="G102" s="365"/>
      <c r="H102" s="365"/>
      <c r="I102" s="365"/>
      <c r="J102" s="324">
        <f>K105</f>
        <v>10</v>
      </c>
      <c r="K102" s="347"/>
    </row>
    <row r="103" ht="15.75" spans="1:11">
      <c r="A103" s="300"/>
      <c r="B103" s="366"/>
      <c r="C103" s="301"/>
      <c r="D103" s="367"/>
      <c r="E103" s="365"/>
      <c r="F103" s="365"/>
      <c r="G103" s="365"/>
      <c r="H103" s="365"/>
      <c r="I103" s="365"/>
      <c r="J103" s="324"/>
      <c r="K103" s="347"/>
    </row>
    <row r="104" ht="15.75" customHeight="1" spans="1:11">
      <c r="A104" s="300"/>
      <c r="B104" s="300"/>
      <c r="C104" s="300"/>
      <c r="D104" s="300"/>
      <c r="E104" s="300"/>
      <c r="F104" s="300"/>
      <c r="G104" s="300"/>
      <c r="H104" s="300"/>
      <c r="I104" s="300"/>
      <c r="J104" s="300"/>
      <c r="K104" s="332"/>
    </row>
    <row r="105" ht="31.5" spans="1:11">
      <c r="A105" s="297" t="s">
        <v>90</v>
      </c>
      <c r="B105" s="343">
        <v>41164</v>
      </c>
      <c r="C105" s="298" t="s">
        <v>59</v>
      </c>
      <c r="D105" s="368" t="s">
        <v>204</v>
      </c>
      <c r="E105" s="364"/>
      <c r="F105" s="364"/>
      <c r="G105" s="364"/>
      <c r="H105" s="364"/>
      <c r="I105" s="364"/>
      <c r="J105" s="297" t="s">
        <v>113</v>
      </c>
      <c r="K105" s="335">
        <f>SUM(J106:J110)</f>
        <v>10</v>
      </c>
    </row>
    <row r="106" ht="15.75" spans="1:11">
      <c r="A106" s="300"/>
      <c r="B106" s="366"/>
      <c r="C106" s="301"/>
      <c r="D106" s="367" t="s">
        <v>218</v>
      </c>
      <c r="E106" s="365"/>
      <c r="F106" s="365"/>
      <c r="G106" s="365"/>
      <c r="H106" s="365"/>
      <c r="I106" s="365"/>
      <c r="J106" s="324">
        <v>2</v>
      </c>
      <c r="K106" s="336"/>
    </row>
    <row r="107" ht="15.75" spans="1:11">
      <c r="A107" s="300"/>
      <c r="B107" s="300"/>
      <c r="C107" s="300"/>
      <c r="D107" s="302" t="s">
        <v>220</v>
      </c>
      <c r="E107" s="328"/>
      <c r="F107" s="328"/>
      <c r="G107" s="328"/>
      <c r="H107" s="328"/>
      <c r="I107" s="328"/>
      <c r="J107" s="348">
        <v>2</v>
      </c>
      <c r="K107" s="347"/>
    </row>
    <row r="108" ht="15.75" spans="1:11">
      <c r="A108" s="300"/>
      <c r="B108" s="300"/>
      <c r="C108" s="300"/>
      <c r="D108" s="302" t="s">
        <v>221</v>
      </c>
      <c r="E108" s="328"/>
      <c r="F108" s="328"/>
      <c r="G108" s="328"/>
      <c r="H108" s="328"/>
      <c r="I108" s="328"/>
      <c r="J108" s="348">
        <v>2</v>
      </c>
      <c r="K108" s="347"/>
    </row>
    <row r="109" ht="15.75" spans="1:11">
      <c r="A109" s="300"/>
      <c r="B109" s="300"/>
      <c r="C109" s="300"/>
      <c r="D109" s="302" t="s">
        <v>222</v>
      </c>
      <c r="E109" s="328"/>
      <c r="F109" s="328"/>
      <c r="G109" s="328"/>
      <c r="H109" s="328"/>
      <c r="I109" s="328"/>
      <c r="J109" s="348">
        <v>2</v>
      </c>
      <c r="K109" s="347"/>
    </row>
    <row r="110" ht="15.75" spans="1:11">
      <c r="A110" s="300"/>
      <c r="B110" s="300"/>
      <c r="C110" s="300"/>
      <c r="D110" s="302" t="s">
        <v>223</v>
      </c>
      <c r="E110" s="328"/>
      <c r="F110" s="328"/>
      <c r="G110" s="328"/>
      <c r="H110" s="328"/>
      <c r="I110" s="328"/>
      <c r="J110" s="348">
        <v>2</v>
      </c>
      <c r="K110" s="347"/>
    </row>
    <row r="111" ht="15.75" customHeight="1" spans="1:11">
      <c r="A111" s="300"/>
      <c r="B111" s="300"/>
      <c r="C111" s="300"/>
      <c r="D111" s="300"/>
      <c r="E111" s="300"/>
      <c r="F111" s="300"/>
      <c r="G111" s="300"/>
      <c r="H111" s="300"/>
      <c r="I111" s="300"/>
      <c r="J111" s="300"/>
      <c r="K111" s="332"/>
    </row>
    <row r="112" ht="15.75" spans="1:11">
      <c r="A112" s="369" t="s">
        <v>101</v>
      </c>
      <c r="B112" s="370"/>
      <c r="C112" s="370"/>
      <c r="D112" s="370"/>
      <c r="E112" s="370"/>
      <c r="F112" s="370"/>
      <c r="G112" s="370"/>
      <c r="H112" s="370"/>
      <c r="I112" s="370"/>
      <c r="J112" s="370"/>
      <c r="K112" s="372"/>
    </row>
    <row r="113" ht="47.25" spans="1:11">
      <c r="A113" s="297" t="s">
        <v>102</v>
      </c>
      <c r="B113" s="297" t="s">
        <v>171</v>
      </c>
      <c r="C113" s="298" t="s">
        <v>18</v>
      </c>
      <c r="D113" s="330" t="s">
        <v>172</v>
      </c>
      <c r="E113" s="327"/>
      <c r="F113" s="327"/>
      <c r="G113" s="327"/>
      <c r="H113" s="327"/>
      <c r="I113" s="327"/>
      <c r="J113" s="320" t="s">
        <v>117</v>
      </c>
      <c r="K113" s="335">
        <f>SUM(J114)</f>
        <v>1</v>
      </c>
    </row>
    <row r="114" ht="15.75" spans="1:11">
      <c r="A114" s="300"/>
      <c r="B114" s="300"/>
      <c r="C114" s="300"/>
      <c r="D114" s="302"/>
      <c r="E114" s="328"/>
      <c r="F114" s="328"/>
      <c r="G114" s="328"/>
      <c r="H114" s="328"/>
      <c r="I114" s="328"/>
      <c r="J114" s="348">
        <v>1</v>
      </c>
      <c r="K114" s="336"/>
    </row>
    <row r="115" ht="15.75" customHeight="1" spans="1:11">
      <c r="A115" s="300"/>
      <c r="B115" s="300"/>
      <c r="C115" s="300"/>
      <c r="D115" s="300"/>
      <c r="E115" s="300"/>
      <c r="F115" s="300"/>
      <c r="G115" s="300"/>
      <c r="H115" s="300"/>
      <c r="I115" s="300"/>
      <c r="J115" s="300"/>
      <c r="K115" s="332"/>
    </row>
    <row r="116" ht="15.75" spans="1:11">
      <c r="A116" s="369" t="s">
        <v>224</v>
      </c>
      <c r="B116" s="370"/>
      <c r="C116" s="370"/>
      <c r="D116" s="370"/>
      <c r="E116" s="370"/>
      <c r="F116" s="370"/>
      <c r="G116" s="370"/>
      <c r="H116" s="370"/>
      <c r="I116" s="370"/>
      <c r="J116" s="370"/>
      <c r="K116" s="372"/>
    </row>
    <row r="117" ht="15.75" customHeight="1" spans="1:11">
      <c r="A117" s="300"/>
      <c r="B117" s="300"/>
      <c r="C117" s="300"/>
      <c r="D117" s="300"/>
      <c r="E117" s="300"/>
      <c r="F117" s="300"/>
      <c r="G117" s="300"/>
      <c r="H117" s="300"/>
      <c r="I117" s="300"/>
      <c r="J117" s="300"/>
      <c r="K117" s="332"/>
    </row>
    <row r="119" spans="4:4">
      <c r="D119" s="61" t="s">
        <v>105</v>
      </c>
    </row>
    <row r="120" spans="4:4">
      <c r="D120" s="61" t="s">
        <v>106</v>
      </c>
    </row>
    <row r="121" spans="4:4">
      <c r="D121" s="61" t="s">
        <v>107</v>
      </c>
    </row>
  </sheetData>
  <mergeCells count="66">
    <mergeCell ref="D2:J2"/>
    <mergeCell ref="D3:J3"/>
    <mergeCell ref="D4:J4"/>
    <mergeCell ref="A6:D6"/>
    <mergeCell ref="A7:D7"/>
    <mergeCell ref="A8:D8"/>
    <mergeCell ref="A9:K9"/>
    <mergeCell ref="A10:K10"/>
    <mergeCell ref="A13:J13"/>
    <mergeCell ref="A16:J16"/>
    <mergeCell ref="A19:J19"/>
    <mergeCell ref="A22:J22"/>
    <mergeCell ref="A25:J25"/>
    <mergeCell ref="A28:J28"/>
    <mergeCell ref="A31:J31"/>
    <mergeCell ref="A34:J34"/>
    <mergeCell ref="A35:K35"/>
    <mergeCell ref="A39:J39"/>
    <mergeCell ref="A43:J43"/>
    <mergeCell ref="A46:J46"/>
    <mergeCell ref="A51:J51"/>
    <mergeCell ref="A54:J54"/>
    <mergeCell ref="A58:J58"/>
    <mergeCell ref="A59:K59"/>
    <mergeCell ref="A65:J65"/>
    <mergeCell ref="A68:J68"/>
    <mergeCell ref="A71:J71"/>
    <mergeCell ref="A75:J75"/>
    <mergeCell ref="A82:J82"/>
    <mergeCell ref="A83:K83"/>
    <mergeCell ref="A86:J86"/>
    <mergeCell ref="A95:J95"/>
    <mergeCell ref="A98:J98"/>
    <mergeCell ref="A104:J104"/>
    <mergeCell ref="A111:J111"/>
    <mergeCell ref="A112:K112"/>
    <mergeCell ref="A115:J115"/>
    <mergeCell ref="A116:K116"/>
    <mergeCell ref="A117:J117"/>
    <mergeCell ref="C77:C80"/>
    <mergeCell ref="K11:K12"/>
    <mergeCell ref="K14:K15"/>
    <mergeCell ref="K17:K18"/>
    <mergeCell ref="K20:K21"/>
    <mergeCell ref="K23:K24"/>
    <mergeCell ref="K26:K27"/>
    <mergeCell ref="K29:K30"/>
    <mergeCell ref="K32:K33"/>
    <mergeCell ref="K36:K37"/>
    <mergeCell ref="K40:K41"/>
    <mergeCell ref="K44:K45"/>
    <mergeCell ref="K47:K48"/>
    <mergeCell ref="K52:K53"/>
    <mergeCell ref="K55:K56"/>
    <mergeCell ref="K60:K61"/>
    <mergeCell ref="K66:K67"/>
    <mergeCell ref="K69:K70"/>
    <mergeCell ref="K72:K73"/>
    <mergeCell ref="K76:K77"/>
    <mergeCell ref="K84:K85"/>
    <mergeCell ref="K87:K88"/>
    <mergeCell ref="K96:K97"/>
    <mergeCell ref="K99:K100"/>
    <mergeCell ref="K105:K106"/>
    <mergeCell ref="K113:K114"/>
    <mergeCell ref="E6:K8"/>
  </mergeCells>
  <pageMargins left="0.511811024" right="0.511811024" top="0.787401575" bottom="0.787401575" header="0.31496062" footer="0.31496062"/>
  <pageSetup paperSize="9" scale="57" fitToHeight="0" orientation="landscape"/>
  <headerFooter/>
  <rowBreaks count="1" manualBreakCount="1">
    <brk id="79" max="10" man="1"/>
  </rowBreaks>
  <colBreaks count="1" manualBreakCount="1">
    <brk id="1" max="1048575" man="1"/>
  </colBreak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C2D69A"/>
    <pageSetUpPr fitToPage="1"/>
  </sheetPr>
  <dimension ref="A1:K27"/>
  <sheetViews>
    <sheetView view="pageBreakPreview" zoomScaleNormal="70" topLeftCell="A2" workbookViewId="0">
      <selection activeCell="C1" sqref="A1:F28"/>
    </sheetView>
    <sheetView workbookViewId="1">
      <selection activeCell="A1" sqref="A1:B2"/>
    </sheetView>
    <sheetView workbookViewId="2">
      <selection activeCell="A1" sqref="A1"/>
    </sheetView>
  </sheetViews>
  <sheetFormatPr defaultColWidth="10" defaultRowHeight="15"/>
  <cols>
    <col min="1" max="2" width="6.71428571428571" style="231" customWidth="1"/>
    <col min="3" max="3" width="50.7142857142857" style="231" customWidth="1"/>
    <col min="4" max="4" width="25.7142857142857" style="231" customWidth="1"/>
    <col min="5" max="6" width="23.2857142857143" style="231" customWidth="1"/>
    <col min="7" max="7" width="15.7142857142857" style="231" customWidth="1"/>
    <col min="8" max="8" width="9.71428571428571" style="231" customWidth="1"/>
    <col min="9" max="10" width="18.2857142857143" style="231" customWidth="1"/>
    <col min="11" max="11" width="17" style="231" hidden="1" customWidth="1"/>
    <col min="12" max="16381" width="10" style="231"/>
  </cols>
  <sheetData>
    <row r="1" ht="45.75" customHeight="1" spans="1:10">
      <c r="A1" s="232"/>
      <c r="B1" s="233"/>
      <c r="C1" s="234" t="s">
        <v>173</v>
      </c>
      <c r="D1" s="234"/>
      <c r="E1" s="234"/>
      <c r="F1" s="234"/>
      <c r="H1" s="235"/>
      <c r="I1" s="235"/>
      <c r="J1" s="235"/>
    </row>
    <row r="2" ht="21.75" customHeight="1" spans="1:10">
      <c r="A2" s="236"/>
      <c r="B2" s="237"/>
      <c r="C2" s="238"/>
      <c r="D2" s="238"/>
      <c r="E2" s="238"/>
      <c r="F2" s="238"/>
      <c r="H2" s="235"/>
      <c r="I2" s="235"/>
      <c r="J2" s="235"/>
    </row>
    <row r="3" ht="27.95" customHeight="1" spans="1:10">
      <c r="A3" s="239" t="s">
        <v>174</v>
      </c>
      <c r="B3" s="240"/>
      <c r="C3" s="240"/>
      <c r="D3" s="240"/>
      <c r="E3" s="240"/>
      <c r="F3" s="240"/>
      <c r="H3" s="235"/>
      <c r="I3" s="235"/>
      <c r="J3" s="235"/>
    </row>
    <row r="4" ht="35" customHeight="1" spans="1:10">
      <c r="A4" s="241" t="s">
        <v>175</v>
      </c>
      <c r="B4" s="242"/>
      <c r="C4" s="243" t="str">
        <f>'Planilha São Valentin'!A4</f>
        <v> ASSENTAMENTO DE BLOCOS, MEIO FIO E DRENAGEM EM DIVERSOS TRECHOS DO MUNICÍPIO DE SANTA TERESA- ESPÍRITO SANTO</v>
      </c>
      <c r="D4" s="243"/>
      <c r="E4" s="243"/>
      <c r="F4" s="243"/>
      <c r="H4" s="235"/>
      <c r="I4" s="235"/>
      <c r="J4" s="235"/>
    </row>
    <row r="5" ht="15.75" customHeight="1" spans="1:10">
      <c r="A5" s="241" t="s">
        <v>176</v>
      </c>
      <c r="B5" s="242"/>
      <c r="C5" s="244" t="s">
        <v>225</v>
      </c>
      <c r="D5" s="244"/>
      <c r="E5" s="244"/>
      <c r="F5" s="244"/>
      <c r="H5" s="235"/>
      <c r="I5" s="235"/>
      <c r="J5" s="235"/>
    </row>
    <row r="6" ht="15.75" customHeight="1" spans="1:10">
      <c r="A6" s="245" t="s">
        <v>178</v>
      </c>
      <c r="B6" s="246"/>
      <c r="C6" s="247" t="str">
        <f>'Planilha São Valentin'!A6</f>
        <v>  Preço de Referência:  DER-Edificações 04/2024  DER-Rodovias julho/2023 CESAN Julho/2024</v>
      </c>
      <c r="D6" s="247"/>
      <c r="E6" s="247"/>
      <c r="F6" s="247"/>
      <c r="H6" s="235"/>
      <c r="I6" s="235"/>
      <c r="J6" s="235"/>
    </row>
    <row r="7" ht="21" customHeight="1" spans="1:10">
      <c r="A7" s="248" t="s">
        <v>6</v>
      </c>
      <c r="B7" s="249"/>
      <c r="C7" s="250" t="s">
        <v>179</v>
      </c>
      <c r="D7" s="251" t="s">
        <v>180</v>
      </c>
      <c r="E7" s="250"/>
      <c r="F7" s="250"/>
      <c r="G7" s="231" t="s">
        <v>181</v>
      </c>
      <c r="H7" s="235"/>
      <c r="I7" s="235"/>
      <c r="J7" s="235"/>
    </row>
    <row r="8" ht="28.5" spans="1:10">
      <c r="A8" s="252"/>
      <c r="B8" s="249"/>
      <c r="C8" s="250"/>
      <c r="D8" s="251"/>
      <c r="E8" s="253" t="s">
        <v>182</v>
      </c>
      <c r="F8" s="253" t="s">
        <v>183</v>
      </c>
      <c r="G8" s="254"/>
      <c r="H8" s="235"/>
      <c r="I8" s="235"/>
      <c r="J8" s="235"/>
    </row>
    <row r="9" ht="18" customHeight="1" spans="1:11">
      <c r="A9" s="255" t="str">
        <f>'[1]PLANILHA DE CUSTOS'!A8</f>
        <v>01</v>
      </c>
      <c r="B9" s="256"/>
      <c r="C9" s="257" t="str">
        <f>'Planilha Alto Céu'!D9</f>
        <v>SERVIÇOS PRELIMINARES </v>
      </c>
      <c r="D9" s="258">
        <f>D10/D19</f>
        <v>0.0542316945122542</v>
      </c>
      <c r="E9" s="258">
        <v>0.77</v>
      </c>
      <c r="F9" s="258">
        <v>0.23</v>
      </c>
      <c r="G9" s="254">
        <f t="shared" ref="G9:G16" si="0">SUM(E9:F9)</f>
        <v>1</v>
      </c>
      <c r="H9" s="235"/>
      <c r="I9" s="235"/>
      <c r="J9" s="235"/>
      <c r="K9" s="286"/>
    </row>
    <row r="10" ht="18" customHeight="1" spans="1:11">
      <c r="A10" s="255"/>
      <c r="B10" s="256"/>
      <c r="C10" s="257"/>
      <c r="D10" s="259">
        <f>'Planilha Alto Céu'!I18</f>
        <v>21436.08</v>
      </c>
      <c r="E10" s="260">
        <f t="shared" ref="E10:E14" si="1">D10*E9</f>
        <v>16505.7816</v>
      </c>
      <c r="F10" s="261">
        <f t="shared" ref="F10:F14" si="2">D10*F9</f>
        <v>4930.2984</v>
      </c>
      <c r="G10" s="262">
        <f t="shared" si="0"/>
        <v>21436.08</v>
      </c>
      <c r="H10" s="235"/>
      <c r="I10" s="235"/>
      <c r="J10" s="235"/>
      <c r="K10" s="287"/>
    </row>
    <row r="11" ht="18" customHeight="1" spans="1:11">
      <c r="A11" s="263" t="str">
        <f>'[1]PLANILHA DE CUSTOS'!A18</f>
        <v>02</v>
      </c>
      <c r="B11" s="264"/>
      <c r="C11" s="265" t="str">
        <f>'Planilha Alto Céu'!D19</f>
        <v>PAVIMENTAÇÃO</v>
      </c>
      <c r="D11" s="266">
        <f>D12/D19</f>
        <v>0.481607704170904</v>
      </c>
      <c r="E11" s="266">
        <v>0.7</v>
      </c>
      <c r="F11" s="266">
        <v>0.3</v>
      </c>
      <c r="G11" s="254">
        <f t="shared" si="0"/>
        <v>1</v>
      </c>
      <c r="H11" s="267">
        <v>13801.74</v>
      </c>
      <c r="I11" s="235"/>
      <c r="J11" s="235"/>
      <c r="K11" s="286"/>
    </row>
    <row r="12" ht="18" customHeight="1" spans="1:11">
      <c r="A12" s="263"/>
      <c r="B12" s="264"/>
      <c r="C12" s="265"/>
      <c r="D12" s="268">
        <f>'Planilha Alto Céu'!I26</f>
        <v>190364.35</v>
      </c>
      <c r="E12" s="269">
        <f t="shared" si="1"/>
        <v>133255.045</v>
      </c>
      <c r="F12" s="269">
        <f t="shared" si="2"/>
        <v>57109.305</v>
      </c>
      <c r="G12" s="262">
        <f t="shared" si="0"/>
        <v>190364.35</v>
      </c>
      <c r="H12" s="235"/>
      <c r="I12" s="235"/>
      <c r="J12" s="235"/>
      <c r="K12" s="286"/>
    </row>
    <row r="13" ht="18" customHeight="1" spans="1:11">
      <c r="A13" s="255" t="str">
        <f>'[1]PLANILHA DE CUSTOS'!A32</f>
        <v>03</v>
      </c>
      <c r="B13" s="256"/>
      <c r="C13" s="257" t="str">
        <f>'Planilha Alto Céu'!D27</f>
        <v>SERVIÇOS DE MÁQUINA/ APOIO</v>
      </c>
      <c r="D13" s="258">
        <f>D14/D19</f>
        <v>0.117634901785366</v>
      </c>
      <c r="E13" s="258">
        <v>0.5</v>
      </c>
      <c r="F13" s="258">
        <v>0.5</v>
      </c>
      <c r="G13" s="254">
        <f t="shared" si="0"/>
        <v>1</v>
      </c>
      <c r="H13" s="235"/>
      <c r="I13" s="235"/>
      <c r="J13" s="235"/>
      <c r="K13" s="286"/>
    </row>
    <row r="14" ht="18" customHeight="1" spans="1:11">
      <c r="A14" s="255"/>
      <c r="B14" s="256"/>
      <c r="C14" s="257"/>
      <c r="D14" s="259">
        <f>'Planilha Alto Céu'!I33</f>
        <v>46497.37</v>
      </c>
      <c r="E14" s="270">
        <f t="shared" si="1"/>
        <v>23248.685</v>
      </c>
      <c r="F14" s="270">
        <f t="shared" si="2"/>
        <v>23248.685</v>
      </c>
      <c r="G14" s="262">
        <f t="shared" si="0"/>
        <v>46497.37</v>
      </c>
      <c r="H14" s="235"/>
      <c r="I14" s="235"/>
      <c r="J14" s="235"/>
      <c r="K14" s="287"/>
    </row>
    <row r="15" ht="18" customHeight="1" spans="1:11">
      <c r="A15" s="263" t="str">
        <f>'[1]PLANILHA DE CUSTOS'!A39</f>
        <v>04</v>
      </c>
      <c r="B15" s="264"/>
      <c r="C15" s="265" t="str">
        <f>'Planilha Alto Céu'!D34</f>
        <v>DRENAGEM </v>
      </c>
      <c r="D15" s="266">
        <f>D16/D19</f>
        <v>0.34449515568519</v>
      </c>
      <c r="E15" s="266">
        <v>1</v>
      </c>
      <c r="F15" s="266"/>
      <c r="G15" s="254">
        <f t="shared" si="0"/>
        <v>1</v>
      </c>
      <c r="H15" s="235"/>
      <c r="I15" s="235"/>
      <c r="J15" s="235"/>
      <c r="K15" s="286"/>
    </row>
    <row r="16" ht="18" customHeight="1" spans="1:11">
      <c r="A16" s="263"/>
      <c r="B16" s="264"/>
      <c r="C16" s="265"/>
      <c r="D16" s="268">
        <f>'Planilha Alto Céu'!I40</f>
        <v>136168.08</v>
      </c>
      <c r="E16" s="269">
        <f>D16*E15</f>
        <v>136168.08</v>
      </c>
      <c r="F16" s="269"/>
      <c r="G16" s="262">
        <f t="shared" si="0"/>
        <v>136168.08</v>
      </c>
      <c r="H16" s="235"/>
      <c r="I16" s="235"/>
      <c r="J16" s="235"/>
      <c r="K16" s="286"/>
    </row>
    <row r="17" ht="18" customHeight="1" spans="1:11">
      <c r="A17" s="255" t="str">
        <f>'[1]PLANILHA DE CUSTOS'!A43</f>
        <v>05</v>
      </c>
      <c r="B17" s="256"/>
      <c r="C17" s="257" t="str">
        <f>'Planilha Alto Céu'!D41</f>
        <v>SERVIÇOS COMPLEMENTARES </v>
      </c>
      <c r="D17" s="258">
        <f>D18/D21</f>
        <v>0.00203054384628534</v>
      </c>
      <c r="E17" s="258">
        <v>0.5</v>
      </c>
      <c r="F17" s="258">
        <v>0.5</v>
      </c>
      <c r="G17" s="271"/>
      <c r="H17" s="235"/>
      <c r="I17" s="235"/>
      <c r="J17" s="235"/>
      <c r="K17" s="286"/>
    </row>
    <row r="18" ht="18" customHeight="1" spans="1:11">
      <c r="A18" s="255"/>
      <c r="B18" s="256"/>
      <c r="C18" s="257"/>
      <c r="D18" s="259">
        <f>'Planilha Alto Céu'!I43</f>
        <v>802.61</v>
      </c>
      <c r="E18" s="270">
        <f>D18*E17</f>
        <v>401.305</v>
      </c>
      <c r="F18" s="270">
        <f>D18*F17</f>
        <v>401.305</v>
      </c>
      <c r="G18" s="271"/>
      <c r="H18" s="235"/>
      <c r="I18" s="235"/>
      <c r="J18" s="235"/>
      <c r="K18" s="286"/>
    </row>
    <row r="19" ht="18" customHeight="1" spans="1:10">
      <c r="A19" s="263"/>
      <c r="B19" s="264"/>
      <c r="C19" s="265" t="s">
        <v>184</v>
      </c>
      <c r="D19" s="272">
        <f>'Planilha Alto Céu'!I44</f>
        <v>395268.49</v>
      </c>
      <c r="E19" s="273">
        <f>E10+E12+E14+E16+E18</f>
        <v>309578.8966</v>
      </c>
      <c r="F19" s="273">
        <f>F10+F12+F14+F16+F18</f>
        <v>85689.5934</v>
      </c>
      <c r="G19" s="274">
        <f>SUM(E19:F19)</f>
        <v>395268.49</v>
      </c>
      <c r="H19" s="235"/>
      <c r="I19" s="235"/>
      <c r="J19" s="235"/>
    </row>
    <row r="20" ht="18" customHeight="1" spans="1:10">
      <c r="A20" s="263"/>
      <c r="B20" s="264"/>
      <c r="C20" s="265" t="s">
        <v>185</v>
      </c>
      <c r="D20" s="275">
        <v>1</v>
      </c>
      <c r="E20" s="276">
        <f>E19/D19</f>
        <v>0.783211676195084</v>
      </c>
      <c r="F20" s="276">
        <f>F19/D19</f>
        <v>0.216788323804915</v>
      </c>
      <c r="G20" s="274">
        <f>SUM(E20:F20)</f>
        <v>1</v>
      </c>
      <c r="H20" s="235"/>
      <c r="I20" s="235"/>
      <c r="J20" s="235"/>
    </row>
    <row r="21" ht="18" customHeight="1" spans="1:10">
      <c r="A21" s="255"/>
      <c r="B21" s="256"/>
      <c r="C21" s="257" t="s">
        <v>186</v>
      </c>
      <c r="D21" s="277">
        <f>D10+D12+D14+D16+D18</f>
        <v>395268.49</v>
      </c>
      <c r="E21" s="278">
        <f>E19</f>
        <v>309578.8966</v>
      </c>
      <c r="F21" s="278">
        <f>E21+F19</f>
        <v>395268.49</v>
      </c>
      <c r="H21" s="279"/>
      <c r="I21" s="235"/>
      <c r="J21" s="235"/>
    </row>
    <row r="22" ht="18" customHeight="1" spans="1:10">
      <c r="A22" s="280"/>
      <c r="B22" s="281"/>
      <c r="C22" s="282" t="s">
        <v>187</v>
      </c>
      <c r="D22" s="283">
        <f>D9+D11+D13+D15+D17</f>
        <v>1</v>
      </c>
      <c r="E22" s="284">
        <f>E20</f>
        <v>0.783211676195084</v>
      </c>
      <c r="F22" s="284">
        <f>E22+F20</f>
        <v>1</v>
      </c>
      <c r="G22" s="285"/>
      <c r="H22" s="235"/>
      <c r="I22" s="235"/>
      <c r="J22" s="235"/>
    </row>
    <row r="25" spans="3:3">
      <c r="C25" s="61" t="s">
        <v>105</v>
      </c>
    </row>
    <row r="26" spans="3:3">
      <c r="C26" s="61" t="s">
        <v>106</v>
      </c>
    </row>
    <row r="27" spans="3:3">
      <c r="C27" s="61" t="s">
        <v>107</v>
      </c>
    </row>
  </sheetData>
  <mergeCells count="27">
    <mergeCell ref="A3:F3"/>
    <mergeCell ref="A4:B4"/>
    <mergeCell ref="C4:F4"/>
    <mergeCell ref="A5:B5"/>
    <mergeCell ref="C5:F5"/>
    <mergeCell ref="A6:B6"/>
    <mergeCell ref="C6:F6"/>
    <mergeCell ref="E7:F7"/>
    <mergeCell ref="C7:C8"/>
    <mergeCell ref="C9:C10"/>
    <mergeCell ref="C11:C12"/>
    <mergeCell ref="C13:C14"/>
    <mergeCell ref="C15:C16"/>
    <mergeCell ref="C17:C18"/>
    <mergeCell ref="C19:C20"/>
    <mergeCell ref="C21:C22"/>
    <mergeCell ref="D7:D8"/>
    <mergeCell ref="A1:B2"/>
    <mergeCell ref="A7:B8"/>
    <mergeCell ref="A9:B10"/>
    <mergeCell ref="A11:B12"/>
    <mergeCell ref="A13:B14"/>
    <mergeCell ref="A15:B16"/>
    <mergeCell ref="A17:B18"/>
    <mergeCell ref="A19:B20"/>
    <mergeCell ref="A21:B22"/>
    <mergeCell ref="C1:F2"/>
  </mergeCells>
  <pageMargins left="0.236111" right="0.236111" top="0.747917" bottom="0.747917" header="0.315278" footer="0.315278"/>
  <pageSetup paperSize="9" scale="72" fitToHeight="0" pageOrder="overThenDown" orientation="portrait"/>
  <headerFooter/>
  <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M35"/>
  <sheetViews>
    <sheetView topLeftCell="A5" workbookViewId="0">
      <selection activeCell="K10" sqref="K10"/>
    </sheetView>
    <sheetView workbookViewId="1">
      <selection activeCell="A1" sqref="A1"/>
    </sheetView>
    <sheetView workbookViewId="2">
      <selection activeCell="A1" sqref="A1"/>
    </sheetView>
  </sheetViews>
  <sheetFormatPr defaultColWidth="9" defaultRowHeight="15"/>
  <cols>
    <col min="1" max="1" width="12.1428571428571" style="182" customWidth="1"/>
    <col min="2" max="2" width="16.7142857142857" style="182" customWidth="1"/>
    <col min="3" max="3" width="20.7142857142857" style="182" customWidth="1"/>
    <col min="4" max="4" width="61.7142857142857" customWidth="1"/>
    <col min="5" max="5" width="13.1428571428571" customWidth="1"/>
    <col min="6" max="6" width="13.8571428571429" customWidth="1"/>
    <col min="8" max="9" width="10" customWidth="1"/>
    <col min="245" max="245" width="12.1428571428571" customWidth="1"/>
    <col min="246" max="246" width="16.7142857142857" customWidth="1"/>
    <col min="247" max="247" width="20.7142857142857" customWidth="1"/>
    <col min="248" max="248" width="61.7142857142857" customWidth="1"/>
    <col min="249" max="249" width="8.71428571428571" customWidth="1"/>
    <col min="250" max="250" width="16.2857142857143" customWidth="1"/>
    <col min="251" max="251" width="12.2857142857143" customWidth="1"/>
    <col min="252" max="253" width="12.4285714285714" customWidth="1"/>
    <col min="254" max="254" width="17.5714285714286" customWidth="1"/>
    <col min="255" max="255" width="16.4285714285714" customWidth="1"/>
    <col min="258" max="258" width="16.7142857142857" customWidth="1"/>
    <col min="501" max="501" width="12.1428571428571" customWidth="1"/>
    <col min="502" max="502" width="16.7142857142857" customWidth="1"/>
    <col min="503" max="503" width="20.7142857142857" customWidth="1"/>
    <col min="504" max="504" width="61.7142857142857" customWidth="1"/>
    <col min="505" max="505" width="8.71428571428571" customWidth="1"/>
    <col min="506" max="506" width="16.2857142857143" customWidth="1"/>
    <col min="507" max="507" width="12.2857142857143" customWidth="1"/>
    <col min="508" max="509" width="12.4285714285714" customWidth="1"/>
    <col min="510" max="510" width="17.5714285714286" customWidth="1"/>
    <col min="511" max="511" width="16.4285714285714" customWidth="1"/>
    <col min="514" max="514" width="16.7142857142857" customWidth="1"/>
    <col min="757" max="757" width="12.1428571428571" customWidth="1"/>
    <col min="758" max="758" width="16.7142857142857" customWidth="1"/>
    <col min="759" max="759" width="20.7142857142857" customWidth="1"/>
    <col min="760" max="760" width="61.7142857142857" customWidth="1"/>
    <col min="761" max="761" width="8.71428571428571" customWidth="1"/>
    <col min="762" max="762" width="16.2857142857143" customWidth="1"/>
    <col min="763" max="763" width="12.2857142857143" customWidth="1"/>
    <col min="764" max="765" width="12.4285714285714" customWidth="1"/>
    <col min="766" max="766" width="17.5714285714286" customWidth="1"/>
    <col min="767" max="767" width="16.4285714285714" customWidth="1"/>
    <col min="770" max="770" width="16.7142857142857" customWidth="1"/>
    <col min="1013" max="1013" width="12.1428571428571" customWidth="1"/>
    <col min="1014" max="1014" width="16.7142857142857" customWidth="1"/>
    <col min="1015" max="1015" width="20.7142857142857" customWidth="1"/>
    <col min="1016" max="1016" width="61.7142857142857" customWidth="1"/>
    <col min="1017" max="1017" width="8.71428571428571" customWidth="1"/>
    <col min="1018" max="1018" width="16.2857142857143" customWidth="1"/>
    <col min="1019" max="1019" width="12.2857142857143" customWidth="1"/>
    <col min="1020" max="1021" width="12.4285714285714" customWidth="1"/>
    <col min="1022" max="1022" width="17.5714285714286" customWidth="1"/>
    <col min="1023" max="1023" width="16.4285714285714" customWidth="1"/>
    <col min="1026" max="1026" width="16.7142857142857" customWidth="1"/>
    <col min="1269" max="1269" width="12.1428571428571" customWidth="1"/>
    <col min="1270" max="1270" width="16.7142857142857" customWidth="1"/>
    <col min="1271" max="1271" width="20.7142857142857" customWidth="1"/>
    <col min="1272" max="1272" width="61.7142857142857" customWidth="1"/>
    <col min="1273" max="1273" width="8.71428571428571" customWidth="1"/>
    <col min="1274" max="1274" width="16.2857142857143" customWidth="1"/>
    <col min="1275" max="1275" width="12.2857142857143" customWidth="1"/>
    <col min="1276" max="1277" width="12.4285714285714" customWidth="1"/>
    <col min="1278" max="1278" width="17.5714285714286" customWidth="1"/>
    <col min="1279" max="1279" width="16.4285714285714" customWidth="1"/>
    <col min="1282" max="1282" width="16.7142857142857" customWidth="1"/>
    <col min="1525" max="1525" width="12.1428571428571" customWidth="1"/>
    <col min="1526" max="1526" width="16.7142857142857" customWidth="1"/>
    <col min="1527" max="1527" width="20.7142857142857" customWidth="1"/>
    <col min="1528" max="1528" width="61.7142857142857" customWidth="1"/>
    <col min="1529" max="1529" width="8.71428571428571" customWidth="1"/>
    <col min="1530" max="1530" width="16.2857142857143" customWidth="1"/>
    <col min="1531" max="1531" width="12.2857142857143" customWidth="1"/>
    <col min="1532" max="1533" width="12.4285714285714" customWidth="1"/>
    <col min="1534" max="1534" width="17.5714285714286" customWidth="1"/>
    <col min="1535" max="1535" width="16.4285714285714" customWidth="1"/>
    <col min="1538" max="1538" width="16.7142857142857" customWidth="1"/>
    <col min="1781" max="1781" width="12.1428571428571" customWidth="1"/>
    <col min="1782" max="1782" width="16.7142857142857" customWidth="1"/>
    <col min="1783" max="1783" width="20.7142857142857" customWidth="1"/>
    <col min="1784" max="1784" width="61.7142857142857" customWidth="1"/>
    <col min="1785" max="1785" width="8.71428571428571" customWidth="1"/>
    <col min="1786" max="1786" width="16.2857142857143" customWidth="1"/>
    <col min="1787" max="1787" width="12.2857142857143" customWidth="1"/>
    <col min="1788" max="1789" width="12.4285714285714" customWidth="1"/>
    <col min="1790" max="1790" width="17.5714285714286" customWidth="1"/>
    <col min="1791" max="1791" width="16.4285714285714" customWidth="1"/>
    <col min="1794" max="1794" width="16.7142857142857" customWidth="1"/>
    <col min="2037" max="2037" width="12.1428571428571" customWidth="1"/>
    <col min="2038" max="2038" width="16.7142857142857" customWidth="1"/>
    <col min="2039" max="2039" width="20.7142857142857" customWidth="1"/>
    <col min="2040" max="2040" width="61.7142857142857" customWidth="1"/>
    <col min="2041" max="2041" width="8.71428571428571" customWidth="1"/>
    <col min="2042" max="2042" width="16.2857142857143" customWidth="1"/>
    <col min="2043" max="2043" width="12.2857142857143" customWidth="1"/>
    <col min="2044" max="2045" width="12.4285714285714" customWidth="1"/>
    <col min="2046" max="2046" width="17.5714285714286" customWidth="1"/>
    <col min="2047" max="2047" width="16.4285714285714" customWidth="1"/>
    <col min="2050" max="2050" width="16.7142857142857" customWidth="1"/>
    <col min="2293" max="2293" width="12.1428571428571" customWidth="1"/>
    <col min="2294" max="2294" width="16.7142857142857" customWidth="1"/>
    <col min="2295" max="2295" width="20.7142857142857" customWidth="1"/>
    <col min="2296" max="2296" width="61.7142857142857" customWidth="1"/>
    <col min="2297" max="2297" width="8.71428571428571" customWidth="1"/>
    <col min="2298" max="2298" width="16.2857142857143" customWidth="1"/>
    <col min="2299" max="2299" width="12.2857142857143" customWidth="1"/>
    <col min="2300" max="2301" width="12.4285714285714" customWidth="1"/>
    <col min="2302" max="2302" width="17.5714285714286" customWidth="1"/>
    <col min="2303" max="2303" width="16.4285714285714" customWidth="1"/>
    <col min="2306" max="2306" width="16.7142857142857" customWidth="1"/>
    <col min="2549" max="2549" width="12.1428571428571" customWidth="1"/>
    <col min="2550" max="2550" width="16.7142857142857" customWidth="1"/>
    <col min="2551" max="2551" width="20.7142857142857" customWidth="1"/>
    <col min="2552" max="2552" width="61.7142857142857" customWidth="1"/>
    <col min="2553" max="2553" width="8.71428571428571" customWidth="1"/>
    <col min="2554" max="2554" width="16.2857142857143" customWidth="1"/>
    <col min="2555" max="2555" width="12.2857142857143" customWidth="1"/>
    <col min="2556" max="2557" width="12.4285714285714" customWidth="1"/>
    <col min="2558" max="2558" width="17.5714285714286" customWidth="1"/>
    <col min="2559" max="2559" width="16.4285714285714" customWidth="1"/>
    <col min="2562" max="2562" width="16.7142857142857" customWidth="1"/>
    <col min="2805" max="2805" width="12.1428571428571" customWidth="1"/>
    <col min="2806" max="2806" width="16.7142857142857" customWidth="1"/>
    <col min="2807" max="2807" width="20.7142857142857" customWidth="1"/>
    <col min="2808" max="2808" width="61.7142857142857" customWidth="1"/>
    <col min="2809" max="2809" width="8.71428571428571" customWidth="1"/>
    <col min="2810" max="2810" width="16.2857142857143" customWidth="1"/>
    <col min="2811" max="2811" width="12.2857142857143" customWidth="1"/>
    <col min="2812" max="2813" width="12.4285714285714" customWidth="1"/>
    <col min="2814" max="2814" width="17.5714285714286" customWidth="1"/>
    <col min="2815" max="2815" width="16.4285714285714" customWidth="1"/>
    <col min="2818" max="2818" width="16.7142857142857" customWidth="1"/>
    <col min="3061" max="3061" width="12.1428571428571" customWidth="1"/>
    <col min="3062" max="3062" width="16.7142857142857" customWidth="1"/>
    <col min="3063" max="3063" width="20.7142857142857" customWidth="1"/>
    <col min="3064" max="3064" width="61.7142857142857" customWidth="1"/>
    <col min="3065" max="3065" width="8.71428571428571" customWidth="1"/>
    <col min="3066" max="3066" width="16.2857142857143" customWidth="1"/>
    <col min="3067" max="3067" width="12.2857142857143" customWidth="1"/>
    <col min="3068" max="3069" width="12.4285714285714" customWidth="1"/>
    <col min="3070" max="3070" width="17.5714285714286" customWidth="1"/>
    <col min="3071" max="3071" width="16.4285714285714" customWidth="1"/>
    <col min="3074" max="3074" width="16.7142857142857" customWidth="1"/>
    <col min="3317" max="3317" width="12.1428571428571" customWidth="1"/>
    <col min="3318" max="3318" width="16.7142857142857" customWidth="1"/>
    <col min="3319" max="3319" width="20.7142857142857" customWidth="1"/>
    <col min="3320" max="3320" width="61.7142857142857" customWidth="1"/>
    <col min="3321" max="3321" width="8.71428571428571" customWidth="1"/>
    <col min="3322" max="3322" width="16.2857142857143" customWidth="1"/>
    <col min="3323" max="3323" width="12.2857142857143" customWidth="1"/>
    <col min="3324" max="3325" width="12.4285714285714" customWidth="1"/>
    <col min="3326" max="3326" width="17.5714285714286" customWidth="1"/>
    <col min="3327" max="3327" width="16.4285714285714" customWidth="1"/>
    <col min="3330" max="3330" width="16.7142857142857" customWidth="1"/>
    <col min="3573" max="3573" width="12.1428571428571" customWidth="1"/>
    <col min="3574" max="3574" width="16.7142857142857" customWidth="1"/>
    <col min="3575" max="3575" width="20.7142857142857" customWidth="1"/>
    <col min="3576" max="3576" width="61.7142857142857" customWidth="1"/>
    <col min="3577" max="3577" width="8.71428571428571" customWidth="1"/>
    <col min="3578" max="3578" width="16.2857142857143" customWidth="1"/>
    <col min="3579" max="3579" width="12.2857142857143" customWidth="1"/>
    <col min="3580" max="3581" width="12.4285714285714" customWidth="1"/>
    <col min="3582" max="3582" width="17.5714285714286" customWidth="1"/>
    <col min="3583" max="3583" width="16.4285714285714" customWidth="1"/>
    <col min="3586" max="3586" width="16.7142857142857" customWidth="1"/>
    <col min="3829" max="3829" width="12.1428571428571" customWidth="1"/>
    <col min="3830" max="3830" width="16.7142857142857" customWidth="1"/>
    <col min="3831" max="3831" width="20.7142857142857" customWidth="1"/>
    <col min="3832" max="3832" width="61.7142857142857" customWidth="1"/>
    <col min="3833" max="3833" width="8.71428571428571" customWidth="1"/>
    <col min="3834" max="3834" width="16.2857142857143" customWidth="1"/>
    <col min="3835" max="3835" width="12.2857142857143" customWidth="1"/>
    <col min="3836" max="3837" width="12.4285714285714" customWidth="1"/>
    <col min="3838" max="3838" width="17.5714285714286" customWidth="1"/>
    <col min="3839" max="3839" width="16.4285714285714" customWidth="1"/>
    <col min="3842" max="3842" width="16.7142857142857" customWidth="1"/>
    <col min="4085" max="4085" width="12.1428571428571" customWidth="1"/>
    <col min="4086" max="4086" width="16.7142857142857" customWidth="1"/>
    <col min="4087" max="4087" width="20.7142857142857" customWidth="1"/>
    <col min="4088" max="4088" width="61.7142857142857" customWidth="1"/>
    <col min="4089" max="4089" width="8.71428571428571" customWidth="1"/>
    <col min="4090" max="4090" width="16.2857142857143" customWidth="1"/>
    <col min="4091" max="4091" width="12.2857142857143" customWidth="1"/>
    <col min="4092" max="4093" width="12.4285714285714" customWidth="1"/>
    <col min="4094" max="4094" width="17.5714285714286" customWidth="1"/>
    <col min="4095" max="4095" width="16.4285714285714" customWidth="1"/>
    <col min="4098" max="4098" width="16.7142857142857" customWidth="1"/>
    <col min="4341" max="4341" width="12.1428571428571" customWidth="1"/>
    <col min="4342" max="4342" width="16.7142857142857" customWidth="1"/>
    <col min="4343" max="4343" width="20.7142857142857" customWidth="1"/>
    <col min="4344" max="4344" width="61.7142857142857" customWidth="1"/>
    <col min="4345" max="4345" width="8.71428571428571" customWidth="1"/>
    <col min="4346" max="4346" width="16.2857142857143" customWidth="1"/>
    <col min="4347" max="4347" width="12.2857142857143" customWidth="1"/>
    <col min="4348" max="4349" width="12.4285714285714" customWidth="1"/>
    <col min="4350" max="4350" width="17.5714285714286" customWidth="1"/>
    <col min="4351" max="4351" width="16.4285714285714" customWidth="1"/>
    <col min="4354" max="4354" width="16.7142857142857" customWidth="1"/>
    <col min="4597" max="4597" width="12.1428571428571" customWidth="1"/>
    <col min="4598" max="4598" width="16.7142857142857" customWidth="1"/>
    <col min="4599" max="4599" width="20.7142857142857" customWidth="1"/>
    <col min="4600" max="4600" width="61.7142857142857" customWidth="1"/>
    <col min="4601" max="4601" width="8.71428571428571" customWidth="1"/>
    <col min="4602" max="4602" width="16.2857142857143" customWidth="1"/>
    <col min="4603" max="4603" width="12.2857142857143" customWidth="1"/>
    <col min="4604" max="4605" width="12.4285714285714" customWidth="1"/>
    <col min="4606" max="4606" width="17.5714285714286" customWidth="1"/>
    <col min="4607" max="4607" width="16.4285714285714" customWidth="1"/>
    <col min="4610" max="4610" width="16.7142857142857" customWidth="1"/>
    <col min="4853" max="4853" width="12.1428571428571" customWidth="1"/>
    <col min="4854" max="4854" width="16.7142857142857" customWidth="1"/>
    <col min="4855" max="4855" width="20.7142857142857" customWidth="1"/>
    <col min="4856" max="4856" width="61.7142857142857" customWidth="1"/>
    <col min="4857" max="4857" width="8.71428571428571" customWidth="1"/>
    <col min="4858" max="4858" width="16.2857142857143" customWidth="1"/>
    <col min="4859" max="4859" width="12.2857142857143" customWidth="1"/>
    <col min="4860" max="4861" width="12.4285714285714" customWidth="1"/>
    <col min="4862" max="4862" width="17.5714285714286" customWidth="1"/>
    <col min="4863" max="4863" width="16.4285714285714" customWidth="1"/>
    <col min="4866" max="4866" width="16.7142857142857" customWidth="1"/>
    <col min="5109" max="5109" width="12.1428571428571" customWidth="1"/>
    <col min="5110" max="5110" width="16.7142857142857" customWidth="1"/>
    <col min="5111" max="5111" width="20.7142857142857" customWidth="1"/>
    <col min="5112" max="5112" width="61.7142857142857" customWidth="1"/>
    <col min="5113" max="5113" width="8.71428571428571" customWidth="1"/>
    <col min="5114" max="5114" width="16.2857142857143" customWidth="1"/>
    <col min="5115" max="5115" width="12.2857142857143" customWidth="1"/>
    <col min="5116" max="5117" width="12.4285714285714" customWidth="1"/>
    <col min="5118" max="5118" width="17.5714285714286" customWidth="1"/>
    <col min="5119" max="5119" width="16.4285714285714" customWidth="1"/>
    <col min="5122" max="5122" width="16.7142857142857" customWidth="1"/>
    <col min="5365" max="5365" width="12.1428571428571" customWidth="1"/>
    <col min="5366" max="5366" width="16.7142857142857" customWidth="1"/>
    <col min="5367" max="5367" width="20.7142857142857" customWidth="1"/>
    <col min="5368" max="5368" width="61.7142857142857" customWidth="1"/>
    <col min="5369" max="5369" width="8.71428571428571" customWidth="1"/>
    <col min="5370" max="5370" width="16.2857142857143" customWidth="1"/>
    <col min="5371" max="5371" width="12.2857142857143" customWidth="1"/>
    <col min="5372" max="5373" width="12.4285714285714" customWidth="1"/>
    <col min="5374" max="5374" width="17.5714285714286" customWidth="1"/>
    <col min="5375" max="5375" width="16.4285714285714" customWidth="1"/>
    <col min="5378" max="5378" width="16.7142857142857" customWidth="1"/>
    <col min="5621" max="5621" width="12.1428571428571" customWidth="1"/>
    <col min="5622" max="5622" width="16.7142857142857" customWidth="1"/>
    <col min="5623" max="5623" width="20.7142857142857" customWidth="1"/>
    <col min="5624" max="5624" width="61.7142857142857" customWidth="1"/>
    <col min="5625" max="5625" width="8.71428571428571" customWidth="1"/>
    <col min="5626" max="5626" width="16.2857142857143" customWidth="1"/>
    <col min="5627" max="5627" width="12.2857142857143" customWidth="1"/>
    <col min="5628" max="5629" width="12.4285714285714" customWidth="1"/>
    <col min="5630" max="5630" width="17.5714285714286" customWidth="1"/>
    <col min="5631" max="5631" width="16.4285714285714" customWidth="1"/>
    <col min="5634" max="5634" width="16.7142857142857" customWidth="1"/>
    <col min="5877" max="5877" width="12.1428571428571" customWidth="1"/>
    <col min="5878" max="5878" width="16.7142857142857" customWidth="1"/>
    <col min="5879" max="5879" width="20.7142857142857" customWidth="1"/>
    <col min="5880" max="5880" width="61.7142857142857" customWidth="1"/>
    <col min="5881" max="5881" width="8.71428571428571" customWidth="1"/>
    <col min="5882" max="5882" width="16.2857142857143" customWidth="1"/>
    <col min="5883" max="5883" width="12.2857142857143" customWidth="1"/>
    <col min="5884" max="5885" width="12.4285714285714" customWidth="1"/>
    <col min="5886" max="5886" width="17.5714285714286" customWidth="1"/>
    <col min="5887" max="5887" width="16.4285714285714" customWidth="1"/>
    <col min="5890" max="5890" width="16.7142857142857" customWidth="1"/>
    <col min="6133" max="6133" width="12.1428571428571" customWidth="1"/>
    <col min="6134" max="6134" width="16.7142857142857" customWidth="1"/>
    <col min="6135" max="6135" width="20.7142857142857" customWidth="1"/>
    <col min="6136" max="6136" width="61.7142857142857" customWidth="1"/>
    <col min="6137" max="6137" width="8.71428571428571" customWidth="1"/>
    <col min="6138" max="6138" width="16.2857142857143" customWidth="1"/>
    <col min="6139" max="6139" width="12.2857142857143" customWidth="1"/>
    <col min="6140" max="6141" width="12.4285714285714" customWidth="1"/>
    <col min="6142" max="6142" width="17.5714285714286" customWidth="1"/>
    <col min="6143" max="6143" width="16.4285714285714" customWidth="1"/>
    <col min="6146" max="6146" width="16.7142857142857" customWidth="1"/>
    <col min="6389" max="6389" width="12.1428571428571" customWidth="1"/>
    <col min="6390" max="6390" width="16.7142857142857" customWidth="1"/>
    <col min="6391" max="6391" width="20.7142857142857" customWidth="1"/>
    <col min="6392" max="6392" width="61.7142857142857" customWidth="1"/>
    <col min="6393" max="6393" width="8.71428571428571" customWidth="1"/>
    <col min="6394" max="6394" width="16.2857142857143" customWidth="1"/>
    <col min="6395" max="6395" width="12.2857142857143" customWidth="1"/>
    <col min="6396" max="6397" width="12.4285714285714" customWidth="1"/>
    <col min="6398" max="6398" width="17.5714285714286" customWidth="1"/>
    <col min="6399" max="6399" width="16.4285714285714" customWidth="1"/>
    <col min="6402" max="6402" width="16.7142857142857" customWidth="1"/>
    <col min="6645" max="6645" width="12.1428571428571" customWidth="1"/>
    <col min="6646" max="6646" width="16.7142857142857" customWidth="1"/>
    <col min="6647" max="6647" width="20.7142857142857" customWidth="1"/>
    <col min="6648" max="6648" width="61.7142857142857" customWidth="1"/>
    <col min="6649" max="6649" width="8.71428571428571" customWidth="1"/>
    <col min="6650" max="6650" width="16.2857142857143" customWidth="1"/>
    <col min="6651" max="6651" width="12.2857142857143" customWidth="1"/>
    <col min="6652" max="6653" width="12.4285714285714" customWidth="1"/>
    <col min="6654" max="6654" width="17.5714285714286" customWidth="1"/>
    <col min="6655" max="6655" width="16.4285714285714" customWidth="1"/>
    <col min="6658" max="6658" width="16.7142857142857" customWidth="1"/>
    <col min="6901" max="6901" width="12.1428571428571" customWidth="1"/>
    <col min="6902" max="6902" width="16.7142857142857" customWidth="1"/>
    <col min="6903" max="6903" width="20.7142857142857" customWidth="1"/>
    <col min="6904" max="6904" width="61.7142857142857" customWidth="1"/>
    <col min="6905" max="6905" width="8.71428571428571" customWidth="1"/>
    <col min="6906" max="6906" width="16.2857142857143" customWidth="1"/>
    <col min="6907" max="6907" width="12.2857142857143" customWidth="1"/>
    <col min="6908" max="6909" width="12.4285714285714" customWidth="1"/>
    <col min="6910" max="6910" width="17.5714285714286" customWidth="1"/>
    <col min="6911" max="6911" width="16.4285714285714" customWidth="1"/>
    <col min="6914" max="6914" width="16.7142857142857" customWidth="1"/>
    <col min="7157" max="7157" width="12.1428571428571" customWidth="1"/>
    <col min="7158" max="7158" width="16.7142857142857" customWidth="1"/>
    <col min="7159" max="7159" width="20.7142857142857" customWidth="1"/>
    <col min="7160" max="7160" width="61.7142857142857" customWidth="1"/>
    <col min="7161" max="7161" width="8.71428571428571" customWidth="1"/>
    <col min="7162" max="7162" width="16.2857142857143" customWidth="1"/>
    <col min="7163" max="7163" width="12.2857142857143" customWidth="1"/>
    <col min="7164" max="7165" width="12.4285714285714" customWidth="1"/>
    <col min="7166" max="7166" width="17.5714285714286" customWidth="1"/>
    <col min="7167" max="7167" width="16.4285714285714" customWidth="1"/>
    <col min="7170" max="7170" width="16.7142857142857" customWidth="1"/>
    <col min="7413" max="7413" width="12.1428571428571" customWidth="1"/>
    <col min="7414" max="7414" width="16.7142857142857" customWidth="1"/>
    <col min="7415" max="7415" width="20.7142857142857" customWidth="1"/>
    <col min="7416" max="7416" width="61.7142857142857" customWidth="1"/>
    <col min="7417" max="7417" width="8.71428571428571" customWidth="1"/>
    <col min="7418" max="7418" width="16.2857142857143" customWidth="1"/>
    <col min="7419" max="7419" width="12.2857142857143" customWidth="1"/>
    <col min="7420" max="7421" width="12.4285714285714" customWidth="1"/>
    <col min="7422" max="7422" width="17.5714285714286" customWidth="1"/>
    <col min="7423" max="7423" width="16.4285714285714" customWidth="1"/>
    <col min="7426" max="7426" width="16.7142857142857" customWidth="1"/>
    <col min="7669" max="7669" width="12.1428571428571" customWidth="1"/>
    <col min="7670" max="7670" width="16.7142857142857" customWidth="1"/>
    <col min="7671" max="7671" width="20.7142857142857" customWidth="1"/>
    <col min="7672" max="7672" width="61.7142857142857" customWidth="1"/>
    <col min="7673" max="7673" width="8.71428571428571" customWidth="1"/>
    <col min="7674" max="7674" width="16.2857142857143" customWidth="1"/>
    <col min="7675" max="7675" width="12.2857142857143" customWidth="1"/>
    <col min="7676" max="7677" width="12.4285714285714" customWidth="1"/>
    <col min="7678" max="7678" width="17.5714285714286" customWidth="1"/>
    <col min="7679" max="7679" width="16.4285714285714" customWidth="1"/>
    <col min="7682" max="7682" width="16.7142857142857" customWidth="1"/>
    <col min="7925" max="7925" width="12.1428571428571" customWidth="1"/>
    <col min="7926" max="7926" width="16.7142857142857" customWidth="1"/>
    <col min="7927" max="7927" width="20.7142857142857" customWidth="1"/>
    <col min="7928" max="7928" width="61.7142857142857" customWidth="1"/>
    <col min="7929" max="7929" width="8.71428571428571" customWidth="1"/>
    <col min="7930" max="7930" width="16.2857142857143" customWidth="1"/>
    <col min="7931" max="7931" width="12.2857142857143" customWidth="1"/>
    <col min="7932" max="7933" width="12.4285714285714" customWidth="1"/>
    <col min="7934" max="7934" width="17.5714285714286" customWidth="1"/>
    <col min="7935" max="7935" width="16.4285714285714" customWidth="1"/>
    <col min="7938" max="7938" width="16.7142857142857" customWidth="1"/>
    <col min="8181" max="8181" width="12.1428571428571" customWidth="1"/>
    <col min="8182" max="8182" width="16.7142857142857" customWidth="1"/>
    <col min="8183" max="8183" width="20.7142857142857" customWidth="1"/>
    <col min="8184" max="8184" width="61.7142857142857" customWidth="1"/>
    <col min="8185" max="8185" width="8.71428571428571" customWidth="1"/>
    <col min="8186" max="8186" width="16.2857142857143" customWidth="1"/>
    <col min="8187" max="8187" width="12.2857142857143" customWidth="1"/>
    <col min="8188" max="8189" width="12.4285714285714" customWidth="1"/>
    <col min="8190" max="8190" width="17.5714285714286" customWidth="1"/>
    <col min="8191" max="8191" width="16.4285714285714" customWidth="1"/>
    <col min="8194" max="8194" width="16.7142857142857" customWidth="1"/>
    <col min="8437" max="8437" width="12.1428571428571" customWidth="1"/>
    <col min="8438" max="8438" width="16.7142857142857" customWidth="1"/>
    <col min="8439" max="8439" width="20.7142857142857" customWidth="1"/>
    <col min="8440" max="8440" width="61.7142857142857" customWidth="1"/>
    <col min="8441" max="8441" width="8.71428571428571" customWidth="1"/>
    <col min="8442" max="8442" width="16.2857142857143" customWidth="1"/>
    <col min="8443" max="8443" width="12.2857142857143" customWidth="1"/>
    <col min="8444" max="8445" width="12.4285714285714" customWidth="1"/>
    <col min="8446" max="8446" width="17.5714285714286" customWidth="1"/>
    <col min="8447" max="8447" width="16.4285714285714" customWidth="1"/>
    <col min="8450" max="8450" width="16.7142857142857" customWidth="1"/>
    <col min="8693" max="8693" width="12.1428571428571" customWidth="1"/>
    <col min="8694" max="8694" width="16.7142857142857" customWidth="1"/>
    <col min="8695" max="8695" width="20.7142857142857" customWidth="1"/>
    <col min="8696" max="8696" width="61.7142857142857" customWidth="1"/>
    <col min="8697" max="8697" width="8.71428571428571" customWidth="1"/>
    <col min="8698" max="8698" width="16.2857142857143" customWidth="1"/>
    <col min="8699" max="8699" width="12.2857142857143" customWidth="1"/>
    <col min="8700" max="8701" width="12.4285714285714" customWidth="1"/>
    <col min="8702" max="8702" width="17.5714285714286" customWidth="1"/>
    <col min="8703" max="8703" width="16.4285714285714" customWidth="1"/>
    <col min="8706" max="8706" width="16.7142857142857" customWidth="1"/>
    <col min="8949" max="8949" width="12.1428571428571" customWidth="1"/>
    <col min="8950" max="8950" width="16.7142857142857" customWidth="1"/>
    <col min="8951" max="8951" width="20.7142857142857" customWidth="1"/>
    <col min="8952" max="8952" width="61.7142857142857" customWidth="1"/>
    <col min="8953" max="8953" width="8.71428571428571" customWidth="1"/>
    <col min="8954" max="8954" width="16.2857142857143" customWidth="1"/>
    <col min="8955" max="8955" width="12.2857142857143" customWidth="1"/>
    <col min="8956" max="8957" width="12.4285714285714" customWidth="1"/>
    <col min="8958" max="8958" width="17.5714285714286" customWidth="1"/>
    <col min="8959" max="8959" width="16.4285714285714" customWidth="1"/>
    <col min="8962" max="8962" width="16.7142857142857" customWidth="1"/>
    <col min="9205" max="9205" width="12.1428571428571" customWidth="1"/>
    <col min="9206" max="9206" width="16.7142857142857" customWidth="1"/>
    <col min="9207" max="9207" width="20.7142857142857" customWidth="1"/>
    <col min="9208" max="9208" width="61.7142857142857" customWidth="1"/>
    <col min="9209" max="9209" width="8.71428571428571" customWidth="1"/>
    <col min="9210" max="9210" width="16.2857142857143" customWidth="1"/>
    <col min="9211" max="9211" width="12.2857142857143" customWidth="1"/>
    <col min="9212" max="9213" width="12.4285714285714" customWidth="1"/>
    <col min="9214" max="9214" width="17.5714285714286" customWidth="1"/>
    <col min="9215" max="9215" width="16.4285714285714" customWidth="1"/>
    <col min="9218" max="9218" width="16.7142857142857" customWidth="1"/>
    <col min="9461" max="9461" width="12.1428571428571" customWidth="1"/>
    <col min="9462" max="9462" width="16.7142857142857" customWidth="1"/>
    <col min="9463" max="9463" width="20.7142857142857" customWidth="1"/>
    <col min="9464" max="9464" width="61.7142857142857" customWidth="1"/>
    <col min="9465" max="9465" width="8.71428571428571" customWidth="1"/>
    <col min="9466" max="9466" width="16.2857142857143" customWidth="1"/>
    <col min="9467" max="9467" width="12.2857142857143" customWidth="1"/>
    <col min="9468" max="9469" width="12.4285714285714" customWidth="1"/>
    <col min="9470" max="9470" width="17.5714285714286" customWidth="1"/>
    <col min="9471" max="9471" width="16.4285714285714" customWidth="1"/>
    <col min="9474" max="9474" width="16.7142857142857" customWidth="1"/>
    <col min="9717" max="9717" width="12.1428571428571" customWidth="1"/>
    <col min="9718" max="9718" width="16.7142857142857" customWidth="1"/>
    <col min="9719" max="9719" width="20.7142857142857" customWidth="1"/>
    <col min="9720" max="9720" width="61.7142857142857" customWidth="1"/>
    <col min="9721" max="9721" width="8.71428571428571" customWidth="1"/>
    <col min="9722" max="9722" width="16.2857142857143" customWidth="1"/>
    <col min="9723" max="9723" width="12.2857142857143" customWidth="1"/>
    <col min="9724" max="9725" width="12.4285714285714" customWidth="1"/>
    <col min="9726" max="9726" width="17.5714285714286" customWidth="1"/>
    <col min="9727" max="9727" width="16.4285714285714" customWidth="1"/>
    <col min="9730" max="9730" width="16.7142857142857" customWidth="1"/>
    <col min="9973" max="9973" width="12.1428571428571" customWidth="1"/>
    <col min="9974" max="9974" width="16.7142857142857" customWidth="1"/>
    <col min="9975" max="9975" width="20.7142857142857" customWidth="1"/>
    <col min="9976" max="9976" width="61.7142857142857" customWidth="1"/>
    <col min="9977" max="9977" width="8.71428571428571" customWidth="1"/>
    <col min="9978" max="9978" width="16.2857142857143" customWidth="1"/>
    <col min="9979" max="9979" width="12.2857142857143" customWidth="1"/>
    <col min="9980" max="9981" width="12.4285714285714" customWidth="1"/>
    <col min="9982" max="9982" width="17.5714285714286" customWidth="1"/>
    <col min="9983" max="9983" width="16.4285714285714" customWidth="1"/>
    <col min="9986" max="9986" width="16.7142857142857" customWidth="1"/>
    <col min="10229" max="10229" width="12.1428571428571" customWidth="1"/>
    <col min="10230" max="10230" width="16.7142857142857" customWidth="1"/>
    <col min="10231" max="10231" width="20.7142857142857" customWidth="1"/>
    <col min="10232" max="10232" width="61.7142857142857" customWidth="1"/>
    <col min="10233" max="10233" width="8.71428571428571" customWidth="1"/>
    <col min="10234" max="10234" width="16.2857142857143" customWidth="1"/>
    <col min="10235" max="10235" width="12.2857142857143" customWidth="1"/>
    <col min="10236" max="10237" width="12.4285714285714" customWidth="1"/>
    <col min="10238" max="10238" width="17.5714285714286" customWidth="1"/>
    <col min="10239" max="10239" width="16.4285714285714" customWidth="1"/>
    <col min="10242" max="10242" width="16.7142857142857" customWidth="1"/>
    <col min="10485" max="10485" width="12.1428571428571" customWidth="1"/>
    <col min="10486" max="10486" width="16.7142857142857" customWidth="1"/>
    <col min="10487" max="10487" width="20.7142857142857" customWidth="1"/>
    <col min="10488" max="10488" width="61.7142857142857" customWidth="1"/>
    <col min="10489" max="10489" width="8.71428571428571" customWidth="1"/>
    <col min="10490" max="10490" width="16.2857142857143" customWidth="1"/>
    <col min="10491" max="10491" width="12.2857142857143" customWidth="1"/>
    <col min="10492" max="10493" width="12.4285714285714" customWidth="1"/>
    <col min="10494" max="10494" width="17.5714285714286" customWidth="1"/>
    <col min="10495" max="10495" width="16.4285714285714" customWidth="1"/>
    <col min="10498" max="10498" width="16.7142857142857" customWidth="1"/>
    <col min="10741" max="10741" width="12.1428571428571" customWidth="1"/>
    <col min="10742" max="10742" width="16.7142857142857" customWidth="1"/>
    <col min="10743" max="10743" width="20.7142857142857" customWidth="1"/>
    <col min="10744" max="10744" width="61.7142857142857" customWidth="1"/>
    <col min="10745" max="10745" width="8.71428571428571" customWidth="1"/>
    <col min="10746" max="10746" width="16.2857142857143" customWidth="1"/>
    <col min="10747" max="10747" width="12.2857142857143" customWidth="1"/>
    <col min="10748" max="10749" width="12.4285714285714" customWidth="1"/>
    <col min="10750" max="10750" width="17.5714285714286" customWidth="1"/>
    <col min="10751" max="10751" width="16.4285714285714" customWidth="1"/>
    <col min="10754" max="10754" width="16.7142857142857" customWidth="1"/>
    <col min="10997" max="10997" width="12.1428571428571" customWidth="1"/>
    <col min="10998" max="10998" width="16.7142857142857" customWidth="1"/>
    <col min="10999" max="10999" width="20.7142857142857" customWidth="1"/>
    <col min="11000" max="11000" width="61.7142857142857" customWidth="1"/>
    <col min="11001" max="11001" width="8.71428571428571" customWidth="1"/>
    <col min="11002" max="11002" width="16.2857142857143" customWidth="1"/>
    <col min="11003" max="11003" width="12.2857142857143" customWidth="1"/>
    <col min="11004" max="11005" width="12.4285714285714" customWidth="1"/>
    <col min="11006" max="11006" width="17.5714285714286" customWidth="1"/>
    <col min="11007" max="11007" width="16.4285714285714" customWidth="1"/>
    <col min="11010" max="11010" width="16.7142857142857" customWidth="1"/>
    <col min="11253" max="11253" width="12.1428571428571" customWidth="1"/>
    <col min="11254" max="11254" width="16.7142857142857" customWidth="1"/>
    <col min="11255" max="11255" width="20.7142857142857" customWidth="1"/>
    <col min="11256" max="11256" width="61.7142857142857" customWidth="1"/>
    <col min="11257" max="11257" width="8.71428571428571" customWidth="1"/>
    <col min="11258" max="11258" width="16.2857142857143" customWidth="1"/>
    <col min="11259" max="11259" width="12.2857142857143" customWidth="1"/>
    <col min="11260" max="11261" width="12.4285714285714" customWidth="1"/>
    <col min="11262" max="11262" width="17.5714285714286" customWidth="1"/>
    <col min="11263" max="11263" width="16.4285714285714" customWidth="1"/>
    <col min="11266" max="11266" width="16.7142857142857" customWidth="1"/>
    <col min="11509" max="11509" width="12.1428571428571" customWidth="1"/>
    <col min="11510" max="11510" width="16.7142857142857" customWidth="1"/>
    <col min="11511" max="11511" width="20.7142857142857" customWidth="1"/>
    <col min="11512" max="11512" width="61.7142857142857" customWidth="1"/>
    <col min="11513" max="11513" width="8.71428571428571" customWidth="1"/>
    <col min="11514" max="11514" width="16.2857142857143" customWidth="1"/>
    <col min="11515" max="11515" width="12.2857142857143" customWidth="1"/>
    <col min="11516" max="11517" width="12.4285714285714" customWidth="1"/>
    <col min="11518" max="11518" width="17.5714285714286" customWidth="1"/>
    <col min="11519" max="11519" width="16.4285714285714" customWidth="1"/>
    <col min="11522" max="11522" width="16.7142857142857" customWidth="1"/>
    <col min="11765" max="11765" width="12.1428571428571" customWidth="1"/>
    <col min="11766" max="11766" width="16.7142857142857" customWidth="1"/>
    <col min="11767" max="11767" width="20.7142857142857" customWidth="1"/>
    <col min="11768" max="11768" width="61.7142857142857" customWidth="1"/>
    <col min="11769" max="11769" width="8.71428571428571" customWidth="1"/>
    <col min="11770" max="11770" width="16.2857142857143" customWidth="1"/>
    <col min="11771" max="11771" width="12.2857142857143" customWidth="1"/>
    <col min="11772" max="11773" width="12.4285714285714" customWidth="1"/>
    <col min="11774" max="11774" width="17.5714285714286" customWidth="1"/>
    <col min="11775" max="11775" width="16.4285714285714" customWidth="1"/>
    <col min="11778" max="11778" width="16.7142857142857" customWidth="1"/>
    <col min="12021" max="12021" width="12.1428571428571" customWidth="1"/>
    <col min="12022" max="12022" width="16.7142857142857" customWidth="1"/>
    <col min="12023" max="12023" width="20.7142857142857" customWidth="1"/>
    <col min="12024" max="12024" width="61.7142857142857" customWidth="1"/>
    <col min="12025" max="12025" width="8.71428571428571" customWidth="1"/>
    <col min="12026" max="12026" width="16.2857142857143" customWidth="1"/>
    <col min="12027" max="12027" width="12.2857142857143" customWidth="1"/>
    <col min="12028" max="12029" width="12.4285714285714" customWidth="1"/>
    <col min="12030" max="12030" width="17.5714285714286" customWidth="1"/>
    <col min="12031" max="12031" width="16.4285714285714" customWidth="1"/>
    <col min="12034" max="12034" width="16.7142857142857" customWidth="1"/>
    <col min="12277" max="12277" width="12.1428571428571" customWidth="1"/>
    <col min="12278" max="12278" width="16.7142857142857" customWidth="1"/>
    <col min="12279" max="12279" width="20.7142857142857" customWidth="1"/>
    <col min="12280" max="12280" width="61.7142857142857" customWidth="1"/>
    <col min="12281" max="12281" width="8.71428571428571" customWidth="1"/>
    <col min="12282" max="12282" width="16.2857142857143" customWidth="1"/>
    <col min="12283" max="12283" width="12.2857142857143" customWidth="1"/>
    <col min="12284" max="12285" width="12.4285714285714" customWidth="1"/>
    <col min="12286" max="12286" width="17.5714285714286" customWidth="1"/>
    <col min="12287" max="12287" width="16.4285714285714" customWidth="1"/>
    <col min="12290" max="12290" width="16.7142857142857" customWidth="1"/>
    <col min="12533" max="12533" width="12.1428571428571" customWidth="1"/>
    <col min="12534" max="12534" width="16.7142857142857" customWidth="1"/>
    <col min="12535" max="12535" width="20.7142857142857" customWidth="1"/>
    <col min="12536" max="12536" width="61.7142857142857" customWidth="1"/>
    <col min="12537" max="12537" width="8.71428571428571" customWidth="1"/>
    <col min="12538" max="12538" width="16.2857142857143" customWidth="1"/>
    <col min="12539" max="12539" width="12.2857142857143" customWidth="1"/>
    <col min="12540" max="12541" width="12.4285714285714" customWidth="1"/>
    <col min="12542" max="12542" width="17.5714285714286" customWidth="1"/>
    <col min="12543" max="12543" width="16.4285714285714" customWidth="1"/>
    <col min="12546" max="12546" width="16.7142857142857" customWidth="1"/>
    <col min="12789" max="12789" width="12.1428571428571" customWidth="1"/>
    <col min="12790" max="12790" width="16.7142857142857" customWidth="1"/>
    <col min="12791" max="12791" width="20.7142857142857" customWidth="1"/>
    <col min="12792" max="12792" width="61.7142857142857" customWidth="1"/>
    <col min="12793" max="12793" width="8.71428571428571" customWidth="1"/>
    <col min="12794" max="12794" width="16.2857142857143" customWidth="1"/>
    <col min="12795" max="12795" width="12.2857142857143" customWidth="1"/>
    <col min="12796" max="12797" width="12.4285714285714" customWidth="1"/>
    <col min="12798" max="12798" width="17.5714285714286" customWidth="1"/>
    <col min="12799" max="12799" width="16.4285714285714" customWidth="1"/>
    <col min="12802" max="12802" width="16.7142857142857" customWidth="1"/>
    <col min="13045" max="13045" width="12.1428571428571" customWidth="1"/>
    <col min="13046" max="13046" width="16.7142857142857" customWidth="1"/>
    <col min="13047" max="13047" width="20.7142857142857" customWidth="1"/>
    <col min="13048" max="13048" width="61.7142857142857" customWidth="1"/>
    <col min="13049" max="13049" width="8.71428571428571" customWidth="1"/>
    <col min="13050" max="13050" width="16.2857142857143" customWidth="1"/>
    <col min="13051" max="13051" width="12.2857142857143" customWidth="1"/>
    <col min="13052" max="13053" width="12.4285714285714" customWidth="1"/>
    <col min="13054" max="13054" width="17.5714285714286" customWidth="1"/>
    <col min="13055" max="13055" width="16.4285714285714" customWidth="1"/>
    <col min="13058" max="13058" width="16.7142857142857" customWidth="1"/>
    <col min="13301" max="13301" width="12.1428571428571" customWidth="1"/>
    <col min="13302" max="13302" width="16.7142857142857" customWidth="1"/>
    <col min="13303" max="13303" width="20.7142857142857" customWidth="1"/>
    <col min="13304" max="13304" width="61.7142857142857" customWidth="1"/>
    <col min="13305" max="13305" width="8.71428571428571" customWidth="1"/>
    <col min="13306" max="13306" width="16.2857142857143" customWidth="1"/>
    <col min="13307" max="13307" width="12.2857142857143" customWidth="1"/>
    <col min="13308" max="13309" width="12.4285714285714" customWidth="1"/>
    <col min="13310" max="13310" width="17.5714285714286" customWidth="1"/>
    <col min="13311" max="13311" width="16.4285714285714" customWidth="1"/>
    <col min="13314" max="13314" width="16.7142857142857" customWidth="1"/>
    <col min="13557" max="13557" width="12.1428571428571" customWidth="1"/>
    <col min="13558" max="13558" width="16.7142857142857" customWidth="1"/>
    <col min="13559" max="13559" width="20.7142857142857" customWidth="1"/>
    <col min="13560" max="13560" width="61.7142857142857" customWidth="1"/>
    <col min="13561" max="13561" width="8.71428571428571" customWidth="1"/>
    <col min="13562" max="13562" width="16.2857142857143" customWidth="1"/>
    <col min="13563" max="13563" width="12.2857142857143" customWidth="1"/>
    <col min="13564" max="13565" width="12.4285714285714" customWidth="1"/>
    <col min="13566" max="13566" width="17.5714285714286" customWidth="1"/>
    <col min="13567" max="13567" width="16.4285714285714" customWidth="1"/>
    <col min="13570" max="13570" width="16.7142857142857" customWidth="1"/>
    <col min="13813" max="13813" width="12.1428571428571" customWidth="1"/>
    <col min="13814" max="13814" width="16.7142857142857" customWidth="1"/>
    <col min="13815" max="13815" width="20.7142857142857" customWidth="1"/>
    <col min="13816" max="13816" width="61.7142857142857" customWidth="1"/>
    <col min="13817" max="13817" width="8.71428571428571" customWidth="1"/>
    <col min="13818" max="13818" width="16.2857142857143" customWidth="1"/>
    <col min="13819" max="13819" width="12.2857142857143" customWidth="1"/>
    <col min="13820" max="13821" width="12.4285714285714" customWidth="1"/>
    <col min="13822" max="13822" width="17.5714285714286" customWidth="1"/>
    <col min="13823" max="13823" width="16.4285714285714" customWidth="1"/>
    <col min="13826" max="13826" width="16.7142857142857" customWidth="1"/>
    <col min="14069" max="14069" width="12.1428571428571" customWidth="1"/>
    <col min="14070" max="14070" width="16.7142857142857" customWidth="1"/>
    <col min="14071" max="14071" width="20.7142857142857" customWidth="1"/>
    <col min="14072" max="14072" width="61.7142857142857" customWidth="1"/>
    <col min="14073" max="14073" width="8.71428571428571" customWidth="1"/>
    <col min="14074" max="14074" width="16.2857142857143" customWidth="1"/>
    <col min="14075" max="14075" width="12.2857142857143" customWidth="1"/>
    <col min="14076" max="14077" width="12.4285714285714" customWidth="1"/>
    <col min="14078" max="14078" width="17.5714285714286" customWidth="1"/>
    <col min="14079" max="14079" width="16.4285714285714" customWidth="1"/>
    <col min="14082" max="14082" width="16.7142857142857" customWidth="1"/>
    <col min="14325" max="14325" width="12.1428571428571" customWidth="1"/>
    <col min="14326" max="14326" width="16.7142857142857" customWidth="1"/>
    <col min="14327" max="14327" width="20.7142857142857" customWidth="1"/>
    <col min="14328" max="14328" width="61.7142857142857" customWidth="1"/>
    <col min="14329" max="14329" width="8.71428571428571" customWidth="1"/>
    <col min="14330" max="14330" width="16.2857142857143" customWidth="1"/>
    <col min="14331" max="14331" width="12.2857142857143" customWidth="1"/>
    <col min="14332" max="14333" width="12.4285714285714" customWidth="1"/>
    <col min="14334" max="14334" width="17.5714285714286" customWidth="1"/>
    <col min="14335" max="14335" width="16.4285714285714" customWidth="1"/>
    <col min="14338" max="14338" width="16.7142857142857" customWidth="1"/>
    <col min="14581" max="14581" width="12.1428571428571" customWidth="1"/>
    <col min="14582" max="14582" width="16.7142857142857" customWidth="1"/>
    <col min="14583" max="14583" width="20.7142857142857" customWidth="1"/>
    <col min="14584" max="14584" width="61.7142857142857" customWidth="1"/>
    <col min="14585" max="14585" width="8.71428571428571" customWidth="1"/>
    <col min="14586" max="14586" width="16.2857142857143" customWidth="1"/>
    <col min="14587" max="14587" width="12.2857142857143" customWidth="1"/>
    <col min="14588" max="14589" width="12.4285714285714" customWidth="1"/>
    <col min="14590" max="14590" width="17.5714285714286" customWidth="1"/>
    <col min="14591" max="14591" width="16.4285714285714" customWidth="1"/>
    <col min="14594" max="14594" width="16.7142857142857" customWidth="1"/>
    <col min="14837" max="14837" width="12.1428571428571" customWidth="1"/>
    <col min="14838" max="14838" width="16.7142857142857" customWidth="1"/>
    <col min="14839" max="14839" width="20.7142857142857" customWidth="1"/>
    <col min="14840" max="14840" width="61.7142857142857" customWidth="1"/>
    <col min="14841" max="14841" width="8.71428571428571" customWidth="1"/>
    <col min="14842" max="14842" width="16.2857142857143" customWidth="1"/>
    <col min="14843" max="14843" width="12.2857142857143" customWidth="1"/>
    <col min="14844" max="14845" width="12.4285714285714" customWidth="1"/>
    <col min="14846" max="14846" width="17.5714285714286" customWidth="1"/>
    <col min="14847" max="14847" width="16.4285714285714" customWidth="1"/>
    <col min="14850" max="14850" width="16.7142857142857" customWidth="1"/>
    <col min="15093" max="15093" width="12.1428571428571" customWidth="1"/>
    <col min="15094" max="15094" width="16.7142857142857" customWidth="1"/>
    <col min="15095" max="15095" width="20.7142857142857" customWidth="1"/>
    <col min="15096" max="15096" width="61.7142857142857" customWidth="1"/>
    <col min="15097" max="15097" width="8.71428571428571" customWidth="1"/>
    <col min="15098" max="15098" width="16.2857142857143" customWidth="1"/>
    <col min="15099" max="15099" width="12.2857142857143" customWidth="1"/>
    <col min="15100" max="15101" width="12.4285714285714" customWidth="1"/>
    <col min="15102" max="15102" width="17.5714285714286" customWidth="1"/>
    <col min="15103" max="15103" width="16.4285714285714" customWidth="1"/>
    <col min="15106" max="15106" width="16.7142857142857" customWidth="1"/>
    <col min="15349" max="15349" width="12.1428571428571" customWidth="1"/>
    <col min="15350" max="15350" width="16.7142857142857" customWidth="1"/>
    <col min="15351" max="15351" width="20.7142857142857" customWidth="1"/>
    <col min="15352" max="15352" width="61.7142857142857" customWidth="1"/>
    <col min="15353" max="15353" width="8.71428571428571" customWidth="1"/>
    <col min="15354" max="15354" width="16.2857142857143" customWidth="1"/>
    <col min="15355" max="15355" width="12.2857142857143" customWidth="1"/>
    <col min="15356" max="15357" width="12.4285714285714" customWidth="1"/>
    <col min="15358" max="15358" width="17.5714285714286" customWidth="1"/>
    <col min="15359" max="15359" width="16.4285714285714" customWidth="1"/>
    <col min="15362" max="15362" width="16.7142857142857" customWidth="1"/>
    <col min="15605" max="15605" width="12.1428571428571" customWidth="1"/>
    <col min="15606" max="15606" width="16.7142857142857" customWidth="1"/>
    <col min="15607" max="15607" width="20.7142857142857" customWidth="1"/>
    <col min="15608" max="15608" width="61.7142857142857" customWidth="1"/>
    <col min="15609" max="15609" width="8.71428571428571" customWidth="1"/>
    <col min="15610" max="15610" width="16.2857142857143" customWidth="1"/>
    <col min="15611" max="15611" width="12.2857142857143" customWidth="1"/>
    <col min="15612" max="15613" width="12.4285714285714" customWidth="1"/>
    <col min="15614" max="15614" width="17.5714285714286" customWidth="1"/>
    <col min="15615" max="15615" width="16.4285714285714" customWidth="1"/>
    <col min="15618" max="15618" width="16.7142857142857" customWidth="1"/>
    <col min="15861" max="15861" width="12.1428571428571" customWidth="1"/>
    <col min="15862" max="15862" width="16.7142857142857" customWidth="1"/>
    <col min="15863" max="15863" width="20.7142857142857" customWidth="1"/>
    <col min="15864" max="15864" width="61.7142857142857" customWidth="1"/>
    <col min="15865" max="15865" width="8.71428571428571" customWidth="1"/>
    <col min="15866" max="15866" width="16.2857142857143" customWidth="1"/>
    <col min="15867" max="15867" width="12.2857142857143" customWidth="1"/>
    <col min="15868" max="15869" width="12.4285714285714" customWidth="1"/>
    <col min="15870" max="15870" width="17.5714285714286" customWidth="1"/>
    <col min="15871" max="15871" width="16.4285714285714" customWidth="1"/>
    <col min="15874" max="15874" width="16.7142857142857" customWidth="1"/>
    <col min="16117" max="16117" width="12.1428571428571" customWidth="1"/>
    <col min="16118" max="16118" width="16.7142857142857" customWidth="1"/>
    <col min="16119" max="16119" width="20.7142857142857" customWidth="1"/>
    <col min="16120" max="16120" width="61.7142857142857" customWidth="1"/>
    <col min="16121" max="16121" width="8.71428571428571" customWidth="1"/>
    <col min="16122" max="16122" width="16.2857142857143" customWidth="1"/>
    <col min="16123" max="16123" width="12.2857142857143" customWidth="1"/>
    <col min="16124" max="16125" width="12.4285714285714" customWidth="1"/>
    <col min="16126" max="16126" width="17.5714285714286" customWidth="1"/>
    <col min="16127" max="16127" width="16.4285714285714" customWidth="1"/>
    <col min="16130" max="16130" width="16.7142857142857" customWidth="1"/>
  </cols>
  <sheetData>
    <row r="2" ht="15.75"/>
    <row r="3" ht="15.75" spans="1:8">
      <c r="A3" s="404" t="s">
        <v>188</v>
      </c>
      <c r="B3" s="405"/>
      <c r="C3" s="405"/>
      <c r="D3" s="405"/>
      <c r="E3" s="405"/>
      <c r="F3" s="406"/>
      <c r="G3" s="406"/>
      <c r="H3" s="407"/>
    </row>
    <row r="4" s="149" customFormat="1" ht="30" customHeight="1" spans="1:8">
      <c r="A4" s="193" t="s">
        <v>6</v>
      </c>
      <c r="B4" s="193" t="s">
        <v>7</v>
      </c>
      <c r="C4" s="193" t="s">
        <v>8</v>
      </c>
      <c r="D4" s="194" t="s">
        <v>9</v>
      </c>
      <c r="E4" s="195" t="s">
        <v>14</v>
      </c>
      <c r="F4" s="196" t="s">
        <v>189</v>
      </c>
      <c r="G4" s="196" t="s">
        <v>190</v>
      </c>
      <c r="H4" s="195" t="s">
        <v>191</v>
      </c>
    </row>
    <row r="5" s="149" customFormat="1" ht="78.75" spans="1:13">
      <c r="A5" s="198" t="s">
        <v>50</v>
      </c>
      <c r="B5" s="199" t="s">
        <v>51</v>
      </c>
      <c r="C5" s="199" t="s">
        <v>18</v>
      </c>
      <c r="D5" s="200" t="s">
        <v>193</v>
      </c>
      <c r="E5" s="201">
        <v>75887.4</v>
      </c>
      <c r="F5" s="202">
        <f>E5/$E$30</f>
        <v>0.191989500605019</v>
      </c>
      <c r="G5" s="202">
        <f>F5</f>
        <v>0.191989500605019</v>
      </c>
      <c r="H5" s="408" t="str">
        <f>IF(G5&lt;$K$7,$K$6,IF(G5&lt;$L$7,$L$6,$M$6))</f>
        <v>A</v>
      </c>
      <c r="K5" s="222" t="s">
        <v>192</v>
      </c>
      <c r="L5" s="223"/>
      <c r="M5" s="224"/>
    </row>
    <row r="6" s="149" customFormat="1" ht="31.5" spans="1:13">
      <c r="A6" s="198" t="s">
        <v>83</v>
      </c>
      <c r="B6" s="207" t="s">
        <v>84</v>
      </c>
      <c r="C6" s="199" t="s">
        <v>59</v>
      </c>
      <c r="D6" s="208" t="s">
        <v>85</v>
      </c>
      <c r="E6" s="201">
        <v>55718.85</v>
      </c>
      <c r="F6" s="202">
        <f t="shared" ref="F6:F29" si="0">E6/$E$30</f>
        <v>0.140964563099882</v>
      </c>
      <c r="G6" s="206">
        <f>G5+F6</f>
        <v>0.332954063704901</v>
      </c>
      <c r="H6" s="408" t="str">
        <f t="shared" ref="H6:H29" si="1">IF(G6&lt;$K$7,$K$6,IF(G6&lt;$L$7,$L$6,$M$6))</f>
        <v>A</v>
      </c>
      <c r="I6" s="225"/>
      <c r="K6" s="226" t="s">
        <v>194</v>
      </c>
      <c r="L6" s="227" t="s">
        <v>195</v>
      </c>
      <c r="M6" s="215" t="s">
        <v>196</v>
      </c>
    </row>
    <row r="7" s="149" customFormat="1" ht="32.25" spans="1:13">
      <c r="A7" s="198" t="s">
        <v>90</v>
      </c>
      <c r="B7" s="204">
        <v>41164</v>
      </c>
      <c r="C7" s="199" t="s">
        <v>59</v>
      </c>
      <c r="D7" s="205" t="s">
        <v>204</v>
      </c>
      <c r="E7" s="201">
        <v>44972.2</v>
      </c>
      <c r="F7" s="202">
        <f t="shared" si="0"/>
        <v>0.113776334663054</v>
      </c>
      <c r="G7" s="206">
        <f t="shared" ref="G6:G30" si="2">G6+F7</f>
        <v>0.446730398367955</v>
      </c>
      <c r="H7" s="408" t="str">
        <f t="shared" si="1"/>
        <v>A</v>
      </c>
      <c r="K7" s="228">
        <v>0.8</v>
      </c>
      <c r="L7" s="229">
        <v>0.95</v>
      </c>
      <c r="M7" s="230">
        <v>1</v>
      </c>
    </row>
    <row r="8" s="149" customFormat="1" ht="63" spans="1:8">
      <c r="A8" s="198" t="s">
        <v>47</v>
      </c>
      <c r="B8" s="199" t="s">
        <v>48</v>
      </c>
      <c r="C8" s="199" t="s">
        <v>18</v>
      </c>
      <c r="D8" s="200" t="s">
        <v>49</v>
      </c>
      <c r="E8" s="201">
        <v>43316</v>
      </c>
      <c r="F8" s="202">
        <f t="shared" si="0"/>
        <v>0.109586271346851</v>
      </c>
      <c r="G8" s="206">
        <f t="shared" si="2"/>
        <v>0.556316669714806</v>
      </c>
      <c r="H8" s="408" t="str">
        <f t="shared" si="1"/>
        <v>A</v>
      </c>
    </row>
    <row r="9" s="149" customFormat="1" ht="47.25" spans="1:10">
      <c r="A9" s="198" t="s">
        <v>56</v>
      </c>
      <c r="B9" s="207">
        <v>40233</v>
      </c>
      <c r="C9" s="199" t="s">
        <v>18</v>
      </c>
      <c r="D9" s="200" t="s">
        <v>57</v>
      </c>
      <c r="E9" s="201">
        <v>36395.13</v>
      </c>
      <c r="F9" s="202">
        <f t="shared" si="0"/>
        <v>0.0920769829135634</v>
      </c>
      <c r="G9" s="206">
        <f t="shared" si="2"/>
        <v>0.648393652628369</v>
      </c>
      <c r="H9" s="408" t="str">
        <f t="shared" si="1"/>
        <v>A</v>
      </c>
      <c r="I9" s="225"/>
      <c r="J9" s="225"/>
    </row>
    <row r="10" s="149" customFormat="1" ht="15.75" spans="1:8">
      <c r="A10" s="198" t="s">
        <v>88</v>
      </c>
      <c r="B10" s="204">
        <v>40531</v>
      </c>
      <c r="C10" s="199" t="s">
        <v>59</v>
      </c>
      <c r="D10" s="205" t="s">
        <v>203</v>
      </c>
      <c r="E10" s="201">
        <v>31474.32</v>
      </c>
      <c r="F10" s="202">
        <f t="shared" si="0"/>
        <v>0.0796276981248872</v>
      </c>
      <c r="G10" s="206">
        <f t="shared" si="2"/>
        <v>0.728021350753256</v>
      </c>
      <c r="H10" s="408" t="str">
        <f t="shared" si="1"/>
        <v>A</v>
      </c>
    </row>
    <row r="11" s="149" customFormat="1" ht="15.75" spans="1:8">
      <c r="A11" s="198" t="s">
        <v>64</v>
      </c>
      <c r="B11" s="199" t="s">
        <v>65</v>
      </c>
      <c r="C11" s="199" t="s">
        <v>59</v>
      </c>
      <c r="D11" s="214" t="s">
        <v>66</v>
      </c>
      <c r="E11" s="201">
        <v>21892.55</v>
      </c>
      <c r="F11" s="202">
        <f t="shared" si="0"/>
        <v>0.0553865297990234</v>
      </c>
      <c r="G11" s="206">
        <f t="shared" si="2"/>
        <v>0.78340788055228</v>
      </c>
      <c r="H11" s="408" t="str">
        <f t="shared" si="1"/>
        <v>A</v>
      </c>
    </row>
    <row r="12" s="149" customFormat="1" ht="47.25" spans="1:8">
      <c r="A12" s="198" t="s">
        <v>200</v>
      </c>
      <c r="B12" s="209">
        <v>40206</v>
      </c>
      <c r="C12" s="199" t="s">
        <v>201</v>
      </c>
      <c r="D12" s="210" t="s">
        <v>202</v>
      </c>
      <c r="E12" s="201">
        <v>20596.22</v>
      </c>
      <c r="F12" s="202">
        <f t="shared" si="0"/>
        <v>0.0521069109252802</v>
      </c>
      <c r="G12" s="206">
        <f t="shared" si="2"/>
        <v>0.83551479147756</v>
      </c>
      <c r="H12" s="227" t="str">
        <f t="shared" si="1"/>
        <v>B</v>
      </c>
    </row>
    <row r="13" s="149" customFormat="1" ht="15.75" spans="1:8">
      <c r="A13" s="198" t="s">
        <v>68</v>
      </c>
      <c r="B13" s="199" t="s">
        <v>69</v>
      </c>
      <c r="C13" s="199" t="s">
        <v>59</v>
      </c>
      <c r="D13" s="212" t="s">
        <v>70</v>
      </c>
      <c r="E13" s="201">
        <v>11459.2</v>
      </c>
      <c r="F13" s="202">
        <f t="shared" si="0"/>
        <v>0.0289909271543502</v>
      </c>
      <c r="G13" s="206">
        <f t="shared" si="2"/>
        <v>0.86450571863191</v>
      </c>
      <c r="H13" s="227" t="str">
        <f t="shared" si="1"/>
        <v>B</v>
      </c>
    </row>
    <row r="14" s="149" customFormat="1" ht="47.25" spans="1:8">
      <c r="A14" s="198" t="s">
        <v>53</v>
      </c>
      <c r="B14" s="207">
        <v>30208</v>
      </c>
      <c r="C14" s="199" t="s">
        <v>18</v>
      </c>
      <c r="D14" s="200" t="s">
        <v>54</v>
      </c>
      <c r="E14" s="201">
        <v>8742.3</v>
      </c>
      <c r="F14" s="202">
        <f t="shared" si="0"/>
        <v>0.0221173714100003</v>
      </c>
      <c r="G14" s="206">
        <f t="shared" si="2"/>
        <v>0.886623090041911</v>
      </c>
      <c r="H14" s="227" t="str">
        <f t="shared" si="1"/>
        <v>B</v>
      </c>
    </row>
    <row r="15" s="149" customFormat="1" ht="15.75" spans="1:8">
      <c r="A15" s="198" t="s">
        <v>39</v>
      </c>
      <c r="B15" s="436" t="s">
        <v>40</v>
      </c>
      <c r="C15" s="199" t="s">
        <v>41</v>
      </c>
      <c r="D15" s="200" t="s">
        <v>42</v>
      </c>
      <c r="E15" s="201">
        <v>7550.64</v>
      </c>
      <c r="F15" s="202">
        <f t="shared" si="0"/>
        <v>0.0191025598827774</v>
      </c>
      <c r="G15" s="206">
        <f t="shared" si="2"/>
        <v>0.905725649924688</v>
      </c>
      <c r="H15" s="227" t="str">
        <f t="shared" si="1"/>
        <v>B</v>
      </c>
    </row>
    <row r="16" s="149" customFormat="1" ht="31.5" spans="1:8">
      <c r="A16" s="198" t="s">
        <v>76</v>
      </c>
      <c r="B16" s="209">
        <v>41544</v>
      </c>
      <c r="C16" s="199" t="s">
        <v>59</v>
      </c>
      <c r="D16" s="212" t="s">
        <v>77</v>
      </c>
      <c r="E16" s="201">
        <v>6099.92</v>
      </c>
      <c r="F16" s="202">
        <f t="shared" si="0"/>
        <v>0.0154323457455463</v>
      </c>
      <c r="G16" s="206">
        <f t="shared" si="2"/>
        <v>0.921157995670234</v>
      </c>
      <c r="H16" s="227" t="str">
        <f t="shared" si="1"/>
        <v>B</v>
      </c>
    </row>
    <row r="17" s="149" customFormat="1" ht="31.5" spans="1:8">
      <c r="A17" s="198" t="s">
        <v>71</v>
      </c>
      <c r="B17" s="213" t="s">
        <v>72</v>
      </c>
      <c r="C17" s="199" t="s">
        <v>18</v>
      </c>
      <c r="D17" s="212" t="s">
        <v>73</v>
      </c>
      <c r="E17" s="201">
        <v>6095.22</v>
      </c>
      <c r="F17" s="202">
        <f t="shared" si="0"/>
        <v>0.015420455093701</v>
      </c>
      <c r="G17" s="206">
        <f t="shared" si="2"/>
        <v>0.936578450763935</v>
      </c>
      <c r="H17" s="227" t="str">
        <f t="shared" si="1"/>
        <v>B</v>
      </c>
    </row>
    <row r="18" s="149" customFormat="1" ht="15.75" spans="1:8">
      <c r="A18" s="198" t="s">
        <v>58</v>
      </c>
      <c r="B18" s="209">
        <v>40754</v>
      </c>
      <c r="C18" s="199" t="s">
        <v>59</v>
      </c>
      <c r="D18" s="210" t="s">
        <v>60</v>
      </c>
      <c r="E18" s="201">
        <v>5427.3</v>
      </c>
      <c r="F18" s="202">
        <f t="shared" si="0"/>
        <v>0.0137306669701903</v>
      </c>
      <c r="G18" s="206">
        <f t="shared" si="2"/>
        <v>0.950309117734126</v>
      </c>
      <c r="H18" s="409" t="str">
        <f t="shared" si="1"/>
        <v>C</v>
      </c>
    </row>
    <row r="19" s="149" customFormat="1" ht="15.75" spans="1:8">
      <c r="A19" s="198" t="s">
        <v>24</v>
      </c>
      <c r="B19" s="209">
        <v>42046</v>
      </c>
      <c r="C19" s="199" t="s">
        <v>25</v>
      </c>
      <c r="D19" s="200" t="s">
        <v>26</v>
      </c>
      <c r="E19" s="201">
        <v>3369.8</v>
      </c>
      <c r="F19" s="202">
        <f t="shared" si="0"/>
        <v>0.00852534438047414</v>
      </c>
      <c r="G19" s="206">
        <f t="shared" si="2"/>
        <v>0.9588344621146</v>
      </c>
      <c r="H19" s="409" t="str">
        <f t="shared" si="1"/>
        <v>C</v>
      </c>
    </row>
    <row r="20" s="149" customFormat="1" ht="15.75" spans="1:8">
      <c r="A20" s="198" t="s">
        <v>86</v>
      </c>
      <c r="B20" s="209">
        <v>41176</v>
      </c>
      <c r="C20" s="199" t="s">
        <v>59</v>
      </c>
      <c r="D20" s="200" t="s">
        <v>89</v>
      </c>
      <c r="E20" s="201">
        <v>3124</v>
      </c>
      <c r="F20" s="202">
        <f t="shared" si="0"/>
        <v>0.00790348858822518</v>
      </c>
      <c r="G20" s="206">
        <f t="shared" si="2"/>
        <v>0.966737950702825</v>
      </c>
      <c r="H20" s="409" t="str">
        <f t="shared" si="1"/>
        <v>C</v>
      </c>
    </row>
    <row r="21" s="149" customFormat="1" ht="47.25" spans="1:8">
      <c r="A21" s="198" t="s">
        <v>33</v>
      </c>
      <c r="B21" s="436" t="s">
        <v>34</v>
      </c>
      <c r="C21" s="199" t="s">
        <v>18</v>
      </c>
      <c r="D21" s="200" t="s">
        <v>35</v>
      </c>
      <c r="E21" s="201">
        <v>2964.03</v>
      </c>
      <c r="F21" s="202">
        <f t="shared" si="0"/>
        <v>0.00749877633807845</v>
      </c>
      <c r="G21" s="206">
        <f t="shared" si="2"/>
        <v>0.974236727040904</v>
      </c>
      <c r="H21" s="409" t="str">
        <f t="shared" si="1"/>
        <v>C</v>
      </c>
    </row>
    <row r="22" s="149" customFormat="1" ht="40.5" customHeight="1" spans="1:8">
      <c r="A22" s="198" t="s">
        <v>17</v>
      </c>
      <c r="B22" s="209">
        <v>20305</v>
      </c>
      <c r="C22" s="199" t="s">
        <v>18</v>
      </c>
      <c r="D22" s="200" t="s">
        <v>19</v>
      </c>
      <c r="E22" s="201">
        <v>2436.64</v>
      </c>
      <c r="F22" s="202">
        <f t="shared" si="0"/>
        <v>0.00616451870474168</v>
      </c>
      <c r="G22" s="206">
        <f t="shared" si="2"/>
        <v>0.980401245745645</v>
      </c>
      <c r="H22" s="409" t="str">
        <f t="shared" si="1"/>
        <v>C</v>
      </c>
    </row>
    <row r="23" s="149" customFormat="1" ht="31.5" spans="1:8">
      <c r="A23" s="198" t="s">
        <v>36</v>
      </c>
      <c r="B23" s="436" t="s">
        <v>37</v>
      </c>
      <c r="C23" s="199" t="s">
        <v>18</v>
      </c>
      <c r="D23" s="200" t="s">
        <v>38</v>
      </c>
      <c r="E23" s="201">
        <v>2119.39</v>
      </c>
      <c r="F23" s="202">
        <f t="shared" si="0"/>
        <v>0.0053618997051852</v>
      </c>
      <c r="G23" s="206">
        <f t="shared" si="2"/>
        <v>0.98576314545083</v>
      </c>
      <c r="H23" s="409" t="str">
        <f t="shared" si="1"/>
        <v>C</v>
      </c>
    </row>
    <row r="24" s="149" customFormat="1" ht="47.25" spans="1:8">
      <c r="A24" s="198" t="s">
        <v>21</v>
      </c>
      <c r="B24" s="209">
        <v>10512</v>
      </c>
      <c r="C24" s="199" t="s">
        <v>18</v>
      </c>
      <c r="D24" s="200" t="s">
        <v>22</v>
      </c>
      <c r="E24" s="201">
        <v>1376.82</v>
      </c>
      <c r="F24" s="202">
        <f t="shared" si="0"/>
        <v>0.00348325261140851</v>
      </c>
      <c r="G24" s="206">
        <f t="shared" si="2"/>
        <v>0.989246398062239</v>
      </c>
      <c r="H24" s="409" t="str">
        <f t="shared" si="1"/>
        <v>C</v>
      </c>
    </row>
    <row r="25" s="149" customFormat="1" ht="31.5" spans="1:8">
      <c r="A25" s="198" t="s">
        <v>30</v>
      </c>
      <c r="B25" s="209">
        <v>41359</v>
      </c>
      <c r="C25" s="199" t="s">
        <v>25</v>
      </c>
      <c r="D25" s="200" t="s">
        <v>31</v>
      </c>
      <c r="E25" s="201">
        <v>1355.6</v>
      </c>
      <c r="F25" s="202">
        <f t="shared" si="0"/>
        <v>0.00342956758329003</v>
      </c>
      <c r="G25" s="206">
        <f t="shared" si="2"/>
        <v>0.992675965645529</v>
      </c>
      <c r="H25" s="409" t="str">
        <f t="shared" si="1"/>
        <v>C</v>
      </c>
    </row>
    <row r="26" s="149" customFormat="1" ht="15.75" spans="1:8">
      <c r="A26" s="198" t="s">
        <v>74</v>
      </c>
      <c r="B26" s="209">
        <v>41546</v>
      </c>
      <c r="C26" s="199" t="s">
        <v>59</v>
      </c>
      <c r="D26" s="212" t="s">
        <v>75</v>
      </c>
      <c r="E26" s="201">
        <v>950.48</v>
      </c>
      <c r="F26" s="202">
        <f t="shared" si="0"/>
        <v>0.00240464399274529</v>
      </c>
      <c r="G26" s="206">
        <f t="shared" si="2"/>
        <v>0.995080609638274</v>
      </c>
      <c r="H26" s="409" t="str">
        <f t="shared" si="1"/>
        <v>C</v>
      </c>
    </row>
    <row r="27" s="149" customFormat="1" ht="15.75" spans="1:8">
      <c r="A27" s="198" t="s">
        <v>80</v>
      </c>
      <c r="B27" s="209">
        <v>30103</v>
      </c>
      <c r="C27" s="199" t="s">
        <v>18</v>
      </c>
      <c r="D27" s="200" t="s">
        <v>81</v>
      </c>
      <c r="E27" s="201">
        <v>878.71</v>
      </c>
      <c r="F27" s="202">
        <f t="shared" si="0"/>
        <v>0.00222307120914192</v>
      </c>
      <c r="G27" s="206">
        <f t="shared" si="2"/>
        <v>0.997303680847416</v>
      </c>
      <c r="H27" s="409" t="str">
        <f t="shared" si="1"/>
        <v>C</v>
      </c>
    </row>
    <row r="28" s="149" customFormat="1" ht="47.25" spans="1:8">
      <c r="A28" s="198" t="s">
        <v>102</v>
      </c>
      <c r="B28" s="209">
        <v>200576</v>
      </c>
      <c r="C28" s="199" t="s">
        <v>18</v>
      </c>
      <c r="D28" s="210" t="s">
        <v>103</v>
      </c>
      <c r="E28" s="201">
        <v>802.61</v>
      </c>
      <c r="F28" s="202">
        <f t="shared" si="0"/>
        <v>0.00203054384628534</v>
      </c>
      <c r="G28" s="206">
        <f t="shared" si="2"/>
        <v>0.999334224693701</v>
      </c>
      <c r="H28" s="409" t="str">
        <f t="shared" si="1"/>
        <v>C</v>
      </c>
    </row>
    <row r="29" s="149" customFormat="1" ht="15.75" spans="1:8">
      <c r="A29" s="198" t="s">
        <v>28</v>
      </c>
      <c r="B29" s="209">
        <v>42047</v>
      </c>
      <c r="C29" s="199" t="s">
        <v>25</v>
      </c>
      <c r="D29" s="200" t="s">
        <v>29</v>
      </c>
      <c r="E29" s="201">
        <v>263.16</v>
      </c>
      <c r="F29" s="202">
        <f t="shared" si="0"/>
        <v>0.000665775306298764</v>
      </c>
      <c r="G29" s="206">
        <f t="shared" si="2"/>
        <v>1</v>
      </c>
      <c r="H29" s="409" t="str">
        <f t="shared" si="1"/>
        <v>C</v>
      </c>
    </row>
    <row r="30" s="181" customFormat="1" ht="31.9" customHeight="1" spans="1:13">
      <c r="A30" s="410"/>
      <c r="B30" s="410"/>
      <c r="C30" s="410"/>
      <c r="D30" s="411" t="s">
        <v>104</v>
      </c>
      <c r="E30" s="412">
        <f>'Planilha Alto Céu'!I44</f>
        <v>395268.49</v>
      </c>
      <c r="F30" s="412"/>
      <c r="G30" s="412"/>
      <c r="H30" s="412"/>
      <c r="I30" s="149"/>
      <c r="J30" s="149"/>
      <c r="K30" s="149"/>
      <c r="L30" s="149"/>
      <c r="M30" s="149"/>
    </row>
    <row r="31" ht="30.75" customHeight="1" spans="1:6">
      <c r="A31" s="149"/>
      <c r="B31"/>
      <c r="C31"/>
      <c r="F31" s="221"/>
    </row>
    <row r="32" s="149" customFormat="1" ht="21" customHeight="1"/>
    <row r="33" spans="4:4">
      <c r="D33" s="61" t="s">
        <v>105</v>
      </c>
    </row>
    <row r="34" spans="4:4">
      <c r="D34" s="61" t="s">
        <v>106</v>
      </c>
    </row>
    <row r="35" spans="4:4">
      <c r="D35" s="61" t="s">
        <v>107</v>
      </c>
    </row>
  </sheetData>
  <sortState ref="A5:E29">
    <sortCondition ref="E5:E29" descending="1"/>
  </sortState>
  <mergeCells count="3">
    <mergeCell ref="A3:H3"/>
    <mergeCell ref="K5:M5"/>
    <mergeCell ref="E30:H30"/>
  </mergeCells>
  <printOptions horizontalCentered="1"/>
  <pageMargins left="0.511811023622047" right="0.511811023622047" top="0.94488188976378" bottom="0.748031496062992" header="0.31496062992126" footer="0.31496062992126"/>
  <pageSetup paperSize="9" scale="86" fitToHeight="0" orientation="landscape"/>
  <headerFooter>
    <oddFooter>&amp;R&amp;P</oddFooter>
  </headerFooter>
  <rowBreaks count="1" manualBreakCount="1">
    <brk id="17" max="17" man="1"/>
  </rowBreak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N49"/>
  <sheetViews>
    <sheetView view="pageBreakPreview" zoomScaleNormal="100" topLeftCell="A16" workbookViewId="0">
      <selection activeCell="I21" sqref="I21"/>
    </sheetView>
    <sheetView workbookViewId="1">
      <selection activeCell="A1" sqref="A1"/>
    </sheetView>
    <sheetView workbookViewId="2">
      <selection activeCell="A1" sqref="A1"/>
    </sheetView>
  </sheetViews>
  <sheetFormatPr defaultColWidth="9" defaultRowHeight="15"/>
  <cols>
    <col min="1" max="1" width="12.1428571428571" style="182" customWidth="1"/>
    <col min="2" max="2" width="16.7142857142857" style="182" customWidth="1"/>
    <col min="3" max="3" width="20.7142857142857" style="182" customWidth="1"/>
    <col min="4" max="4" width="61.7142857142857" customWidth="1"/>
    <col min="5" max="5" width="8.71428571428571" customWidth="1"/>
    <col min="6" max="6" width="9.28571428571429" customWidth="1"/>
    <col min="7" max="8" width="13.4285714285714" customWidth="1"/>
    <col min="9" max="9" width="13.1428571428571" customWidth="1"/>
    <col min="10" max="10" width="13.8571428571429" customWidth="1"/>
    <col min="12" max="13" width="10" customWidth="1"/>
    <col min="249" max="249" width="12.1428571428571" customWidth="1"/>
    <col min="250" max="250" width="16.7142857142857" customWidth="1"/>
    <col min="251" max="251" width="20.7142857142857" customWidth="1"/>
    <col min="252" max="252" width="61.7142857142857" customWidth="1"/>
    <col min="253" max="253" width="8.71428571428571" customWidth="1"/>
    <col min="254" max="254" width="16.2857142857143" customWidth="1"/>
    <col min="255" max="255" width="12.2857142857143" customWidth="1"/>
    <col min="256" max="257" width="12.4285714285714" customWidth="1"/>
    <col min="258" max="258" width="17.5714285714286" customWidth="1"/>
    <col min="259" max="259" width="16.4285714285714" customWidth="1"/>
    <col min="262" max="262" width="16.7142857142857" customWidth="1"/>
    <col min="505" max="505" width="12.1428571428571" customWidth="1"/>
    <col min="506" max="506" width="16.7142857142857" customWidth="1"/>
    <col min="507" max="507" width="20.7142857142857" customWidth="1"/>
    <col min="508" max="508" width="61.7142857142857" customWidth="1"/>
    <col min="509" max="509" width="8.71428571428571" customWidth="1"/>
    <col min="510" max="510" width="16.2857142857143" customWidth="1"/>
    <col min="511" max="511" width="12.2857142857143" customWidth="1"/>
    <col min="512" max="513" width="12.4285714285714" customWidth="1"/>
    <col min="514" max="514" width="17.5714285714286" customWidth="1"/>
    <col min="515" max="515" width="16.4285714285714" customWidth="1"/>
    <col min="518" max="518" width="16.7142857142857" customWidth="1"/>
    <col min="761" max="761" width="12.1428571428571" customWidth="1"/>
    <col min="762" max="762" width="16.7142857142857" customWidth="1"/>
    <col min="763" max="763" width="20.7142857142857" customWidth="1"/>
    <col min="764" max="764" width="61.7142857142857" customWidth="1"/>
    <col min="765" max="765" width="8.71428571428571" customWidth="1"/>
    <col min="766" max="766" width="16.2857142857143" customWidth="1"/>
    <col min="767" max="767" width="12.2857142857143" customWidth="1"/>
    <col min="768" max="769" width="12.4285714285714" customWidth="1"/>
    <col min="770" max="770" width="17.5714285714286" customWidth="1"/>
    <col min="771" max="771" width="16.4285714285714" customWidth="1"/>
    <col min="774" max="774" width="16.7142857142857" customWidth="1"/>
    <col min="1017" max="1017" width="12.1428571428571" customWidth="1"/>
    <col min="1018" max="1018" width="16.7142857142857" customWidth="1"/>
    <col min="1019" max="1019" width="20.7142857142857" customWidth="1"/>
    <col min="1020" max="1020" width="61.7142857142857" customWidth="1"/>
    <col min="1021" max="1021" width="8.71428571428571" customWidth="1"/>
    <col min="1022" max="1022" width="16.2857142857143" customWidth="1"/>
    <col min="1023" max="1023" width="12.2857142857143" customWidth="1"/>
    <col min="1024" max="1025" width="12.4285714285714" customWidth="1"/>
    <col min="1026" max="1026" width="17.5714285714286" customWidth="1"/>
    <col min="1027" max="1027" width="16.4285714285714" customWidth="1"/>
    <col min="1030" max="1030" width="16.7142857142857" customWidth="1"/>
    <col min="1273" max="1273" width="12.1428571428571" customWidth="1"/>
    <col min="1274" max="1274" width="16.7142857142857" customWidth="1"/>
    <col min="1275" max="1275" width="20.7142857142857" customWidth="1"/>
    <col min="1276" max="1276" width="61.7142857142857" customWidth="1"/>
    <col min="1277" max="1277" width="8.71428571428571" customWidth="1"/>
    <col min="1278" max="1278" width="16.2857142857143" customWidth="1"/>
    <col min="1279" max="1279" width="12.2857142857143" customWidth="1"/>
    <col min="1280" max="1281" width="12.4285714285714" customWidth="1"/>
    <col min="1282" max="1282" width="17.5714285714286" customWidth="1"/>
    <col min="1283" max="1283" width="16.4285714285714" customWidth="1"/>
    <col min="1286" max="1286" width="16.7142857142857" customWidth="1"/>
    <col min="1529" max="1529" width="12.1428571428571" customWidth="1"/>
    <col min="1530" max="1530" width="16.7142857142857" customWidth="1"/>
    <col min="1531" max="1531" width="20.7142857142857" customWidth="1"/>
    <col min="1532" max="1532" width="61.7142857142857" customWidth="1"/>
    <col min="1533" max="1533" width="8.71428571428571" customWidth="1"/>
    <col min="1534" max="1534" width="16.2857142857143" customWidth="1"/>
    <col min="1535" max="1535" width="12.2857142857143" customWidth="1"/>
    <col min="1536" max="1537" width="12.4285714285714" customWidth="1"/>
    <col min="1538" max="1538" width="17.5714285714286" customWidth="1"/>
    <col min="1539" max="1539" width="16.4285714285714" customWidth="1"/>
    <col min="1542" max="1542" width="16.7142857142857" customWidth="1"/>
    <col min="1785" max="1785" width="12.1428571428571" customWidth="1"/>
    <col min="1786" max="1786" width="16.7142857142857" customWidth="1"/>
    <col min="1787" max="1787" width="20.7142857142857" customWidth="1"/>
    <col min="1788" max="1788" width="61.7142857142857" customWidth="1"/>
    <col min="1789" max="1789" width="8.71428571428571" customWidth="1"/>
    <col min="1790" max="1790" width="16.2857142857143" customWidth="1"/>
    <col min="1791" max="1791" width="12.2857142857143" customWidth="1"/>
    <col min="1792" max="1793" width="12.4285714285714" customWidth="1"/>
    <col min="1794" max="1794" width="17.5714285714286" customWidth="1"/>
    <col min="1795" max="1795" width="16.4285714285714" customWidth="1"/>
    <col min="1798" max="1798" width="16.7142857142857" customWidth="1"/>
    <col min="2041" max="2041" width="12.1428571428571" customWidth="1"/>
    <col min="2042" max="2042" width="16.7142857142857" customWidth="1"/>
    <col min="2043" max="2043" width="20.7142857142857" customWidth="1"/>
    <col min="2044" max="2044" width="61.7142857142857" customWidth="1"/>
    <col min="2045" max="2045" width="8.71428571428571" customWidth="1"/>
    <col min="2046" max="2046" width="16.2857142857143" customWidth="1"/>
    <col min="2047" max="2047" width="12.2857142857143" customWidth="1"/>
    <col min="2048" max="2049" width="12.4285714285714" customWidth="1"/>
    <col min="2050" max="2050" width="17.5714285714286" customWidth="1"/>
    <col min="2051" max="2051" width="16.4285714285714" customWidth="1"/>
    <col min="2054" max="2054" width="16.7142857142857" customWidth="1"/>
    <col min="2297" max="2297" width="12.1428571428571" customWidth="1"/>
    <col min="2298" max="2298" width="16.7142857142857" customWidth="1"/>
    <col min="2299" max="2299" width="20.7142857142857" customWidth="1"/>
    <col min="2300" max="2300" width="61.7142857142857" customWidth="1"/>
    <col min="2301" max="2301" width="8.71428571428571" customWidth="1"/>
    <col min="2302" max="2302" width="16.2857142857143" customWidth="1"/>
    <col min="2303" max="2303" width="12.2857142857143" customWidth="1"/>
    <col min="2304" max="2305" width="12.4285714285714" customWidth="1"/>
    <col min="2306" max="2306" width="17.5714285714286" customWidth="1"/>
    <col min="2307" max="2307" width="16.4285714285714" customWidth="1"/>
    <col min="2310" max="2310" width="16.7142857142857" customWidth="1"/>
    <col min="2553" max="2553" width="12.1428571428571" customWidth="1"/>
    <col min="2554" max="2554" width="16.7142857142857" customWidth="1"/>
    <col min="2555" max="2555" width="20.7142857142857" customWidth="1"/>
    <col min="2556" max="2556" width="61.7142857142857" customWidth="1"/>
    <col min="2557" max="2557" width="8.71428571428571" customWidth="1"/>
    <col min="2558" max="2558" width="16.2857142857143" customWidth="1"/>
    <col min="2559" max="2559" width="12.2857142857143" customWidth="1"/>
    <col min="2560" max="2561" width="12.4285714285714" customWidth="1"/>
    <col min="2562" max="2562" width="17.5714285714286" customWidth="1"/>
    <col min="2563" max="2563" width="16.4285714285714" customWidth="1"/>
    <col min="2566" max="2566" width="16.7142857142857" customWidth="1"/>
    <col min="2809" max="2809" width="12.1428571428571" customWidth="1"/>
    <col min="2810" max="2810" width="16.7142857142857" customWidth="1"/>
    <col min="2811" max="2811" width="20.7142857142857" customWidth="1"/>
    <col min="2812" max="2812" width="61.7142857142857" customWidth="1"/>
    <col min="2813" max="2813" width="8.71428571428571" customWidth="1"/>
    <col min="2814" max="2814" width="16.2857142857143" customWidth="1"/>
    <col min="2815" max="2815" width="12.2857142857143" customWidth="1"/>
    <col min="2816" max="2817" width="12.4285714285714" customWidth="1"/>
    <col min="2818" max="2818" width="17.5714285714286" customWidth="1"/>
    <col min="2819" max="2819" width="16.4285714285714" customWidth="1"/>
    <col min="2822" max="2822" width="16.7142857142857" customWidth="1"/>
    <col min="3065" max="3065" width="12.1428571428571" customWidth="1"/>
    <col min="3066" max="3066" width="16.7142857142857" customWidth="1"/>
    <col min="3067" max="3067" width="20.7142857142857" customWidth="1"/>
    <col min="3068" max="3068" width="61.7142857142857" customWidth="1"/>
    <col min="3069" max="3069" width="8.71428571428571" customWidth="1"/>
    <col min="3070" max="3070" width="16.2857142857143" customWidth="1"/>
    <col min="3071" max="3071" width="12.2857142857143" customWidth="1"/>
    <col min="3072" max="3073" width="12.4285714285714" customWidth="1"/>
    <col min="3074" max="3074" width="17.5714285714286" customWidth="1"/>
    <col min="3075" max="3075" width="16.4285714285714" customWidth="1"/>
    <col min="3078" max="3078" width="16.7142857142857" customWidth="1"/>
    <col min="3321" max="3321" width="12.1428571428571" customWidth="1"/>
    <col min="3322" max="3322" width="16.7142857142857" customWidth="1"/>
    <col min="3323" max="3323" width="20.7142857142857" customWidth="1"/>
    <col min="3324" max="3324" width="61.7142857142857" customWidth="1"/>
    <col min="3325" max="3325" width="8.71428571428571" customWidth="1"/>
    <col min="3326" max="3326" width="16.2857142857143" customWidth="1"/>
    <col min="3327" max="3327" width="12.2857142857143" customWidth="1"/>
    <col min="3328" max="3329" width="12.4285714285714" customWidth="1"/>
    <col min="3330" max="3330" width="17.5714285714286" customWidth="1"/>
    <col min="3331" max="3331" width="16.4285714285714" customWidth="1"/>
    <col min="3334" max="3334" width="16.7142857142857" customWidth="1"/>
    <col min="3577" max="3577" width="12.1428571428571" customWidth="1"/>
    <col min="3578" max="3578" width="16.7142857142857" customWidth="1"/>
    <col min="3579" max="3579" width="20.7142857142857" customWidth="1"/>
    <col min="3580" max="3580" width="61.7142857142857" customWidth="1"/>
    <col min="3581" max="3581" width="8.71428571428571" customWidth="1"/>
    <col min="3582" max="3582" width="16.2857142857143" customWidth="1"/>
    <col min="3583" max="3583" width="12.2857142857143" customWidth="1"/>
    <col min="3584" max="3585" width="12.4285714285714" customWidth="1"/>
    <col min="3586" max="3586" width="17.5714285714286" customWidth="1"/>
    <col min="3587" max="3587" width="16.4285714285714" customWidth="1"/>
    <col min="3590" max="3590" width="16.7142857142857" customWidth="1"/>
    <col min="3833" max="3833" width="12.1428571428571" customWidth="1"/>
    <col min="3834" max="3834" width="16.7142857142857" customWidth="1"/>
    <col min="3835" max="3835" width="20.7142857142857" customWidth="1"/>
    <col min="3836" max="3836" width="61.7142857142857" customWidth="1"/>
    <col min="3837" max="3837" width="8.71428571428571" customWidth="1"/>
    <col min="3838" max="3838" width="16.2857142857143" customWidth="1"/>
    <col min="3839" max="3839" width="12.2857142857143" customWidth="1"/>
    <col min="3840" max="3841" width="12.4285714285714" customWidth="1"/>
    <col min="3842" max="3842" width="17.5714285714286" customWidth="1"/>
    <col min="3843" max="3843" width="16.4285714285714" customWidth="1"/>
    <col min="3846" max="3846" width="16.7142857142857" customWidth="1"/>
    <col min="4089" max="4089" width="12.1428571428571" customWidth="1"/>
    <col min="4090" max="4090" width="16.7142857142857" customWidth="1"/>
    <col min="4091" max="4091" width="20.7142857142857" customWidth="1"/>
    <col min="4092" max="4092" width="61.7142857142857" customWidth="1"/>
    <col min="4093" max="4093" width="8.71428571428571" customWidth="1"/>
    <col min="4094" max="4094" width="16.2857142857143" customWidth="1"/>
    <col min="4095" max="4095" width="12.2857142857143" customWidth="1"/>
    <col min="4096" max="4097" width="12.4285714285714" customWidth="1"/>
    <col min="4098" max="4098" width="17.5714285714286" customWidth="1"/>
    <col min="4099" max="4099" width="16.4285714285714" customWidth="1"/>
    <col min="4102" max="4102" width="16.7142857142857" customWidth="1"/>
    <col min="4345" max="4345" width="12.1428571428571" customWidth="1"/>
    <col min="4346" max="4346" width="16.7142857142857" customWidth="1"/>
    <col min="4347" max="4347" width="20.7142857142857" customWidth="1"/>
    <col min="4348" max="4348" width="61.7142857142857" customWidth="1"/>
    <col min="4349" max="4349" width="8.71428571428571" customWidth="1"/>
    <col min="4350" max="4350" width="16.2857142857143" customWidth="1"/>
    <col min="4351" max="4351" width="12.2857142857143" customWidth="1"/>
    <col min="4352" max="4353" width="12.4285714285714" customWidth="1"/>
    <col min="4354" max="4354" width="17.5714285714286" customWidth="1"/>
    <col min="4355" max="4355" width="16.4285714285714" customWidth="1"/>
    <col min="4358" max="4358" width="16.7142857142857" customWidth="1"/>
    <col min="4601" max="4601" width="12.1428571428571" customWidth="1"/>
    <col min="4602" max="4602" width="16.7142857142857" customWidth="1"/>
    <col min="4603" max="4603" width="20.7142857142857" customWidth="1"/>
    <col min="4604" max="4604" width="61.7142857142857" customWidth="1"/>
    <col min="4605" max="4605" width="8.71428571428571" customWidth="1"/>
    <col min="4606" max="4606" width="16.2857142857143" customWidth="1"/>
    <col min="4607" max="4607" width="12.2857142857143" customWidth="1"/>
    <col min="4608" max="4609" width="12.4285714285714" customWidth="1"/>
    <col min="4610" max="4610" width="17.5714285714286" customWidth="1"/>
    <col min="4611" max="4611" width="16.4285714285714" customWidth="1"/>
    <col min="4614" max="4614" width="16.7142857142857" customWidth="1"/>
    <col min="4857" max="4857" width="12.1428571428571" customWidth="1"/>
    <col min="4858" max="4858" width="16.7142857142857" customWidth="1"/>
    <col min="4859" max="4859" width="20.7142857142857" customWidth="1"/>
    <col min="4860" max="4860" width="61.7142857142857" customWidth="1"/>
    <col min="4861" max="4861" width="8.71428571428571" customWidth="1"/>
    <col min="4862" max="4862" width="16.2857142857143" customWidth="1"/>
    <col min="4863" max="4863" width="12.2857142857143" customWidth="1"/>
    <col min="4864" max="4865" width="12.4285714285714" customWidth="1"/>
    <col min="4866" max="4866" width="17.5714285714286" customWidth="1"/>
    <col min="4867" max="4867" width="16.4285714285714" customWidth="1"/>
    <col min="4870" max="4870" width="16.7142857142857" customWidth="1"/>
    <col min="5113" max="5113" width="12.1428571428571" customWidth="1"/>
    <col min="5114" max="5114" width="16.7142857142857" customWidth="1"/>
    <col min="5115" max="5115" width="20.7142857142857" customWidth="1"/>
    <col min="5116" max="5116" width="61.7142857142857" customWidth="1"/>
    <col min="5117" max="5117" width="8.71428571428571" customWidth="1"/>
    <col min="5118" max="5118" width="16.2857142857143" customWidth="1"/>
    <col min="5119" max="5119" width="12.2857142857143" customWidth="1"/>
    <col min="5120" max="5121" width="12.4285714285714" customWidth="1"/>
    <col min="5122" max="5122" width="17.5714285714286" customWidth="1"/>
    <col min="5123" max="5123" width="16.4285714285714" customWidth="1"/>
    <col min="5126" max="5126" width="16.7142857142857" customWidth="1"/>
    <col min="5369" max="5369" width="12.1428571428571" customWidth="1"/>
    <col min="5370" max="5370" width="16.7142857142857" customWidth="1"/>
    <col min="5371" max="5371" width="20.7142857142857" customWidth="1"/>
    <col min="5372" max="5372" width="61.7142857142857" customWidth="1"/>
    <col min="5373" max="5373" width="8.71428571428571" customWidth="1"/>
    <col min="5374" max="5374" width="16.2857142857143" customWidth="1"/>
    <col min="5375" max="5375" width="12.2857142857143" customWidth="1"/>
    <col min="5376" max="5377" width="12.4285714285714" customWidth="1"/>
    <col min="5378" max="5378" width="17.5714285714286" customWidth="1"/>
    <col min="5379" max="5379" width="16.4285714285714" customWidth="1"/>
    <col min="5382" max="5382" width="16.7142857142857" customWidth="1"/>
    <col min="5625" max="5625" width="12.1428571428571" customWidth="1"/>
    <col min="5626" max="5626" width="16.7142857142857" customWidth="1"/>
    <col min="5627" max="5627" width="20.7142857142857" customWidth="1"/>
    <col min="5628" max="5628" width="61.7142857142857" customWidth="1"/>
    <col min="5629" max="5629" width="8.71428571428571" customWidth="1"/>
    <col min="5630" max="5630" width="16.2857142857143" customWidth="1"/>
    <col min="5631" max="5631" width="12.2857142857143" customWidth="1"/>
    <col min="5632" max="5633" width="12.4285714285714" customWidth="1"/>
    <col min="5634" max="5634" width="17.5714285714286" customWidth="1"/>
    <col min="5635" max="5635" width="16.4285714285714" customWidth="1"/>
    <col min="5638" max="5638" width="16.7142857142857" customWidth="1"/>
    <col min="5881" max="5881" width="12.1428571428571" customWidth="1"/>
    <col min="5882" max="5882" width="16.7142857142857" customWidth="1"/>
    <col min="5883" max="5883" width="20.7142857142857" customWidth="1"/>
    <col min="5884" max="5884" width="61.7142857142857" customWidth="1"/>
    <col min="5885" max="5885" width="8.71428571428571" customWidth="1"/>
    <col min="5886" max="5886" width="16.2857142857143" customWidth="1"/>
    <col min="5887" max="5887" width="12.2857142857143" customWidth="1"/>
    <col min="5888" max="5889" width="12.4285714285714" customWidth="1"/>
    <col min="5890" max="5890" width="17.5714285714286" customWidth="1"/>
    <col min="5891" max="5891" width="16.4285714285714" customWidth="1"/>
    <col min="5894" max="5894" width="16.7142857142857" customWidth="1"/>
    <col min="6137" max="6137" width="12.1428571428571" customWidth="1"/>
    <col min="6138" max="6138" width="16.7142857142857" customWidth="1"/>
    <col min="6139" max="6139" width="20.7142857142857" customWidth="1"/>
    <col min="6140" max="6140" width="61.7142857142857" customWidth="1"/>
    <col min="6141" max="6141" width="8.71428571428571" customWidth="1"/>
    <col min="6142" max="6142" width="16.2857142857143" customWidth="1"/>
    <col min="6143" max="6143" width="12.2857142857143" customWidth="1"/>
    <col min="6144" max="6145" width="12.4285714285714" customWidth="1"/>
    <col min="6146" max="6146" width="17.5714285714286" customWidth="1"/>
    <col min="6147" max="6147" width="16.4285714285714" customWidth="1"/>
    <col min="6150" max="6150" width="16.7142857142857" customWidth="1"/>
    <col min="6393" max="6393" width="12.1428571428571" customWidth="1"/>
    <col min="6394" max="6394" width="16.7142857142857" customWidth="1"/>
    <col min="6395" max="6395" width="20.7142857142857" customWidth="1"/>
    <col min="6396" max="6396" width="61.7142857142857" customWidth="1"/>
    <col min="6397" max="6397" width="8.71428571428571" customWidth="1"/>
    <col min="6398" max="6398" width="16.2857142857143" customWidth="1"/>
    <col min="6399" max="6399" width="12.2857142857143" customWidth="1"/>
    <col min="6400" max="6401" width="12.4285714285714" customWidth="1"/>
    <col min="6402" max="6402" width="17.5714285714286" customWidth="1"/>
    <col min="6403" max="6403" width="16.4285714285714" customWidth="1"/>
    <col min="6406" max="6406" width="16.7142857142857" customWidth="1"/>
    <col min="6649" max="6649" width="12.1428571428571" customWidth="1"/>
    <col min="6650" max="6650" width="16.7142857142857" customWidth="1"/>
    <col min="6651" max="6651" width="20.7142857142857" customWidth="1"/>
    <col min="6652" max="6652" width="61.7142857142857" customWidth="1"/>
    <col min="6653" max="6653" width="8.71428571428571" customWidth="1"/>
    <col min="6654" max="6654" width="16.2857142857143" customWidth="1"/>
    <col min="6655" max="6655" width="12.2857142857143" customWidth="1"/>
    <col min="6656" max="6657" width="12.4285714285714" customWidth="1"/>
    <col min="6658" max="6658" width="17.5714285714286" customWidth="1"/>
    <col min="6659" max="6659" width="16.4285714285714" customWidth="1"/>
    <col min="6662" max="6662" width="16.7142857142857" customWidth="1"/>
    <col min="6905" max="6905" width="12.1428571428571" customWidth="1"/>
    <col min="6906" max="6906" width="16.7142857142857" customWidth="1"/>
    <col min="6907" max="6907" width="20.7142857142857" customWidth="1"/>
    <col min="6908" max="6908" width="61.7142857142857" customWidth="1"/>
    <col min="6909" max="6909" width="8.71428571428571" customWidth="1"/>
    <col min="6910" max="6910" width="16.2857142857143" customWidth="1"/>
    <col min="6911" max="6911" width="12.2857142857143" customWidth="1"/>
    <col min="6912" max="6913" width="12.4285714285714" customWidth="1"/>
    <col min="6914" max="6914" width="17.5714285714286" customWidth="1"/>
    <col min="6915" max="6915" width="16.4285714285714" customWidth="1"/>
    <col min="6918" max="6918" width="16.7142857142857" customWidth="1"/>
    <col min="7161" max="7161" width="12.1428571428571" customWidth="1"/>
    <col min="7162" max="7162" width="16.7142857142857" customWidth="1"/>
    <col min="7163" max="7163" width="20.7142857142857" customWidth="1"/>
    <col min="7164" max="7164" width="61.7142857142857" customWidth="1"/>
    <col min="7165" max="7165" width="8.71428571428571" customWidth="1"/>
    <col min="7166" max="7166" width="16.2857142857143" customWidth="1"/>
    <col min="7167" max="7167" width="12.2857142857143" customWidth="1"/>
    <col min="7168" max="7169" width="12.4285714285714" customWidth="1"/>
    <col min="7170" max="7170" width="17.5714285714286" customWidth="1"/>
    <col min="7171" max="7171" width="16.4285714285714" customWidth="1"/>
    <col min="7174" max="7174" width="16.7142857142857" customWidth="1"/>
    <col min="7417" max="7417" width="12.1428571428571" customWidth="1"/>
    <col min="7418" max="7418" width="16.7142857142857" customWidth="1"/>
    <col min="7419" max="7419" width="20.7142857142857" customWidth="1"/>
    <col min="7420" max="7420" width="61.7142857142857" customWidth="1"/>
    <col min="7421" max="7421" width="8.71428571428571" customWidth="1"/>
    <col min="7422" max="7422" width="16.2857142857143" customWidth="1"/>
    <col min="7423" max="7423" width="12.2857142857143" customWidth="1"/>
    <col min="7424" max="7425" width="12.4285714285714" customWidth="1"/>
    <col min="7426" max="7426" width="17.5714285714286" customWidth="1"/>
    <col min="7427" max="7427" width="16.4285714285714" customWidth="1"/>
    <col min="7430" max="7430" width="16.7142857142857" customWidth="1"/>
    <col min="7673" max="7673" width="12.1428571428571" customWidth="1"/>
    <col min="7674" max="7674" width="16.7142857142857" customWidth="1"/>
    <col min="7675" max="7675" width="20.7142857142857" customWidth="1"/>
    <col min="7676" max="7676" width="61.7142857142857" customWidth="1"/>
    <col min="7677" max="7677" width="8.71428571428571" customWidth="1"/>
    <col min="7678" max="7678" width="16.2857142857143" customWidth="1"/>
    <col min="7679" max="7679" width="12.2857142857143" customWidth="1"/>
    <col min="7680" max="7681" width="12.4285714285714" customWidth="1"/>
    <col min="7682" max="7682" width="17.5714285714286" customWidth="1"/>
    <col min="7683" max="7683" width="16.4285714285714" customWidth="1"/>
    <col min="7686" max="7686" width="16.7142857142857" customWidth="1"/>
    <col min="7929" max="7929" width="12.1428571428571" customWidth="1"/>
    <col min="7930" max="7930" width="16.7142857142857" customWidth="1"/>
    <col min="7931" max="7931" width="20.7142857142857" customWidth="1"/>
    <col min="7932" max="7932" width="61.7142857142857" customWidth="1"/>
    <col min="7933" max="7933" width="8.71428571428571" customWidth="1"/>
    <col min="7934" max="7934" width="16.2857142857143" customWidth="1"/>
    <col min="7935" max="7935" width="12.2857142857143" customWidth="1"/>
    <col min="7936" max="7937" width="12.4285714285714" customWidth="1"/>
    <col min="7938" max="7938" width="17.5714285714286" customWidth="1"/>
    <col min="7939" max="7939" width="16.4285714285714" customWidth="1"/>
    <col min="7942" max="7942" width="16.7142857142857" customWidth="1"/>
    <col min="8185" max="8185" width="12.1428571428571" customWidth="1"/>
    <col min="8186" max="8186" width="16.7142857142857" customWidth="1"/>
    <col min="8187" max="8187" width="20.7142857142857" customWidth="1"/>
    <col min="8188" max="8188" width="61.7142857142857" customWidth="1"/>
    <col min="8189" max="8189" width="8.71428571428571" customWidth="1"/>
    <col min="8190" max="8190" width="16.2857142857143" customWidth="1"/>
    <col min="8191" max="8191" width="12.2857142857143" customWidth="1"/>
    <col min="8192" max="8193" width="12.4285714285714" customWidth="1"/>
    <col min="8194" max="8194" width="17.5714285714286" customWidth="1"/>
    <col min="8195" max="8195" width="16.4285714285714" customWidth="1"/>
    <col min="8198" max="8198" width="16.7142857142857" customWidth="1"/>
    <col min="8441" max="8441" width="12.1428571428571" customWidth="1"/>
    <col min="8442" max="8442" width="16.7142857142857" customWidth="1"/>
    <col min="8443" max="8443" width="20.7142857142857" customWidth="1"/>
    <col min="8444" max="8444" width="61.7142857142857" customWidth="1"/>
    <col min="8445" max="8445" width="8.71428571428571" customWidth="1"/>
    <col min="8446" max="8446" width="16.2857142857143" customWidth="1"/>
    <col min="8447" max="8447" width="12.2857142857143" customWidth="1"/>
    <col min="8448" max="8449" width="12.4285714285714" customWidth="1"/>
    <col min="8450" max="8450" width="17.5714285714286" customWidth="1"/>
    <col min="8451" max="8451" width="16.4285714285714" customWidth="1"/>
    <col min="8454" max="8454" width="16.7142857142857" customWidth="1"/>
    <col min="8697" max="8697" width="12.1428571428571" customWidth="1"/>
    <col min="8698" max="8698" width="16.7142857142857" customWidth="1"/>
    <col min="8699" max="8699" width="20.7142857142857" customWidth="1"/>
    <col min="8700" max="8700" width="61.7142857142857" customWidth="1"/>
    <col min="8701" max="8701" width="8.71428571428571" customWidth="1"/>
    <col min="8702" max="8702" width="16.2857142857143" customWidth="1"/>
    <col min="8703" max="8703" width="12.2857142857143" customWidth="1"/>
    <col min="8704" max="8705" width="12.4285714285714" customWidth="1"/>
    <col min="8706" max="8706" width="17.5714285714286" customWidth="1"/>
    <col min="8707" max="8707" width="16.4285714285714" customWidth="1"/>
    <col min="8710" max="8710" width="16.7142857142857" customWidth="1"/>
    <col min="8953" max="8953" width="12.1428571428571" customWidth="1"/>
    <col min="8954" max="8954" width="16.7142857142857" customWidth="1"/>
    <col min="8955" max="8955" width="20.7142857142857" customWidth="1"/>
    <col min="8956" max="8956" width="61.7142857142857" customWidth="1"/>
    <col min="8957" max="8957" width="8.71428571428571" customWidth="1"/>
    <col min="8958" max="8958" width="16.2857142857143" customWidth="1"/>
    <col min="8959" max="8959" width="12.2857142857143" customWidth="1"/>
    <col min="8960" max="8961" width="12.4285714285714" customWidth="1"/>
    <col min="8962" max="8962" width="17.5714285714286" customWidth="1"/>
    <col min="8963" max="8963" width="16.4285714285714" customWidth="1"/>
    <col min="8966" max="8966" width="16.7142857142857" customWidth="1"/>
    <col min="9209" max="9209" width="12.1428571428571" customWidth="1"/>
    <col min="9210" max="9210" width="16.7142857142857" customWidth="1"/>
    <col min="9211" max="9211" width="20.7142857142857" customWidth="1"/>
    <col min="9212" max="9212" width="61.7142857142857" customWidth="1"/>
    <col min="9213" max="9213" width="8.71428571428571" customWidth="1"/>
    <col min="9214" max="9214" width="16.2857142857143" customWidth="1"/>
    <col min="9215" max="9215" width="12.2857142857143" customWidth="1"/>
    <col min="9216" max="9217" width="12.4285714285714" customWidth="1"/>
    <col min="9218" max="9218" width="17.5714285714286" customWidth="1"/>
    <col min="9219" max="9219" width="16.4285714285714" customWidth="1"/>
    <col min="9222" max="9222" width="16.7142857142857" customWidth="1"/>
    <col min="9465" max="9465" width="12.1428571428571" customWidth="1"/>
    <col min="9466" max="9466" width="16.7142857142857" customWidth="1"/>
    <col min="9467" max="9467" width="20.7142857142857" customWidth="1"/>
    <col min="9468" max="9468" width="61.7142857142857" customWidth="1"/>
    <col min="9469" max="9469" width="8.71428571428571" customWidth="1"/>
    <col min="9470" max="9470" width="16.2857142857143" customWidth="1"/>
    <col min="9471" max="9471" width="12.2857142857143" customWidth="1"/>
    <col min="9472" max="9473" width="12.4285714285714" customWidth="1"/>
    <col min="9474" max="9474" width="17.5714285714286" customWidth="1"/>
    <col min="9475" max="9475" width="16.4285714285714" customWidth="1"/>
    <col min="9478" max="9478" width="16.7142857142857" customWidth="1"/>
    <col min="9721" max="9721" width="12.1428571428571" customWidth="1"/>
    <col min="9722" max="9722" width="16.7142857142857" customWidth="1"/>
    <col min="9723" max="9723" width="20.7142857142857" customWidth="1"/>
    <col min="9724" max="9724" width="61.7142857142857" customWidth="1"/>
    <col min="9725" max="9725" width="8.71428571428571" customWidth="1"/>
    <col min="9726" max="9726" width="16.2857142857143" customWidth="1"/>
    <col min="9727" max="9727" width="12.2857142857143" customWidth="1"/>
    <col min="9728" max="9729" width="12.4285714285714" customWidth="1"/>
    <col min="9730" max="9730" width="17.5714285714286" customWidth="1"/>
    <col min="9731" max="9731" width="16.4285714285714" customWidth="1"/>
    <col min="9734" max="9734" width="16.7142857142857" customWidth="1"/>
    <col min="9977" max="9977" width="12.1428571428571" customWidth="1"/>
    <col min="9978" max="9978" width="16.7142857142857" customWidth="1"/>
    <col min="9979" max="9979" width="20.7142857142857" customWidth="1"/>
    <col min="9980" max="9980" width="61.7142857142857" customWidth="1"/>
    <col min="9981" max="9981" width="8.71428571428571" customWidth="1"/>
    <col min="9982" max="9982" width="16.2857142857143" customWidth="1"/>
    <col min="9983" max="9983" width="12.2857142857143" customWidth="1"/>
    <col min="9984" max="9985" width="12.4285714285714" customWidth="1"/>
    <col min="9986" max="9986" width="17.5714285714286" customWidth="1"/>
    <col min="9987" max="9987" width="16.4285714285714" customWidth="1"/>
    <col min="9990" max="9990" width="16.7142857142857" customWidth="1"/>
    <col min="10233" max="10233" width="12.1428571428571" customWidth="1"/>
    <col min="10234" max="10234" width="16.7142857142857" customWidth="1"/>
    <col min="10235" max="10235" width="20.7142857142857" customWidth="1"/>
    <col min="10236" max="10236" width="61.7142857142857" customWidth="1"/>
    <col min="10237" max="10237" width="8.71428571428571" customWidth="1"/>
    <col min="10238" max="10238" width="16.2857142857143" customWidth="1"/>
    <col min="10239" max="10239" width="12.2857142857143" customWidth="1"/>
    <col min="10240" max="10241" width="12.4285714285714" customWidth="1"/>
    <col min="10242" max="10242" width="17.5714285714286" customWidth="1"/>
    <col min="10243" max="10243" width="16.4285714285714" customWidth="1"/>
    <col min="10246" max="10246" width="16.7142857142857" customWidth="1"/>
    <col min="10489" max="10489" width="12.1428571428571" customWidth="1"/>
    <col min="10490" max="10490" width="16.7142857142857" customWidth="1"/>
    <col min="10491" max="10491" width="20.7142857142857" customWidth="1"/>
    <col min="10492" max="10492" width="61.7142857142857" customWidth="1"/>
    <col min="10493" max="10493" width="8.71428571428571" customWidth="1"/>
    <col min="10494" max="10494" width="16.2857142857143" customWidth="1"/>
    <col min="10495" max="10495" width="12.2857142857143" customWidth="1"/>
    <col min="10496" max="10497" width="12.4285714285714" customWidth="1"/>
    <col min="10498" max="10498" width="17.5714285714286" customWidth="1"/>
    <col min="10499" max="10499" width="16.4285714285714" customWidth="1"/>
    <col min="10502" max="10502" width="16.7142857142857" customWidth="1"/>
    <col min="10745" max="10745" width="12.1428571428571" customWidth="1"/>
    <col min="10746" max="10746" width="16.7142857142857" customWidth="1"/>
    <col min="10747" max="10747" width="20.7142857142857" customWidth="1"/>
    <col min="10748" max="10748" width="61.7142857142857" customWidth="1"/>
    <col min="10749" max="10749" width="8.71428571428571" customWidth="1"/>
    <col min="10750" max="10750" width="16.2857142857143" customWidth="1"/>
    <col min="10751" max="10751" width="12.2857142857143" customWidth="1"/>
    <col min="10752" max="10753" width="12.4285714285714" customWidth="1"/>
    <col min="10754" max="10754" width="17.5714285714286" customWidth="1"/>
    <col min="10755" max="10755" width="16.4285714285714" customWidth="1"/>
    <col min="10758" max="10758" width="16.7142857142857" customWidth="1"/>
    <col min="11001" max="11001" width="12.1428571428571" customWidth="1"/>
    <col min="11002" max="11002" width="16.7142857142857" customWidth="1"/>
    <col min="11003" max="11003" width="20.7142857142857" customWidth="1"/>
    <col min="11004" max="11004" width="61.7142857142857" customWidth="1"/>
    <col min="11005" max="11005" width="8.71428571428571" customWidth="1"/>
    <col min="11006" max="11006" width="16.2857142857143" customWidth="1"/>
    <col min="11007" max="11007" width="12.2857142857143" customWidth="1"/>
    <col min="11008" max="11009" width="12.4285714285714" customWidth="1"/>
    <col min="11010" max="11010" width="17.5714285714286" customWidth="1"/>
    <col min="11011" max="11011" width="16.4285714285714" customWidth="1"/>
    <col min="11014" max="11014" width="16.7142857142857" customWidth="1"/>
    <col min="11257" max="11257" width="12.1428571428571" customWidth="1"/>
    <col min="11258" max="11258" width="16.7142857142857" customWidth="1"/>
    <col min="11259" max="11259" width="20.7142857142857" customWidth="1"/>
    <col min="11260" max="11260" width="61.7142857142857" customWidth="1"/>
    <col min="11261" max="11261" width="8.71428571428571" customWidth="1"/>
    <col min="11262" max="11262" width="16.2857142857143" customWidth="1"/>
    <col min="11263" max="11263" width="12.2857142857143" customWidth="1"/>
    <col min="11264" max="11265" width="12.4285714285714" customWidth="1"/>
    <col min="11266" max="11266" width="17.5714285714286" customWidth="1"/>
    <col min="11267" max="11267" width="16.4285714285714" customWidth="1"/>
    <col min="11270" max="11270" width="16.7142857142857" customWidth="1"/>
    <col min="11513" max="11513" width="12.1428571428571" customWidth="1"/>
    <col min="11514" max="11514" width="16.7142857142857" customWidth="1"/>
    <col min="11515" max="11515" width="20.7142857142857" customWidth="1"/>
    <col min="11516" max="11516" width="61.7142857142857" customWidth="1"/>
    <col min="11517" max="11517" width="8.71428571428571" customWidth="1"/>
    <col min="11518" max="11518" width="16.2857142857143" customWidth="1"/>
    <col min="11519" max="11519" width="12.2857142857143" customWidth="1"/>
    <col min="11520" max="11521" width="12.4285714285714" customWidth="1"/>
    <col min="11522" max="11522" width="17.5714285714286" customWidth="1"/>
    <col min="11523" max="11523" width="16.4285714285714" customWidth="1"/>
    <col min="11526" max="11526" width="16.7142857142857" customWidth="1"/>
    <col min="11769" max="11769" width="12.1428571428571" customWidth="1"/>
    <col min="11770" max="11770" width="16.7142857142857" customWidth="1"/>
    <col min="11771" max="11771" width="20.7142857142857" customWidth="1"/>
    <col min="11772" max="11772" width="61.7142857142857" customWidth="1"/>
    <col min="11773" max="11773" width="8.71428571428571" customWidth="1"/>
    <col min="11774" max="11774" width="16.2857142857143" customWidth="1"/>
    <col min="11775" max="11775" width="12.2857142857143" customWidth="1"/>
    <col min="11776" max="11777" width="12.4285714285714" customWidth="1"/>
    <col min="11778" max="11778" width="17.5714285714286" customWidth="1"/>
    <col min="11779" max="11779" width="16.4285714285714" customWidth="1"/>
    <col min="11782" max="11782" width="16.7142857142857" customWidth="1"/>
    <col min="12025" max="12025" width="12.1428571428571" customWidth="1"/>
    <col min="12026" max="12026" width="16.7142857142857" customWidth="1"/>
    <col min="12027" max="12027" width="20.7142857142857" customWidth="1"/>
    <col min="12028" max="12028" width="61.7142857142857" customWidth="1"/>
    <col min="12029" max="12029" width="8.71428571428571" customWidth="1"/>
    <col min="12030" max="12030" width="16.2857142857143" customWidth="1"/>
    <col min="12031" max="12031" width="12.2857142857143" customWidth="1"/>
    <col min="12032" max="12033" width="12.4285714285714" customWidth="1"/>
    <col min="12034" max="12034" width="17.5714285714286" customWidth="1"/>
    <col min="12035" max="12035" width="16.4285714285714" customWidth="1"/>
    <col min="12038" max="12038" width="16.7142857142857" customWidth="1"/>
    <col min="12281" max="12281" width="12.1428571428571" customWidth="1"/>
    <col min="12282" max="12282" width="16.7142857142857" customWidth="1"/>
    <col min="12283" max="12283" width="20.7142857142857" customWidth="1"/>
    <col min="12284" max="12284" width="61.7142857142857" customWidth="1"/>
    <col min="12285" max="12285" width="8.71428571428571" customWidth="1"/>
    <col min="12286" max="12286" width="16.2857142857143" customWidth="1"/>
    <col min="12287" max="12287" width="12.2857142857143" customWidth="1"/>
    <col min="12288" max="12289" width="12.4285714285714" customWidth="1"/>
    <col min="12290" max="12290" width="17.5714285714286" customWidth="1"/>
    <col min="12291" max="12291" width="16.4285714285714" customWidth="1"/>
    <col min="12294" max="12294" width="16.7142857142857" customWidth="1"/>
    <col min="12537" max="12537" width="12.1428571428571" customWidth="1"/>
    <col min="12538" max="12538" width="16.7142857142857" customWidth="1"/>
    <col min="12539" max="12539" width="20.7142857142857" customWidth="1"/>
    <col min="12540" max="12540" width="61.7142857142857" customWidth="1"/>
    <col min="12541" max="12541" width="8.71428571428571" customWidth="1"/>
    <col min="12542" max="12542" width="16.2857142857143" customWidth="1"/>
    <col min="12543" max="12543" width="12.2857142857143" customWidth="1"/>
    <col min="12544" max="12545" width="12.4285714285714" customWidth="1"/>
    <col min="12546" max="12546" width="17.5714285714286" customWidth="1"/>
    <col min="12547" max="12547" width="16.4285714285714" customWidth="1"/>
    <col min="12550" max="12550" width="16.7142857142857" customWidth="1"/>
    <col min="12793" max="12793" width="12.1428571428571" customWidth="1"/>
    <col min="12794" max="12794" width="16.7142857142857" customWidth="1"/>
    <col min="12795" max="12795" width="20.7142857142857" customWidth="1"/>
    <col min="12796" max="12796" width="61.7142857142857" customWidth="1"/>
    <col min="12797" max="12797" width="8.71428571428571" customWidth="1"/>
    <col min="12798" max="12798" width="16.2857142857143" customWidth="1"/>
    <col min="12799" max="12799" width="12.2857142857143" customWidth="1"/>
    <col min="12800" max="12801" width="12.4285714285714" customWidth="1"/>
    <col min="12802" max="12802" width="17.5714285714286" customWidth="1"/>
    <col min="12803" max="12803" width="16.4285714285714" customWidth="1"/>
    <col min="12806" max="12806" width="16.7142857142857" customWidth="1"/>
    <col min="13049" max="13049" width="12.1428571428571" customWidth="1"/>
    <col min="13050" max="13050" width="16.7142857142857" customWidth="1"/>
    <col min="13051" max="13051" width="20.7142857142857" customWidth="1"/>
    <col min="13052" max="13052" width="61.7142857142857" customWidth="1"/>
    <col min="13053" max="13053" width="8.71428571428571" customWidth="1"/>
    <col min="13054" max="13054" width="16.2857142857143" customWidth="1"/>
    <col min="13055" max="13055" width="12.2857142857143" customWidth="1"/>
    <col min="13056" max="13057" width="12.4285714285714" customWidth="1"/>
    <col min="13058" max="13058" width="17.5714285714286" customWidth="1"/>
    <col min="13059" max="13059" width="16.4285714285714" customWidth="1"/>
    <col min="13062" max="13062" width="16.7142857142857" customWidth="1"/>
    <col min="13305" max="13305" width="12.1428571428571" customWidth="1"/>
    <col min="13306" max="13306" width="16.7142857142857" customWidth="1"/>
    <col min="13307" max="13307" width="20.7142857142857" customWidth="1"/>
    <col min="13308" max="13308" width="61.7142857142857" customWidth="1"/>
    <col min="13309" max="13309" width="8.71428571428571" customWidth="1"/>
    <col min="13310" max="13310" width="16.2857142857143" customWidth="1"/>
    <col min="13311" max="13311" width="12.2857142857143" customWidth="1"/>
    <col min="13312" max="13313" width="12.4285714285714" customWidth="1"/>
    <col min="13314" max="13314" width="17.5714285714286" customWidth="1"/>
    <col min="13315" max="13315" width="16.4285714285714" customWidth="1"/>
    <col min="13318" max="13318" width="16.7142857142857" customWidth="1"/>
    <col min="13561" max="13561" width="12.1428571428571" customWidth="1"/>
    <col min="13562" max="13562" width="16.7142857142857" customWidth="1"/>
    <col min="13563" max="13563" width="20.7142857142857" customWidth="1"/>
    <col min="13564" max="13564" width="61.7142857142857" customWidth="1"/>
    <col min="13565" max="13565" width="8.71428571428571" customWidth="1"/>
    <col min="13566" max="13566" width="16.2857142857143" customWidth="1"/>
    <col min="13567" max="13567" width="12.2857142857143" customWidth="1"/>
    <col min="13568" max="13569" width="12.4285714285714" customWidth="1"/>
    <col min="13570" max="13570" width="17.5714285714286" customWidth="1"/>
    <col min="13571" max="13571" width="16.4285714285714" customWidth="1"/>
    <col min="13574" max="13574" width="16.7142857142857" customWidth="1"/>
    <col min="13817" max="13817" width="12.1428571428571" customWidth="1"/>
    <col min="13818" max="13818" width="16.7142857142857" customWidth="1"/>
    <col min="13819" max="13819" width="20.7142857142857" customWidth="1"/>
    <col min="13820" max="13820" width="61.7142857142857" customWidth="1"/>
    <col min="13821" max="13821" width="8.71428571428571" customWidth="1"/>
    <col min="13822" max="13822" width="16.2857142857143" customWidth="1"/>
    <col min="13823" max="13823" width="12.2857142857143" customWidth="1"/>
    <col min="13824" max="13825" width="12.4285714285714" customWidth="1"/>
    <col min="13826" max="13826" width="17.5714285714286" customWidth="1"/>
    <col min="13827" max="13827" width="16.4285714285714" customWidth="1"/>
    <col min="13830" max="13830" width="16.7142857142857" customWidth="1"/>
    <col min="14073" max="14073" width="12.1428571428571" customWidth="1"/>
    <col min="14074" max="14074" width="16.7142857142857" customWidth="1"/>
    <col min="14075" max="14075" width="20.7142857142857" customWidth="1"/>
    <col min="14076" max="14076" width="61.7142857142857" customWidth="1"/>
    <col min="14077" max="14077" width="8.71428571428571" customWidth="1"/>
    <col min="14078" max="14078" width="16.2857142857143" customWidth="1"/>
    <col min="14079" max="14079" width="12.2857142857143" customWidth="1"/>
    <col min="14080" max="14081" width="12.4285714285714" customWidth="1"/>
    <col min="14082" max="14082" width="17.5714285714286" customWidth="1"/>
    <col min="14083" max="14083" width="16.4285714285714" customWidth="1"/>
    <col min="14086" max="14086" width="16.7142857142857" customWidth="1"/>
    <col min="14329" max="14329" width="12.1428571428571" customWidth="1"/>
    <col min="14330" max="14330" width="16.7142857142857" customWidth="1"/>
    <col min="14331" max="14331" width="20.7142857142857" customWidth="1"/>
    <col min="14332" max="14332" width="61.7142857142857" customWidth="1"/>
    <col min="14333" max="14333" width="8.71428571428571" customWidth="1"/>
    <col min="14334" max="14334" width="16.2857142857143" customWidth="1"/>
    <col min="14335" max="14335" width="12.2857142857143" customWidth="1"/>
    <col min="14336" max="14337" width="12.4285714285714" customWidth="1"/>
    <col min="14338" max="14338" width="17.5714285714286" customWidth="1"/>
    <col min="14339" max="14339" width="16.4285714285714" customWidth="1"/>
    <col min="14342" max="14342" width="16.7142857142857" customWidth="1"/>
    <col min="14585" max="14585" width="12.1428571428571" customWidth="1"/>
    <col min="14586" max="14586" width="16.7142857142857" customWidth="1"/>
    <col min="14587" max="14587" width="20.7142857142857" customWidth="1"/>
    <col min="14588" max="14588" width="61.7142857142857" customWidth="1"/>
    <col min="14589" max="14589" width="8.71428571428571" customWidth="1"/>
    <col min="14590" max="14590" width="16.2857142857143" customWidth="1"/>
    <col min="14591" max="14591" width="12.2857142857143" customWidth="1"/>
    <col min="14592" max="14593" width="12.4285714285714" customWidth="1"/>
    <col min="14594" max="14594" width="17.5714285714286" customWidth="1"/>
    <col min="14595" max="14595" width="16.4285714285714" customWidth="1"/>
    <col min="14598" max="14598" width="16.7142857142857" customWidth="1"/>
    <col min="14841" max="14841" width="12.1428571428571" customWidth="1"/>
    <col min="14842" max="14842" width="16.7142857142857" customWidth="1"/>
    <col min="14843" max="14843" width="20.7142857142857" customWidth="1"/>
    <col min="14844" max="14844" width="61.7142857142857" customWidth="1"/>
    <col min="14845" max="14845" width="8.71428571428571" customWidth="1"/>
    <col min="14846" max="14846" width="16.2857142857143" customWidth="1"/>
    <col min="14847" max="14847" width="12.2857142857143" customWidth="1"/>
    <col min="14848" max="14849" width="12.4285714285714" customWidth="1"/>
    <col min="14850" max="14850" width="17.5714285714286" customWidth="1"/>
    <col min="14851" max="14851" width="16.4285714285714" customWidth="1"/>
    <col min="14854" max="14854" width="16.7142857142857" customWidth="1"/>
    <col min="15097" max="15097" width="12.1428571428571" customWidth="1"/>
    <col min="15098" max="15098" width="16.7142857142857" customWidth="1"/>
    <col min="15099" max="15099" width="20.7142857142857" customWidth="1"/>
    <col min="15100" max="15100" width="61.7142857142857" customWidth="1"/>
    <col min="15101" max="15101" width="8.71428571428571" customWidth="1"/>
    <col min="15102" max="15102" width="16.2857142857143" customWidth="1"/>
    <col min="15103" max="15103" width="12.2857142857143" customWidth="1"/>
    <col min="15104" max="15105" width="12.4285714285714" customWidth="1"/>
    <col min="15106" max="15106" width="17.5714285714286" customWidth="1"/>
    <col min="15107" max="15107" width="16.4285714285714" customWidth="1"/>
    <col min="15110" max="15110" width="16.7142857142857" customWidth="1"/>
    <col min="15353" max="15353" width="12.1428571428571" customWidth="1"/>
    <col min="15354" max="15354" width="16.7142857142857" customWidth="1"/>
    <col min="15355" max="15355" width="20.7142857142857" customWidth="1"/>
    <col min="15356" max="15356" width="61.7142857142857" customWidth="1"/>
    <col min="15357" max="15357" width="8.71428571428571" customWidth="1"/>
    <col min="15358" max="15358" width="16.2857142857143" customWidth="1"/>
    <col min="15359" max="15359" width="12.2857142857143" customWidth="1"/>
    <col min="15360" max="15361" width="12.4285714285714" customWidth="1"/>
    <col min="15362" max="15362" width="17.5714285714286" customWidth="1"/>
    <col min="15363" max="15363" width="16.4285714285714" customWidth="1"/>
    <col min="15366" max="15366" width="16.7142857142857" customWidth="1"/>
    <col min="15609" max="15609" width="12.1428571428571" customWidth="1"/>
    <col min="15610" max="15610" width="16.7142857142857" customWidth="1"/>
    <col min="15611" max="15611" width="20.7142857142857" customWidth="1"/>
    <col min="15612" max="15612" width="61.7142857142857" customWidth="1"/>
    <col min="15613" max="15613" width="8.71428571428571" customWidth="1"/>
    <col min="15614" max="15614" width="16.2857142857143" customWidth="1"/>
    <col min="15615" max="15615" width="12.2857142857143" customWidth="1"/>
    <col min="15616" max="15617" width="12.4285714285714" customWidth="1"/>
    <col min="15618" max="15618" width="17.5714285714286" customWidth="1"/>
    <col min="15619" max="15619" width="16.4285714285714" customWidth="1"/>
    <col min="15622" max="15622" width="16.7142857142857" customWidth="1"/>
    <col min="15865" max="15865" width="12.1428571428571" customWidth="1"/>
    <col min="15866" max="15866" width="16.7142857142857" customWidth="1"/>
    <col min="15867" max="15867" width="20.7142857142857" customWidth="1"/>
    <col min="15868" max="15868" width="61.7142857142857" customWidth="1"/>
    <col min="15869" max="15869" width="8.71428571428571" customWidth="1"/>
    <col min="15870" max="15870" width="16.2857142857143" customWidth="1"/>
    <col min="15871" max="15871" width="12.2857142857143" customWidth="1"/>
    <col min="15872" max="15873" width="12.4285714285714" customWidth="1"/>
    <col min="15874" max="15874" width="17.5714285714286" customWidth="1"/>
    <col min="15875" max="15875" width="16.4285714285714" customWidth="1"/>
    <col min="15878" max="15878" width="16.7142857142857" customWidth="1"/>
    <col min="16121" max="16121" width="12.1428571428571" customWidth="1"/>
    <col min="16122" max="16122" width="16.7142857142857" customWidth="1"/>
    <col min="16123" max="16123" width="20.7142857142857" customWidth="1"/>
    <col min="16124" max="16124" width="61.7142857142857" customWidth="1"/>
    <col min="16125" max="16125" width="8.71428571428571" customWidth="1"/>
    <col min="16126" max="16126" width="16.2857142857143" customWidth="1"/>
    <col min="16127" max="16127" width="12.2857142857143" customWidth="1"/>
    <col min="16128" max="16129" width="12.4285714285714" customWidth="1"/>
    <col min="16130" max="16130" width="17.5714285714286" customWidth="1"/>
    <col min="16131" max="16131" width="16.4285714285714" customWidth="1"/>
    <col min="16134" max="16134" width="16.7142857142857" customWidth="1"/>
  </cols>
  <sheetData>
    <row r="1" ht="16.15" customHeight="1" spans="1:9">
      <c r="A1" s="183"/>
      <c r="B1" s="184"/>
      <c r="C1" s="184"/>
      <c r="D1" s="184"/>
      <c r="E1" s="184"/>
      <c r="F1" s="184"/>
      <c r="G1" s="184"/>
      <c r="H1" s="184"/>
      <c r="I1" s="184"/>
    </row>
    <row r="2" ht="16.15" customHeight="1" spans="1:9">
      <c r="A2" s="185"/>
      <c r="B2" s="186"/>
      <c r="C2" s="186"/>
      <c r="D2" s="187"/>
      <c r="E2" s="187"/>
      <c r="F2" s="187"/>
      <c r="G2" s="187"/>
      <c r="H2" s="187"/>
      <c r="I2" s="187"/>
    </row>
    <row r="3" ht="16.15" customHeight="1" spans="1:9">
      <c r="A3" s="185"/>
      <c r="B3" s="186"/>
      <c r="C3" s="186"/>
      <c r="D3" s="373"/>
      <c r="E3" s="373"/>
      <c r="F3" s="373"/>
      <c r="G3" s="373"/>
      <c r="H3" s="373"/>
      <c r="I3" s="373"/>
    </row>
    <row r="4" ht="16.15" customHeight="1" spans="1:9">
      <c r="A4" s="374" t="s">
        <v>0</v>
      </c>
      <c r="B4" s="375"/>
      <c r="C4" s="375"/>
      <c r="D4" s="375"/>
      <c r="E4" s="375"/>
      <c r="F4" s="375"/>
      <c r="G4" s="375"/>
      <c r="H4" s="375" t="s">
        <v>226</v>
      </c>
      <c r="I4" s="394"/>
    </row>
    <row r="5" ht="30.6" customHeight="1" spans="1:9">
      <c r="A5" s="376" t="s">
        <v>2</v>
      </c>
      <c r="B5" s="354"/>
      <c r="C5" s="354"/>
      <c r="D5" s="354"/>
      <c r="E5" s="354"/>
      <c r="F5" s="354"/>
      <c r="G5" s="354"/>
      <c r="H5" s="377"/>
      <c r="I5" s="395"/>
    </row>
    <row r="6" ht="42" customHeight="1" spans="1:9">
      <c r="A6" s="378" t="s">
        <v>199</v>
      </c>
      <c r="B6" s="377"/>
      <c r="C6" s="377"/>
      <c r="D6" s="377"/>
      <c r="E6" s="377"/>
      <c r="F6" s="377"/>
      <c r="G6" s="377"/>
      <c r="H6" s="377"/>
      <c r="I6" s="395"/>
    </row>
    <row r="7" ht="32.45" customHeight="1" spans="1:9">
      <c r="A7" s="376" t="s">
        <v>4</v>
      </c>
      <c r="B7" s="354"/>
      <c r="C7" s="354"/>
      <c r="D7" s="354"/>
      <c r="E7" s="354"/>
      <c r="F7" s="379" t="s">
        <v>5</v>
      </c>
      <c r="G7" s="380">
        <v>0.2467</v>
      </c>
      <c r="H7" s="377"/>
      <c r="I7" s="395"/>
    </row>
    <row r="8" s="149" customFormat="1" ht="30" customHeight="1" spans="1:9">
      <c r="A8" s="192" t="s">
        <v>6</v>
      </c>
      <c r="B8" s="193" t="s">
        <v>7</v>
      </c>
      <c r="C8" s="193" t="s">
        <v>8</v>
      </c>
      <c r="D8" s="194" t="s">
        <v>9</v>
      </c>
      <c r="E8" s="194" t="s">
        <v>10</v>
      </c>
      <c r="F8" s="381" t="s">
        <v>11</v>
      </c>
      <c r="G8" s="195" t="s">
        <v>12</v>
      </c>
      <c r="H8" s="195" t="s">
        <v>13</v>
      </c>
      <c r="I8" s="197" t="s">
        <v>14</v>
      </c>
    </row>
    <row r="9" s="149" customFormat="1" ht="24.6" customHeight="1" spans="1:9">
      <c r="A9" s="192" t="s">
        <v>15</v>
      </c>
      <c r="B9" s="193"/>
      <c r="C9" s="193"/>
      <c r="D9" s="382" t="s">
        <v>16</v>
      </c>
      <c r="E9" s="194"/>
      <c r="F9" s="383"/>
      <c r="G9" s="195"/>
      <c r="H9" s="195"/>
      <c r="I9" s="197"/>
    </row>
    <row r="10" s="149" customFormat="1" ht="15.75" spans="1:10">
      <c r="A10" s="198" t="s">
        <v>17</v>
      </c>
      <c r="B10" s="209">
        <v>20305</v>
      </c>
      <c r="C10" s="199" t="s">
        <v>18</v>
      </c>
      <c r="D10" s="200" t="s">
        <v>19</v>
      </c>
      <c r="E10" s="209" t="s">
        <v>20</v>
      </c>
      <c r="F10" s="384">
        <f>ROUND(VLOOKUP(A10,'memorial 15 de agosto (Igreja)'!$A:$K,11,),2)</f>
        <v>8</v>
      </c>
      <c r="G10" s="201">
        <f>VLOOKUP(B10,'TRP 04.2024'!$C:$I,7,FALSE)</f>
        <v>244.31</v>
      </c>
      <c r="H10" s="201">
        <f>ROUND(G10*(1+$G$7),2)</f>
        <v>304.58</v>
      </c>
      <c r="I10" s="396">
        <f>ROUND(H10*F10,2)</f>
        <v>2436.64</v>
      </c>
      <c r="J10" s="397"/>
    </row>
    <row r="11" s="149" customFormat="1" ht="47.25" spans="1:10">
      <c r="A11" s="198" t="s">
        <v>21</v>
      </c>
      <c r="B11" s="209">
        <v>10512</v>
      </c>
      <c r="C11" s="199" t="s">
        <v>18</v>
      </c>
      <c r="D11" s="200" t="s">
        <v>22</v>
      </c>
      <c r="E11" s="209" t="s">
        <v>23</v>
      </c>
      <c r="F11" s="384">
        <f>ROUND(VLOOKUP(A11,'memorial 15 de agosto (Igreja)'!$A:$K,11,),2)</f>
        <v>0.05</v>
      </c>
      <c r="G11" s="201">
        <f>VLOOKUP(B11,'TRP 04.2024'!$C:$I,7,FALSE)</f>
        <v>22087.47</v>
      </c>
      <c r="H11" s="201">
        <f t="shared" ref="H11:H17" si="0">ROUND(G11*(1+$G$7),2)</f>
        <v>27536.45</v>
      </c>
      <c r="I11" s="396">
        <f t="shared" ref="I11:I17" si="1">ROUND(H11*F11,2)</f>
        <v>1376.82</v>
      </c>
      <c r="J11" s="397"/>
    </row>
    <row r="12" s="149" customFormat="1" ht="15.75" spans="1:10">
      <c r="A12" s="198" t="s">
        <v>24</v>
      </c>
      <c r="B12" s="209">
        <v>42046</v>
      </c>
      <c r="C12" s="199" t="s">
        <v>25</v>
      </c>
      <c r="D12" s="200" t="s">
        <v>26</v>
      </c>
      <c r="E12" s="209" t="s">
        <v>27</v>
      </c>
      <c r="F12" s="384">
        <f>ROUND(VLOOKUP(A12,'memorial 15 de agosto (Igreja)'!$A:$K,11,),2)</f>
        <v>20</v>
      </c>
      <c r="G12" s="201">
        <v>135.15</v>
      </c>
      <c r="H12" s="201">
        <f t="shared" si="0"/>
        <v>168.49</v>
      </c>
      <c r="I12" s="396">
        <f t="shared" si="1"/>
        <v>3369.8</v>
      </c>
      <c r="J12" s="397"/>
    </row>
    <row r="13" s="149" customFormat="1" ht="15.75" spans="1:10">
      <c r="A13" s="198" t="s">
        <v>28</v>
      </c>
      <c r="B13" s="209">
        <v>42047</v>
      </c>
      <c r="C13" s="199" t="s">
        <v>25</v>
      </c>
      <c r="D13" s="200" t="s">
        <v>29</v>
      </c>
      <c r="E13" s="209" t="s">
        <v>27</v>
      </c>
      <c r="F13" s="384">
        <f>ROUND(VLOOKUP(A13,'memorial 15 de agosto (Igreja)'!$A:$K,11,),2)</f>
        <v>4</v>
      </c>
      <c r="G13" s="201">
        <v>52.77</v>
      </c>
      <c r="H13" s="201">
        <f t="shared" si="0"/>
        <v>65.79</v>
      </c>
      <c r="I13" s="396">
        <f t="shared" si="1"/>
        <v>263.16</v>
      </c>
      <c r="J13" s="397"/>
    </row>
    <row r="14" s="149" customFormat="1" ht="31.5" spans="1:10">
      <c r="A14" s="198" t="s">
        <v>30</v>
      </c>
      <c r="B14" s="209">
        <v>41359</v>
      </c>
      <c r="C14" s="199" t="s">
        <v>25</v>
      </c>
      <c r="D14" s="200" t="s">
        <v>31</v>
      </c>
      <c r="E14" s="209" t="s">
        <v>32</v>
      </c>
      <c r="F14" s="384">
        <f>ROUND(VLOOKUP(A14,'memorial 15 de agosto (Igreja)'!$A:$K,11,),2)</f>
        <v>40</v>
      </c>
      <c r="G14" s="201">
        <v>27.18</v>
      </c>
      <c r="H14" s="201">
        <f t="shared" si="0"/>
        <v>33.89</v>
      </c>
      <c r="I14" s="396">
        <f t="shared" si="1"/>
        <v>1355.6</v>
      </c>
      <c r="J14" s="397"/>
    </row>
    <row r="15" s="149" customFormat="1" ht="47.25" spans="1:10">
      <c r="A15" s="198" t="s">
        <v>33</v>
      </c>
      <c r="B15" s="436" t="s">
        <v>34</v>
      </c>
      <c r="C15" s="199" t="s">
        <v>18</v>
      </c>
      <c r="D15" s="200" t="s">
        <v>35</v>
      </c>
      <c r="E15" s="209" t="s">
        <v>23</v>
      </c>
      <c r="F15" s="384">
        <f>ROUND(VLOOKUP(A15,'memorial 15 de agosto (Igreja)'!$A:$K,11,),2)</f>
        <v>3</v>
      </c>
      <c r="G15" s="201">
        <v>792.5</v>
      </c>
      <c r="H15" s="201">
        <f t="shared" si="0"/>
        <v>988.01</v>
      </c>
      <c r="I15" s="396">
        <f t="shared" si="1"/>
        <v>2964.03</v>
      </c>
      <c r="J15" s="397"/>
    </row>
    <row r="16" s="149" customFormat="1" ht="31.5" spans="1:10">
      <c r="A16" s="198" t="s">
        <v>36</v>
      </c>
      <c r="B16" s="436" t="s">
        <v>37</v>
      </c>
      <c r="C16" s="199" t="s">
        <v>18</v>
      </c>
      <c r="D16" s="200" t="s">
        <v>38</v>
      </c>
      <c r="E16" s="209" t="s">
        <v>27</v>
      </c>
      <c r="F16" s="384">
        <f>ROUND(VLOOKUP(A16,'memorial 15 de agosto (Igreja)'!$A:$K,11,),2)</f>
        <v>1</v>
      </c>
      <c r="G16" s="201">
        <v>1700</v>
      </c>
      <c r="H16" s="201">
        <f t="shared" si="0"/>
        <v>2119.39</v>
      </c>
      <c r="I16" s="396">
        <f t="shared" si="1"/>
        <v>2119.39</v>
      </c>
      <c r="J16" s="397"/>
    </row>
    <row r="17" s="149" customFormat="1" ht="15.75" spans="1:10">
      <c r="A17" s="198" t="s">
        <v>39</v>
      </c>
      <c r="B17" s="436" t="s">
        <v>40</v>
      </c>
      <c r="C17" s="199" t="s">
        <v>41</v>
      </c>
      <c r="D17" s="200" t="s">
        <v>42</v>
      </c>
      <c r="E17" s="209" t="s">
        <v>43</v>
      </c>
      <c r="F17" s="384">
        <f>ROUND(VLOOKUP(A17,'memorial 15 de agosto (Igreja)'!$A:$K,11,),2)</f>
        <v>3</v>
      </c>
      <c r="G17" s="201">
        <v>2018.83</v>
      </c>
      <c r="H17" s="201">
        <f t="shared" si="0"/>
        <v>2516.88</v>
      </c>
      <c r="I17" s="396">
        <f t="shared" si="1"/>
        <v>7550.64</v>
      </c>
      <c r="J17" s="397"/>
    </row>
    <row r="18" s="149" customFormat="1" ht="24.6" customHeight="1" spans="1:10">
      <c r="A18" s="385" t="s">
        <v>44</v>
      </c>
      <c r="B18" s="386"/>
      <c r="C18" s="386"/>
      <c r="D18" s="386"/>
      <c r="E18" s="386"/>
      <c r="F18" s="386"/>
      <c r="G18" s="386"/>
      <c r="H18" s="386"/>
      <c r="I18" s="398">
        <f>SUBTOTAL(9,I10:I17)</f>
        <v>21436.08</v>
      </c>
      <c r="J18" s="397"/>
    </row>
    <row r="19" s="181" customFormat="1" ht="25.15" customHeight="1" spans="1:10">
      <c r="A19" s="192" t="s">
        <v>45</v>
      </c>
      <c r="B19" s="193"/>
      <c r="C19" s="193"/>
      <c r="D19" s="382" t="s">
        <v>46</v>
      </c>
      <c r="E19" s="387"/>
      <c r="F19" s="388"/>
      <c r="G19" s="389"/>
      <c r="H19" s="389"/>
      <c r="I19" s="399"/>
      <c r="J19" s="400"/>
    </row>
    <row r="20" s="149" customFormat="1" ht="63" spans="1:14">
      <c r="A20" s="198" t="s">
        <v>47</v>
      </c>
      <c r="B20" s="199" t="s">
        <v>48</v>
      </c>
      <c r="C20" s="199" t="s">
        <v>18</v>
      </c>
      <c r="D20" s="200" t="s">
        <v>49</v>
      </c>
      <c r="E20" s="209" t="s">
        <v>32</v>
      </c>
      <c r="F20" s="384">
        <f>ROUND(VLOOKUP(A20,'memorial 15 de agosto (Igreja)'!$A:$K,11,),2)</f>
        <v>721</v>
      </c>
      <c r="G20" s="201">
        <v>24.82</v>
      </c>
      <c r="H20" s="201">
        <f>ROUND(G20*(1+$G$7),2)</f>
        <v>30.94</v>
      </c>
      <c r="I20" s="396">
        <f>ROUND(H20*F20,2)</f>
        <v>22307.74</v>
      </c>
      <c r="J20" s="397"/>
      <c r="L20" s="225"/>
      <c r="M20" s="225"/>
      <c r="N20" s="225"/>
    </row>
    <row r="21" s="149" customFormat="1" ht="78.75" spans="1:13">
      <c r="A21" s="198" t="s">
        <v>50</v>
      </c>
      <c r="B21" s="199" t="s">
        <v>51</v>
      </c>
      <c r="C21" s="199" t="s">
        <v>18</v>
      </c>
      <c r="D21" s="200" t="s">
        <v>52</v>
      </c>
      <c r="E21" s="209" t="s">
        <v>20</v>
      </c>
      <c r="F21" s="384">
        <f>ROUND(VLOOKUP(A21,'memorial 15 de agosto (Igreja)'!$A:$K,11,),2)</f>
        <v>3375</v>
      </c>
      <c r="G21" s="201">
        <f>COMP.02!E32</f>
        <v>25.685</v>
      </c>
      <c r="H21" s="201">
        <f t="shared" ref="H21:H26" si="2">ROUND(G21*(1+$G$7),2)</f>
        <v>32.02</v>
      </c>
      <c r="I21" s="396">
        <f t="shared" ref="I21:I26" si="3">ROUND(H21*F21,2)</f>
        <v>108067.5</v>
      </c>
      <c r="J21" s="397"/>
      <c r="L21" s="225"/>
      <c r="M21" s="225"/>
    </row>
    <row r="22" s="149" customFormat="1" ht="47.25" spans="1:10">
      <c r="A22" s="198" t="s">
        <v>53</v>
      </c>
      <c r="B22" s="207">
        <v>30208</v>
      </c>
      <c r="C22" s="199" t="s">
        <v>18</v>
      </c>
      <c r="D22" s="200" t="s">
        <v>54</v>
      </c>
      <c r="E22" s="209" t="s">
        <v>55</v>
      </c>
      <c r="F22" s="384">
        <f>ROUND(VLOOKUP(A22,'memorial 15 de agosto (Igreja)'!$A:$K,11,),2)</f>
        <v>21.63</v>
      </c>
      <c r="G22" s="201">
        <f>VLOOKUP(B22,'TRP 04.2024'!$C:$I,7,FALSE)</f>
        <v>166.96</v>
      </c>
      <c r="H22" s="201">
        <f t="shared" si="2"/>
        <v>208.15</v>
      </c>
      <c r="I22" s="396">
        <f t="shared" si="3"/>
        <v>4502.28</v>
      </c>
      <c r="J22" s="397"/>
    </row>
    <row r="23" s="149" customFormat="1" ht="47.25" spans="1:10">
      <c r="A23" s="198" t="s">
        <v>56</v>
      </c>
      <c r="B23" s="207">
        <v>40233</v>
      </c>
      <c r="C23" s="199" t="s">
        <v>18</v>
      </c>
      <c r="D23" s="200" t="s">
        <v>57</v>
      </c>
      <c r="E23" s="209" t="s">
        <v>55</v>
      </c>
      <c r="F23" s="384">
        <f>ROUND(VLOOKUP(A23,'memorial 15 de agosto (Igreja)'!$A:$K,11,),2)</f>
        <v>17.47</v>
      </c>
      <c r="G23" s="201">
        <f>VLOOKUP(B23,'TRP 04.2024'!$C:$I,7,FALSE)</f>
        <v>676.08</v>
      </c>
      <c r="H23" s="201">
        <f t="shared" si="2"/>
        <v>842.87</v>
      </c>
      <c r="I23" s="396">
        <f t="shared" si="3"/>
        <v>14724.94</v>
      </c>
      <c r="J23" s="397"/>
    </row>
    <row r="24" s="149" customFormat="1" ht="31.5" spans="1:10">
      <c r="A24" s="198" t="s">
        <v>58</v>
      </c>
      <c r="B24" s="209">
        <v>40243</v>
      </c>
      <c r="C24" s="199" t="s">
        <v>201</v>
      </c>
      <c r="D24" s="210" t="s">
        <v>227</v>
      </c>
      <c r="E24" s="213" t="s">
        <v>228</v>
      </c>
      <c r="F24" s="384">
        <f>ROUND(VLOOKUP(A24,'memorial 15 de agosto (Igreja)'!$A:$K,11,),2)</f>
        <v>7.82</v>
      </c>
      <c r="G24" s="201">
        <f>VLOOKUP(B24,'TRP 04.2024'!$C:$I,7,FALSE)</f>
        <v>11.05</v>
      </c>
      <c r="H24" s="201">
        <f t="shared" si="2"/>
        <v>13.78</v>
      </c>
      <c r="I24" s="396">
        <f t="shared" si="3"/>
        <v>107.76</v>
      </c>
      <c r="J24" s="397"/>
    </row>
    <row r="25" s="149" customFormat="1" ht="15.75" spans="1:10">
      <c r="A25" s="198" t="s">
        <v>200</v>
      </c>
      <c r="B25" s="209">
        <v>40754</v>
      </c>
      <c r="C25" s="199" t="s">
        <v>59</v>
      </c>
      <c r="D25" s="210" t="s">
        <v>60</v>
      </c>
      <c r="E25" s="213" t="s">
        <v>61</v>
      </c>
      <c r="F25" s="384">
        <f>ROUND(VLOOKUP(A25,'memorial 15 de agosto (Igreja)'!$A:$K,11,),2)</f>
        <v>3375</v>
      </c>
      <c r="G25" s="390">
        <v>1.84</v>
      </c>
      <c r="H25" s="201">
        <f t="shared" si="2"/>
        <v>2.29</v>
      </c>
      <c r="I25" s="396">
        <f t="shared" si="3"/>
        <v>7728.75</v>
      </c>
      <c r="J25" s="397"/>
    </row>
    <row r="26" s="149" customFormat="1" ht="47.25" spans="1:10">
      <c r="A26" s="198" t="s">
        <v>229</v>
      </c>
      <c r="B26" s="209">
        <v>40206</v>
      </c>
      <c r="C26" s="199" t="s">
        <v>201</v>
      </c>
      <c r="D26" s="210" t="s">
        <v>202</v>
      </c>
      <c r="E26" s="213" t="s">
        <v>61</v>
      </c>
      <c r="F26" s="384">
        <f>ROUND(VLOOKUP(A26,'memorial 15 de agosto (Igreja)'!$A:$K,11,),2)</f>
        <v>42.4</v>
      </c>
      <c r="G26" s="201">
        <f>VLOOKUP(B26,'TRP 04.2024'!$C:$I,7,FALSE)</f>
        <v>81.62</v>
      </c>
      <c r="H26" s="201">
        <f t="shared" si="2"/>
        <v>101.76</v>
      </c>
      <c r="I26" s="396">
        <f t="shared" si="3"/>
        <v>4314.62</v>
      </c>
      <c r="J26" s="397"/>
    </row>
    <row r="27" s="149" customFormat="1" ht="22.5" customHeight="1" spans="1:10">
      <c r="A27" s="385" t="s">
        <v>44</v>
      </c>
      <c r="B27" s="386"/>
      <c r="C27" s="386"/>
      <c r="D27" s="386"/>
      <c r="E27" s="386"/>
      <c r="F27" s="386"/>
      <c r="G27" s="386"/>
      <c r="H27" s="386"/>
      <c r="I27" s="398">
        <f>SUBTOTAL(9,I20:I26)</f>
        <v>161753.59</v>
      </c>
      <c r="J27" s="397"/>
    </row>
    <row r="28" s="149" customFormat="1" ht="22.5" customHeight="1" spans="1:10">
      <c r="A28" s="192" t="s">
        <v>62</v>
      </c>
      <c r="B28" s="193"/>
      <c r="C28" s="193"/>
      <c r="D28" s="382" t="s">
        <v>63</v>
      </c>
      <c r="E28" s="387"/>
      <c r="F28" s="388"/>
      <c r="G28" s="389"/>
      <c r="H28" s="389"/>
      <c r="I28" s="399"/>
      <c r="J28" s="400"/>
    </row>
    <row r="29" s="149" customFormat="1" ht="15.75" spans="1:10">
      <c r="A29" s="198" t="s">
        <v>64</v>
      </c>
      <c r="B29" s="199" t="s">
        <v>65</v>
      </c>
      <c r="C29" s="199" t="s">
        <v>59</v>
      </c>
      <c r="D29" s="214" t="s">
        <v>66</v>
      </c>
      <c r="E29" s="213" t="s">
        <v>67</v>
      </c>
      <c r="F29" s="384">
        <f>ROUND(VLOOKUP(A29,'memorial 15 de agosto (Igreja)'!$A:$K,11,),2)</f>
        <v>14.5</v>
      </c>
      <c r="G29" s="384">
        <f>COMP.05!H39</f>
        <v>347.66</v>
      </c>
      <c r="H29" s="201">
        <f>ROUND(G29*(1+$G$7),2)</f>
        <v>433.43</v>
      </c>
      <c r="I29" s="396">
        <f t="shared" ref="I29:I32" si="4">ROUND(H29*F29,2)</f>
        <v>6284.74</v>
      </c>
      <c r="J29" s="397"/>
    </row>
    <row r="30" s="149" customFormat="1" ht="40.5" customHeight="1" spans="1:10">
      <c r="A30" s="198" t="s">
        <v>68</v>
      </c>
      <c r="B30" s="213" t="s">
        <v>72</v>
      </c>
      <c r="C30" s="199" t="s">
        <v>18</v>
      </c>
      <c r="D30" s="212" t="s">
        <v>73</v>
      </c>
      <c r="E30" s="213" t="s">
        <v>32</v>
      </c>
      <c r="F30" s="384">
        <f>ROUND(VLOOKUP(A30,'memorial 15 de agosto (Igreja)'!$A:$K,11,),2)</f>
        <v>360.5</v>
      </c>
      <c r="G30" s="384">
        <f>COMP.03!D22</f>
        <v>7.2138508</v>
      </c>
      <c r="H30" s="201">
        <f t="shared" ref="H30:H37" si="5">ROUND(G30*(1+$G$7),2)</f>
        <v>8.99</v>
      </c>
      <c r="I30" s="396">
        <f t="shared" si="4"/>
        <v>3240.9</v>
      </c>
      <c r="J30" s="397"/>
    </row>
    <row r="31" s="149" customFormat="1" ht="31.5" spans="1:10">
      <c r="A31" s="198" t="s">
        <v>71</v>
      </c>
      <c r="B31" s="209">
        <v>41544</v>
      </c>
      <c r="C31" s="199" t="s">
        <v>59</v>
      </c>
      <c r="D31" s="212" t="s">
        <v>77</v>
      </c>
      <c r="E31" s="213" t="s">
        <v>67</v>
      </c>
      <c r="F31" s="384">
        <f>ROUND(VLOOKUP(A31,'memorial 15 de agosto (Igreja)'!$A:$K,11,),2)</f>
        <v>8</v>
      </c>
      <c r="G31" s="384">
        <v>611.61</v>
      </c>
      <c r="H31" s="201">
        <f t="shared" si="5"/>
        <v>762.49</v>
      </c>
      <c r="I31" s="396">
        <f t="shared" si="4"/>
        <v>6099.92</v>
      </c>
      <c r="J31" s="397"/>
    </row>
    <row r="32" s="149" customFormat="1" ht="15.75" spans="1:10">
      <c r="A32" s="198" t="s">
        <v>74</v>
      </c>
      <c r="B32" s="199" t="s">
        <v>69</v>
      </c>
      <c r="C32" s="199" t="s">
        <v>59</v>
      </c>
      <c r="D32" s="212" t="s">
        <v>70</v>
      </c>
      <c r="E32" s="213" t="s">
        <v>67</v>
      </c>
      <c r="F32" s="384">
        <f>ROUND(VLOOKUP(A32,'memorial 15 de agosto (Igreja)'!$A:$K,11,),2)</f>
        <v>40</v>
      </c>
      <c r="G32" s="384">
        <v>229.79</v>
      </c>
      <c r="H32" s="201">
        <f t="shared" si="5"/>
        <v>286.48</v>
      </c>
      <c r="I32" s="396">
        <f t="shared" si="4"/>
        <v>11459.2</v>
      </c>
      <c r="J32" s="397"/>
    </row>
    <row r="33" s="149" customFormat="1" ht="24" customHeight="1" spans="1:10">
      <c r="A33" s="385" t="s">
        <v>44</v>
      </c>
      <c r="B33" s="386"/>
      <c r="C33" s="386"/>
      <c r="D33" s="386"/>
      <c r="E33" s="386"/>
      <c r="F33" s="386"/>
      <c r="G33" s="386"/>
      <c r="H33" s="386"/>
      <c r="I33" s="398">
        <f>SUBTOTAL(9,I29:I32)</f>
        <v>27084.76</v>
      </c>
      <c r="J33" s="397"/>
    </row>
    <row r="34" s="149" customFormat="1" ht="24" customHeight="1" spans="1:10">
      <c r="A34" s="192" t="s">
        <v>78</v>
      </c>
      <c r="B34" s="193"/>
      <c r="C34" s="193"/>
      <c r="D34" s="382" t="s">
        <v>79</v>
      </c>
      <c r="E34" s="387"/>
      <c r="F34" s="388"/>
      <c r="G34" s="389"/>
      <c r="H34" s="389"/>
      <c r="I34" s="399"/>
      <c r="J34" s="400"/>
    </row>
    <row r="35" s="149" customFormat="1" ht="15.75" spans="1:10">
      <c r="A35" s="198" t="s">
        <v>80</v>
      </c>
      <c r="B35" s="209">
        <v>30103</v>
      </c>
      <c r="C35" s="199" t="s">
        <v>18</v>
      </c>
      <c r="D35" s="200" t="s">
        <v>81</v>
      </c>
      <c r="E35" s="213" t="s">
        <v>82</v>
      </c>
      <c r="F35" s="384">
        <f>ROUND(VLOOKUP(A35,'memorial 15 de agosto (Igreja)'!$A:$K,11,),2)</f>
        <v>17.47</v>
      </c>
      <c r="G35" s="201">
        <f>VLOOKUP(B35,'TRP 04.2024'!$C:$I,7,FALSE)</f>
        <v>16.32</v>
      </c>
      <c r="H35" s="201">
        <f t="shared" si="5"/>
        <v>20.35</v>
      </c>
      <c r="I35" s="396">
        <f t="shared" ref="I35:I40" si="6">ROUND(H35*F35,2)</f>
        <v>355.51</v>
      </c>
      <c r="J35" s="397"/>
    </row>
    <row r="36" s="149" customFormat="1" ht="31.5" spans="1:10">
      <c r="A36" s="198" t="s">
        <v>83</v>
      </c>
      <c r="B36" s="207" t="s">
        <v>84</v>
      </c>
      <c r="C36" s="199" t="s">
        <v>59</v>
      </c>
      <c r="D36" s="208" t="s">
        <v>85</v>
      </c>
      <c r="E36" s="213" t="s">
        <v>32</v>
      </c>
      <c r="F36" s="384">
        <f>ROUND(VLOOKUP(A36,'memorial 15 de agosto (Igreja)'!$A:$K,11,),2)</f>
        <v>23</v>
      </c>
      <c r="G36" s="384">
        <f>COMP.04!H46</f>
        <v>812.6029</v>
      </c>
      <c r="H36" s="201">
        <f t="shared" si="5"/>
        <v>1013.07</v>
      </c>
      <c r="I36" s="396">
        <f t="shared" si="6"/>
        <v>23300.61</v>
      </c>
      <c r="J36" s="397"/>
    </row>
    <row r="37" s="149" customFormat="1" ht="31.5" spans="1:10">
      <c r="A37" s="198" t="s">
        <v>86</v>
      </c>
      <c r="B37" s="209">
        <v>40666</v>
      </c>
      <c r="C37" s="199" t="s">
        <v>59</v>
      </c>
      <c r="D37" s="210" t="s">
        <v>87</v>
      </c>
      <c r="E37" s="213" t="s">
        <v>32</v>
      </c>
      <c r="F37" s="384">
        <f>ROUND(VLOOKUP(A37,'memorial 15 de agosto (Igreja)'!$A:$K,11,),2)</f>
        <v>132.3</v>
      </c>
      <c r="G37" s="384">
        <v>96.04</v>
      </c>
      <c r="H37" s="201">
        <f t="shared" si="5"/>
        <v>119.73</v>
      </c>
      <c r="I37" s="396">
        <f t="shared" si="6"/>
        <v>15840.28</v>
      </c>
      <c r="J37" s="397"/>
    </row>
    <row r="38" s="149" customFormat="1" ht="15.75" spans="1:10">
      <c r="A38" s="198" t="s">
        <v>88</v>
      </c>
      <c r="B38" s="209">
        <v>41176</v>
      </c>
      <c r="C38" s="199" t="s">
        <v>59</v>
      </c>
      <c r="D38" s="200" t="s">
        <v>89</v>
      </c>
      <c r="E38" s="213" t="s">
        <v>32</v>
      </c>
      <c r="F38" s="384">
        <f>ROUND(VLOOKUP(A38,'memorial 15 de agosto (Igreja)'!$A:$K,11,),2)</f>
        <v>23</v>
      </c>
      <c r="G38" s="384">
        <v>45.56</v>
      </c>
      <c r="H38" s="201">
        <f t="shared" ref="H38:H43" si="7">ROUND(G38*(1+$G$7),2)</f>
        <v>56.8</v>
      </c>
      <c r="I38" s="396">
        <f t="shared" si="6"/>
        <v>1306.4</v>
      </c>
      <c r="J38" s="397"/>
    </row>
    <row r="39" s="149" customFormat="1" ht="15.75" spans="1:10">
      <c r="A39" s="198" t="s">
        <v>90</v>
      </c>
      <c r="B39" s="204">
        <v>40531</v>
      </c>
      <c r="C39" s="199" t="s">
        <v>59</v>
      </c>
      <c r="D39" s="205" t="s">
        <v>203</v>
      </c>
      <c r="E39" s="213" t="s">
        <v>27</v>
      </c>
      <c r="F39" s="384">
        <f>ROUND(VLOOKUP(A39,'memorial 15 de agosto (Igreja)'!$A:$K,11,),2)</f>
        <v>4</v>
      </c>
      <c r="G39" s="384">
        <v>2103.84</v>
      </c>
      <c r="H39" s="201">
        <f t="shared" si="7"/>
        <v>2622.86</v>
      </c>
      <c r="I39" s="396">
        <f t="shared" si="6"/>
        <v>10491.44</v>
      </c>
      <c r="J39" s="397"/>
    </row>
    <row r="40" s="149" customFormat="1" ht="31.5" spans="1:10">
      <c r="A40" s="198" t="s">
        <v>94</v>
      </c>
      <c r="B40" s="204">
        <v>41164</v>
      </c>
      <c r="C40" s="199" t="s">
        <v>59</v>
      </c>
      <c r="D40" s="205" t="s">
        <v>204</v>
      </c>
      <c r="E40" s="213" t="s">
        <v>27</v>
      </c>
      <c r="F40" s="384">
        <f>ROUND(VLOOKUP(A40,'memorial 15 de agosto (Igreja)'!$A:$K,11,),2)</f>
        <v>4</v>
      </c>
      <c r="G40" s="391">
        <v>3607.3</v>
      </c>
      <c r="H40" s="201">
        <f t="shared" si="7"/>
        <v>4497.22</v>
      </c>
      <c r="I40" s="396">
        <f t="shared" si="6"/>
        <v>17988.88</v>
      </c>
      <c r="J40" s="397"/>
    </row>
    <row r="41" s="149" customFormat="1" ht="24" customHeight="1" spans="1:10">
      <c r="A41" s="385" t="s">
        <v>44</v>
      </c>
      <c r="B41" s="386"/>
      <c r="C41" s="386"/>
      <c r="D41" s="386"/>
      <c r="E41" s="386"/>
      <c r="F41" s="386"/>
      <c r="G41" s="386"/>
      <c r="H41" s="386"/>
      <c r="I41" s="398">
        <f>SUBTOTAL(9,I35:I40)</f>
        <v>69283.12</v>
      </c>
      <c r="J41" s="397"/>
    </row>
    <row r="42" s="149" customFormat="1" ht="24" customHeight="1" spans="1:10">
      <c r="A42" s="192" t="s">
        <v>100</v>
      </c>
      <c r="B42" s="193"/>
      <c r="C42" s="193"/>
      <c r="D42" s="382" t="s">
        <v>101</v>
      </c>
      <c r="E42" s="387"/>
      <c r="F42" s="388"/>
      <c r="G42" s="389"/>
      <c r="H42" s="389"/>
      <c r="I42" s="399"/>
      <c r="J42" s="400"/>
    </row>
    <row r="43" s="149" customFormat="1" ht="47.25" spans="1:10">
      <c r="A43" s="198" t="s">
        <v>102</v>
      </c>
      <c r="B43" s="209">
        <v>200576</v>
      </c>
      <c r="C43" s="199" t="s">
        <v>18</v>
      </c>
      <c r="D43" s="210" t="s">
        <v>103</v>
      </c>
      <c r="E43" s="213" t="s">
        <v>27</v>
      </c>
      <c r="F43" s="384">
        <f>ROUND(VLOOKUP(A43,'memorial 15 de agosto (Igreja)'!$A:$K,11,),2)</f>
        <v>1</v>
      </c>
      <c r="G43" s="201">
        <f>VLOOKUP(B43,'TRP 04.2024'!$C:$I,7,FALSE)</f>
        <v>643.79</v>
      </c>
      <c r="H43" s="201">
        <f t="shared" si="7"/>
        <v>802.61</v>
      </c>
      <c r="I43" s="396">
        <f>ROUND(H43*F43,2)</f>
        <v>802.61</v>
      </c>
      <c r="J43" s="397"/>
    </row>
    <row r="44" s="149" customFormat="1" ht="24" customHeight="1" spans="1:10">
      <c r="A44" s="385" t="s">
        <v>44</v>
      </c>
      <c r="B44" s="386"/>
      <c r="C44" s="386"/>
      <c r="D44" s="386"/>
      <c r="E44" s="386"/>
      <c r="F44" s="386"/>
      <c r="G44" s="386"/>
      <c r="H44" s="386"/>
      <c r="I44" s="398">
        <f>SUBTOTAL(9,I43)</f>
        <v>802.61</v>
      </c>
      <c r="J44" s="397"/>
    </row>
    <row r="45" s="181" customFormat="1" ht="16.5" spans="1:10">
      <c r="A45" s="216"/>
      <c r="B45" s="217"/>
      <c r="C45" s="217"/>
      <c r="D45" s="218" t="s">
        <v>104</v>
      </c>
      <c r="E45" s="392"/>
      <c r="F45" s="218"/>
      <c r="G45" s="392"/>
      <c r="H45" s="392"/>
      <c r="I45" s="220">
        <f>SUBTOTAL(9,I9:I44)</f>
        <v>280360.16</v>
      </c>
      <c r="J45" s="397"/>
    </row>
    <row r="46" s="149" customFormat="1" ht="21" customHeight="1"/>
    <row r="47" spans="4:4">
      <c r="D47" s="61" t="s">
        <v>105</v>
      </c>
    </row>
    <row r="48" spans="4:4">
      <c r="D48" s="61" t="s">
        <v>106</v>
      </c>
    </row>
    <row r="49" spans="4:4">
      <c r="D49" s="61" t="s">
        <v>107</v>
      </c>
    </row>
  </sheetData>
  <mergeCells count="5">
    <mergeCell ref="A4:G4"/>
    <mergeCell ref="A5:G5"/>
    <mergeCell ref="A6:G6"/>
    <mergeCell ref="A7:E7"/>
    <mergeCell ref="H4:I7"/>
  </mergeCells>
  <printOptions horizontalCentered="1"/>
  <pageMargins left="0.511811023622047" right="0.511811023622047" top="0.94488188976378" bottom="0.748031496062992" header="0.31496062992126" footer="0.31496062992126"/>
  <pageSetup paperSize="9" scale="80" fitToHeight="0" orientation="landscape"/>
  <headerFooter>
    <oddFooter>&amp;R&amp;P</oddFooter>
  </headerFooter>
  <rowBreaks count="3" manualBreakCount="3">
    <brk id="20" max="8" man="1"/>
    <brk id="31" max="8" man="1"/>
    <brk id="49" max="16383" man="1"/>
  </rowBreak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R122"/>
  <sheetViews>
    <sheetView view="pageBreakPreview" zoomScaleNormal="100" topLeftCell="A94" workbookViewId="0">
      <selection activeCell="K90" sqref="K90"/>
    </sheetView>
    <sheetView workbookViewId="1">
      <selection activeCell="A1" sqref="A1"/>
    </sheetView>
    <sheetView workbookViewId="2">
      <selection activeCell="A1" sqref="A1"/>
    </sheetView>
  </sheetViews>
  <sheetFormatPr defaultColWidth="9" defaultRowHeight="15"/>
  <cols>
    <col min="2" max="2" width="19.2857142857143" customWidth="1"/>
    <col min="3" max="3" width="16.7142857142857" customWidth="1"/>
    <col min="4" max="4" width="61.4285714285714" customWidth="1"/>
    <col min="5" max="5" width="13.5714285714286" customWidth="1"/>
    <col min="6" max="6" width="20.7142857142857" customWidth="1"/>
    <col min="7" max="7" width="21.1428571428571" customWidth="1"/>
    <col min="8" max="8" width="22.8571428571429" customWidth="1"/>
    <col min="9" max="10" width="21.1428571428571" customWidth="1"/>
    <col min="258" max="258" width="19.2857142857143" customWidth="1"/>
    <col min="259" max="259" width="16.7142857142857" customWidth="1"/>
    <col min="260" max="260" width="61.4285714285714" customWidth="1"/>
    <col min="261" max="261" width="13.5714285714286" customWidth="1"/>
    <col min="262" max="262" width="20.7142857142857" customWidth="1"/>
    <col min="263" max="263" width="21.1428571428571" customWidth="1"/>
    <col min="264" max="264" width="22.8571428571429" customWidth="1"/>
    <col min="265" max="266" width="21.1428571428571" customWidth="1"/>
    <col min="514" max="514" width="19.2857142857143" customWidth="1"/>
    <col min="515" max="515" width="16.7142857142857" customWidth="1"/>
    <col min="516" max="516" width="61.4285714285714" customWidth="1"/>
    <col min="517" max="517" width="13.5714285714286" customWidth="1"/>
    <col min="518" max="518" width="20.7142857142857" customWidth="1"/>
    <col min="519" max="519" width="21.1428571428571" customWidth="1"/>
    <col min="520" max="520" width="22.8571428571429" customWidth="1"/>
    <col min="521" max="522" width="21.1428571428571" customWidth="1"/>
    <col min="770" max="770" width="19.2857142857143" customWidth="1"/>
    <col min="771" max="771" width="16.7142857142857" customWidth="1"/>
    <col min="772" max="772" width="61.4285714285714" customWidth="1"/>
    <col min="773" max="773" width="13.5714285714286" customWidth="1"/>
    <col min="774" max="774" width="20.7142857142857" customWidth="1"/>
    <col min="775" max="775" width="21.1428571428571" customWidth="1"/>
    <col min="776" max="776" width="22.8571428571429" customWidth="1"/>
    <col min="777" max="778" width="21.1428571428571" customWidth="1"/>
    <col min="1026" max="1026" width="19.2857142857143" customWidth="1"/>
    <col min="1027" max="1027" width="16.7142857142857" customWidth="1"/>
    <col min="1028" max="1028" width="61.4285714285714" customWidth="1"/>
    <col min="1029" max="1029" width="13.5714285714286" customWidth="1"/>
    <col min="1030" max="1030" width="20.7142857142857" customWidth="1"/>
    <col min="1031" max="1031" width="21.1428571428571" customWidth="1"/>
    <col min="1032" max="1032" width="22.8571428571429" customWidth="1"/>
    <col min="1033" max="1034" width="21.1428571428571" customWidth="1"/>
    <col min="1282" max="1282" width="19.2857142857143" customWidth="1"/>
    <col min="1283" max="1283" width="16.7142857142857" customWidth="1"/>
    <col min="1284" max="1284" width="61.4285714285714" customWidth="1"/>
    <col min="1285" max="1285" width="13.5714285714286" customWidth="1"/>
    <col min="1286" max="1286" width="20.7142857142857" customWidth="1"/>
    <col min="1287" max="1287" width="21.1428571428571" customWidth="1"/>
    <col min="1288" max="1288" width="22.8571428571429" customWidth="1"/>
    <col min="1289" max="1290" width="21.1428571428571" customWidth="1"/>
    <col min="1538" max="1538" width="19.2857142857143" customWidth="1"/>
    <col min="1539" max="1539" width="16.7142857142857" customWidth="1"/>
    <col min="1540" max="1540" width="61.4285714285714" customWidth="1"/>
    <col min="1541" max="1541" width="13.5714285714286" customWidth="1"/>
    <col min="1542" max="1542" width="20.7142857142857" customWidth="1"/>
    <col min="1543" max="1543" width="21.1428571428571" customWidth="1"/>
    <col min="1544" max="1544" width="22.8571428571429" customWidth="1"/>
    <col min="1545" max="1546" width="21.1428571428571" customWidth="1"/>
    <col min="1794" max="1794" width="19.2857142857143" customWidth="1"/>
    <col min="1795" max="1795" width="16.7142857142857" customWidth="1"/>
    <col min="1796" max="1796" width="61.4285714285714" customWidth="1"/>
    <col min="1797" max="1797" width="13.5714285714286" customWidth="1"/>
    <col min="1798" max="1798" width="20.7142857142857" customWidth="1"/>
    <col min="1799" max="1799" width="21.1428571428571" customWidth="1"/>
    <col min="1800" max="1800" width="22.8571428571429" customWidth="1"/>
    <col min="1801" max="1802" width="21.1428571428571" customWidth="1"/>
    <col min="2050" max="2050" width="19.2857142857143" customWidth="1"/>
    <col min="2051" max="2051" width="16.7142857142857" customWidth="1"/>
    <col min="2052" max="2052" width="61.4285714285714" customWidth="1"/>
    <col min="2053" max="2053" width="13.5714285714286" customWidth="1"/>
    <col min="2054" max="2054" width="20.7142857142857" customWidth="1"/>
    <col min="2055" max="2055" width="21.1428571428571" customWidth="1"/>
    <col min="2056" max="2056" width="22.8571428571429" customWidth="1"/>
    <col min="2057" max="2058" width="21.1428571428571" customWidth="1"/>
    <col min="2306" max="2306" width="19.2857142857143" customWidth="1"/>
    <col min="2307" max="2307" width="16.7142857142857" customWidth="1"/>
    <col min="2308" max="2308" width="61.4285714285714" customWidth="1"/>
    <col min="2309" max="2309" width="13.5714285714286" customWidth="1"/>
    <col min="2310" max="2310" width="20.7142857142857" customWidth="1"/>
    <col min="2311" max="2311" width="21.1428571428571" customWidth="1"/>
    <col min="2312" max="2312" width="22.8571428571429" customWidth="1"/>
    <col min="2313" max="2314" width="21.1428571428571" customWidth="1"/>
    <col min="2562" max="2562" width="19.2857142857143" customWidth="1"/>
    <col min="2563" max="2563" width="16.7142857142857" customWidth="1"/>
    <col min="2564" max="2564" width="61.4285714285714" customWidth="1"/>
    <col min="2565" max="2565" width="13.5714285714286" customWidth="1"/>
    <col min="2566" max="2566" width="20.7142857142857" customWidth="1"/>
    <col min="2567" max="2567" width="21.1428571428571" customWidth="1"/>
    <col min="2568" max="2568" width="22.8571428571429" customWidth="1"/>
    <col min="2569" max="2570" width="21.1428571428571" customWidth="1"/>
    <col min="2818" max="2818" width="19.2857142857143" customWidth="1"/>
    <col min="2819" max="2819" width="16.7142857142857" customWidth="1"/>
    <col min="2820" max="2820" width="61.4285714285714" customWidth="1"/>
    <col min="2821" max="2821" width="13.5714285714286" customWidth="1"/>
    <col min="2822" max="2822" width="20.7142857142857" customWidth="1"/>
    <col min="2823" max="2823" width="21.1428571428571" customWidth="1"/>
    <col min="2824" max="2824" width="22.8571428571429" customWidth="1"/>
    <col min="2825" max="2826" width="21.1428571428571" customWidth="1"/>
    <col min="3074" max="3074" width="19.2857142857143" customWidth="1"/>
    <col min="3075" max="3075" width="16.7142857142857" customWidth="1"/>
    <col min="3076" max="3076" width="61.4285714285714" customWidth="1"/>
    <col min="3077" max="3077" width="13.5714285714286" customWidth="1"/>
    <col min="3078" max="3078" width="20.7142857142857" customWidth="1"/>
    <col min="3079" max="3079" width="21.1428571428571" customWidth="1"/>
    <col min="3080" max="3080" width="22.8571428571429" customWidth="1"/>
    <col min="3081" max="3082" width="21.1428571428571" customWidth="1"/>
    <col min="3330" max="3330" width="19.2857142857143" customWidth="1"/>
    <col min="3331" max="3331" width="16.7142857142857" customWidth="1"/>
    <col min="3332" max="3332" width="61.4285714285714" customWidth="1"/>
    <col min="3333" max="3333" width="13.5714285714286" customWidth="1"/>
    <col min="3334" max="3334" width="20.7142857142857" customWidth="1"/>
    <col min="3335" max="3335" width="21.1428571428571" customWidth="1"/>
    <col min="3336" max="3336" width="22.8571428571429" customWidth="1"/>
    <col min="3337" max="3338" width="21.1428571428571" customWidth="1"/>
    <col min="3586" max="3586" width="19.2857142857143" customWidth="1"/>
    <col min="3587" max="3587" width="16.7142857142857" customWidth="1"/>
    <col min="3588" max="3588" width="61.4285714285714" customWidth="1"/>
    <col min="3589" max="3589" width="13.5714285714286" customWidth="1"/>
    <col min="3590" max="3590" width="20.7142857142857" customWidth="1"/>
    <col min="3591" max="3591" width="21.1428571428571" customWidth="1"/>
    <col min="3592" max="3592" width="22.8571428571429" customWidth="1"/>
    <col min="3593" max="3594" width="21.1428571428571" customWidth="1"/>
    <col min="3842" max="3842" width="19.2857142857143" customWidth="1"/>
    <col min="3843" max="3843" width="16.7142857142857" customWidth="1"/>
    <col min="3844" max="3844" width="61.4285714285714" customWidth="1"/>
    <col min="3845" max="3845" width="13.5714285714286" customWidth="1"/>
    <col min="3846" max="3846" width="20.7142857142857" customWidth="1"/>
    <col min="3847" max="3847" width="21.1428571428571" customWidth="1"/>
    <col min="3848" max="3848" width="22.8571428571429" customWidth="1"/>
    <col min="3849" max="3850" width="21.1428571428571" customWidth="1"/>
    <col min="4098" max="4098" width="19.2857142857143" customWidth="1"/>
    <col min="4099" max="4099" width="16.7142857142857" customWidth="1"/>
    <col min="4100" max="4100" width="61.4285714285714" customWidth="1"/>
    <col min="4101" max="4101" width="13.5714285714286" customWidth="1"/>
    <col min="4102" max="4102" width="20.7142857142857" customWidth="1"/>
    <col min="4103" max="4103" width="21.1428571428571" customWidth="1"/>
    <col min="4104" max="4104" width="22.8571428571429" customWidth="1"/>
    <col min="4105" max="4106" width="21.1428571428571" customWidth="1"/>
    <col min="4354" max="4354" width="19.2857142857143" customWidth="1"/>
    <col min="4355" max="4355" width="16.7142857142857" customWidth="1"/>
    <col min="4356" max="4356" width="61.4285714285714" customWidth="1"/>
    <col min="4357" max="4357" width="13.5714285714286" customWidth="1"/>
    <col min="4358" max="4358" width="20.7142857142857" customWidth="1"/>
    <col min="4359" max="4359" width="21.1428571428571" customWidth="1"/>
    <col min="4360" max="4360" width="22.8571428571429" customWidth="1"/>
    <col min="4361" max="4362" width="21.1428571428571" customWidth="1"/>
    <col min="4610" max="4610" width="19.2857142857143" customWidth="1"/>
    <col min="4611" max="4611" width="16.7142857142857" customWidth="1"/>
    <col min="4612" max="4612" width="61.4285714285714" customWidth="1"/>
    <col min="4613" max="4613" width="13.5714285714286" customWidth="1"/>
    <col min="4614" max="4614" width="20.7142857142857" customWidth="1"/>
    <col min="4615" max="4615" width="21.1428571428571" customWidth="1"/>
    <col min="4616" max="4616" width="22.8571428571429" customWidth="1"/>
    <col min="4617" max="4618" width="21.1428571428571" customWidth="1"/>
    <col min="4866" max="4866" width="19.2857142857143" customWidth="1"/>
    <col min="4867" max="4867" width="16.7142857142857" customWidth="1"/>
    <col min="4868" max="4868" width="61.4285714285714" customWidth="1"/>
    <col min="4869" max="4869" width="13.5714285714286" customWidth="1"/>
    <col min="4870" max="4870" width="20.7142857142857" customWidth="1"/>
    <col min="4871" max="4871" width="21.1428571428571" customWidth="1"/>
    <col min="4872" max="4872" width="22.8571428571429" customWidth="1"/>
    <col min="4873" max="4874" width="21.1428571428571" customWidth="1"/>
    <col min="5122" max="5122" width="19.2857142857143" customWidth="1"/>
    <col min="5123" max="5123" width="16.7142857142857" customWidth="1"/>
    <col min="5124" max="5124" width="61.4285714285714" customWidth="1"/>
    <col min="5125" max="5125" width="13.5714285714286" customWidth="1"/>
    <col min="5126" max="5126" width="20.7142857142857" customWidth="1"/>
    <col min="5127" max="5127" width="21.1428571428571" customWidth="1"/>
    <col min="5128" max="5128" width="22.8571428571429" customWidth="1"/>
    <col min="5129" max="5130" width="21.1428571428571" customWidth="1"/>
    <col min="5378" max="5378" width="19.2857142857143" customWidth="1"/>
    <col min="5379" max="5379" width="16.7142857142857" customWidth="1"/>
    <col min="5380" max="5380" width="61.4285714285714" customWidth="1"/>
    <col min="5381" max="5381" width="13.5714285714286" customWidth="1"/>
    <col min="5382" max="5382" width="20.7142857142857" customWidth="1"/>
    <col min="5383" max="5383" width="21.1428571428571" customWidth="1"/>
    <col min="5384" max="5384" width="22.8571428571429" customWidth="1"/>
    <col min="5385" max="5386" width="21.1428571428571" customWidth="1"/>
    <col min="5634" max="5634" width="19.2857142857143" customWidth="1"/>
    <col min="5635" max="5635" width="16.7142857142857" customWidth="1"/>
    <col min="5636" max="5636" width="61.4285714285714" customWidth="1"/>
    <col min="5637" max="5637" width="13.5714285714286" customWidth="1"/>
    <col min="5638" max="5638" width="20.7142857142857" customWidth="1"/>
    <col min="5639" max="5639" width="21.1428571428571" customWidth="1"/>
    <col min="5640" max="5640" width="22.8571428571429" customWidth="1"/>
    <col min="5641" max="5642" width="21.1428571428571" customWidth="1"/>
    <col min="5890" max="5890" width="19.2857142857143" customWidth="1"/>
    <col min="5891" max="5891" width="16.7142857142857" customWidth="1"/>
    <col min="5892" max="5892" width="61.4285714285714" customWidth="1"/>
    <col min="5893" max="5893" width="13.5714285714286" customWidth="1"/>
    <col min="5894" max="5894" width="20.7142857142857" customWidth="1"/>
    <col min="5895" max="5895" width="21.1428571428571" customWidth="1"/>
    <col min="5896" max="5896" width="22.8571428571429" customWidth="1"/>
    <col min="5897" max="5898" width="21.1428571428571" customWidth="1"/>
    <col min="6146" max="6146" width="19.2857142857143" customWidth="1"/>
    <col min="6147" max="6147" width="16.7142857142857" customWidth="1"/>
    <col min="6148" max="6148" width="61.4285714285714" customWidth="1"/>
    <col min="6149" max="6149" width="13.5714285714286" customWidth="1"/>
    <col min="6150" max="6150" width="20.7142857142857" customWidth="1"/>
    <col min="6151" max="6151" width="21.1428571428571" customWidth="1"/>
    <col min="6152" max="6152" width="22.8571428571429" customWidth="1"/>
    <col min="6153" max="6154" width="21.1428571428571" customWidth="1"/>
    <col min="6402" max="6402" width="19.2857142857143" customWidth="1"/>
    <col min="6403" max="6403" width="16.7142857142857" customWidth="1"/>
    <col min="6404" max="6404" width="61.4285714285714" customWidth="1"/>
    <col min="6405" max="6405" width="13.5714285714286" customWidth="1"/>
    <col min="6406" max="6406" width="20.7142857142857" customWidth="1"/>
    <col min="6407" max="6407" width="21.1428571428571" customWidth="1"/>
    <col min="6408" max="6408" width="22.8571428571429" customWidth="1"/>
    <col min="6409" max="6410" width="21.1428571428571" customWidth="1"/>
    <col min="6658" max="6658" width="19.2857142857143" customWidth="1"/>
    <col min="6659" max="6659" width="16.7142857142857" customWidth="1"/>
    <col min="6660" max="6660" width="61.4285714285714" customWidth="1"/>
    <col min="6661" max="6661" width="13.5714285714286" customWidth="1"/>
    <col min="6662" max="6662" width="20.7142857142857" customWidth="1"/>
    <col min="6663" max="6663" width="21.1428571428571" customWidth="1"/>
    <col min="6664" max="6664" width="22.8571428571429" customWidth="1"/>
    <col min="6665" max="6666" width="21.1428571428571" customWidth="1"/>
    <col min="6914" max="6914" width="19.2857142857143" customWidth="1"/>
    <col min="6915" max="6915" width="16.7142857142857" customWidth="1"/>
    <col min="6916" max="6916" width="61.4285714285714" customWidth="1"/>
    <col min="6917" max="6917" width="13.5714285714286" customWidth="1"/>
    <col min="6918" max="6918" width="20.7142857142857" customWidth="1"/>
    <col min="6919" max="6919" width="21.1428571428571" customWidth="1"/>
    <col min="6920" max="6920" width="22.8571428571429" customWidth="1"/>
    <col min="6921" max="6922" width="21.1428571428571" customWidth="1"/>
    <col min="7170" max="7170" width="19.2857142857143" customWidth="1"/>
    <col min="7171" max="7171" width="16.7142857142857" customWidth="1"/>
    <col min="7172" max="7172" width="61.4285714285714" customWidth="1"/>
    <col min="7173" max="7173" width="13.5714285714286" customWidth="1"/>
    <col min="7174" max="7174" width="20.7142857142857" customWidth="1"/>
    <col min="7175" max="7175" width="21.1428571428571" customWidth="1"/>
    <col min="7176" max="7176" width="22.8571428571429" customWidth="1"/>
    <col min="7177" max="7178" width="21.1428571428571" customWidth="1"/>
    <col min="7426" max="7426" width="19.2857142857143" customWidth="1"/>
    <col min="7427" max="7427" width="16.7142857142857" customWidth="1"/>
    <col min="7428" max="7428" width="61.4285714285714" customWidth="1"/>
    <col min="7429" max="7429" width="13.5714285714286" customWidth="1"/>
    <col min="7430" max="7430" width="20.7142857142857" customWidth="1"/>
    <col min="7431" max="7431" width="21.1428571428571" customWidth="1"/>
    <col min="7432" max="7432" width="22.8571428571429" customWidth="1"/>
    <col min="7433" max="7434" width="21.1428571428571" customWidth="1"/>
    <col min="7682" max="7682" width="19.2857142857143" customWidth="1"/>
    <col min="7683" max="7683" width="16.7142857142857" customWidth="1"/>
    <col min="7684" max="7684" width="61.4285714285714" customWidth="1"/>
    <col min="7685" max="7685" width="13.5714285714286" customWidth="1"/>
    <col min="7686" max="7686" width="20.7142857142857" customWidth="1"/>
    <col min="7687" max="7687" width="21.1428571428571" customWidth="1"/>
    <col min="7688" max="7688" width="22.8571428571429" customWidth="1"/>
    <col min="7689" max="7690" width="21.1428571428571" customWidth="1"/>
    <col min="7938" max="7938" width="19.2857142857143" customWidth="1"/>
    <col min="7939" max="7939" width="16.7142857142857" customWidth="1"/>
    <col min="7940" max="7940" width="61.4285714285714" customWidth="1"/>
    <col min="7941" max="7941" width="13.5714285714286" customWidth="1"/>
    <col min="7942" max="7942" width="20.7142857142857" customWidth="1"/>
    <col min="7943" max="7943" width="21.1428571428571" customWidth="1"/>
    <col min="7944" max="7944" width="22.8571428571429" customWidth="1"/>
    <col min="7945" max="7946" width="21.1428571428571" customWidth="1"/>
    <col min="8194" max="8194" width="19.2857142857143" customWidth="1"/>
    <col min="8195" max="8195" width="16.7142857142857" customWidth="1"/>
    <col min="8196" max="8196" width="61.4285714285714" customWidth="1"/>
    <col min="8197" max="8197" width="13.5714285714286" customWidth="1"/>
    <col min="8198" max="8198" width="20.7142857142857" customWidth="1"/>
    <col min="8199" max="8199" width="21.1428571428571" customWidth="1"/>
    <col min="8200" max="8200" width="22.8571428571429" customWidth="1"/>
    <col min="8201" max="8202" width="21.1428571428571" customWidth="1"/>
    <col min="8450" max="8450" width="19.2857142857143" customWidth="1"/>
    <col min="8451" max="8451" width="16.7142857142857" customWidth="1"/>
    <col min="8452" max="8452" width="61.4285714285714" customWidth="1"/>
    <col min="8453" max="8453" width="13.5714285714286" customWidth="1"/>
    <col min="8454" max="8454" width="20.7142857142857" customWidth="1"/>
    <col min="8455" max="8455" width="21.1428571428571" customWidth="1"/>
    <col min="8456" max="8456" width="22.8571428571429" customWidth="1"/>
    <col min="8457" max="8458" width="21.1428571428571" customWidth="1"/>
    <col min="8706" max="8706" width="19.2857142857143" customWidth="1"/>
    <col min="8707" max="8707" width="16.7142857142857" customWidth="1"/>
    <col min="8708" max="8708" width="61.4285714285714" customWidth="1"/>
    <col min="8709" max="8709" width="13.5714285714286" customWidth="1"/>
    <col min="8710" max="8710" width="20.7142857142857" customWidth="1"/>
    <col min="8711" max="8711" width="21.1428571428571" customWidth="1"/>
    <col min="8712" max="8712" width="22.8571428571429" customWidth="1"/>
    <col min="8713" max="8714" width="21.1428571428571" customWidth="1"/>
    <col min="8962" max="8962" width="19.2857142857143" customWidth="1"/>
    <col min="8963" max="8963" width="16.7142857142857" customWidth="1"/>
    <col min="8964" max="8964" width="61.4285714285714" customWidth="1"/>
    <col min="8965" max="8965" width="13.5714285714286" customWidth="1"/>
    <col min="8966" max="8966" width="20.7142857142857" customWidth="1"/>
    <col min="8967" max="8967" width="21.1428571428571" customWidth="1"/>
    <col min="8968" max="8968" width="22.8571428571429" customWidth="1"/>
    <col min="8969" max="8970" width="21.1428571428571" customWidth="1"/>
    <col min="9218" max="9218" width="19.2857142857143" customWidth="1"/>
    <col min="9219" max="9219" width="16.7142857142857" customWidth="1"/>
    <col min="9220" max="9220" width="61.4285714285714" customWidth="1"/>
    <col min="9221" max="9221" width="13.5714285714286" customWidth="1"/>
    <col min="9222" max="9222" width="20.7142857142857" customWidth="1"/>
    <col min="9223" max="9223" width="21.1428571428571" customWidth="1"/>
    <col min="9224" max="9224" width="22.8571428571429" customWidth="1"/>
    <col min="9225" max="9226" width="21.1428571428571" customWidth="1"/>
    <col min="9474" max="9474" width="19.2857142857143" customWidth="1"/>
    <col min="9475" max="9475" width="16.7142857142857" customWidth="1"/>
    <col min="9476" max="9476" width="61.4285714285714" customWidth="1"/>
    <col min="9477" max="9477" width="13.5714285714286" customWidth="1"/>
    <col min="9478" max="9478" width="20.7142857142857" customWidth="1"/>
    <col min="9479" max="9479" width="21.1428571428571" customWidth="1"/>
    <col min="9480" max="9480" width="22.8571428571429" customWidth="1"/>
    <col min="9481" max="9482" width="21.1428571428571" customWidth="1"/>
    <col min="9730" max="9730" width="19.2857142857143" customWidth="1"/>
    <col min="9731" max="9731" width="16.7142857142857" customWidth="1"/>
    <col min="9732" max="9732" width="61.4285714285714" customWidth="1"/>
    <col min="9733" max="9733" width="13.5714285714286" customWidth="1"/>
    <col min="9734" max="9734" width="20.7142857142857" customWidth="1"/>
    <col min="9735" max="9735" width="21.1428571428571" customWidth="1"/>
    <col min="9736" max="9736" width="22.8571428571429" customWidth="1"/>
    <col min="9737" max="9738" width="21.1428571428571" customWidth="1"/>
    <col min="9986" max="9986" width="19.2857142857143" customWidth="1"/>
    <col min="9987" max="9987" width="16.7142857142857" customWidth="1"/>
    <col min="9988" max="9988" width="61.4285714285714" customWidth="1"/>
    <col min="9989" max="9989" width="13.5714285714286" customWidth="1"/>
    <col min="9990" max="9990" width="20.7142857142857" customWidth="1"/>
    <col min="9991" max="9991" width="21.1428571428571" customWidth="1"/>
    <col min="9992" max="9992" width="22.8571428571429" customWidth="1"/>
    <col min="9993" max="9994" width="21.1428571428571" customWidth="1"/>
    <col min="10242" max="10242" width="19.2857142857143" customWidth="1"/>
    <col min="10243" max="10243" width="16.7142857142857" customWidth="1"/>
    <col min="10244" max="10244" width="61.4285714285714" customWidth="1"/>
    <col min="10245" max="10245" width="13.5714285714286" customWidth="1"/>
    <col min="10246" max="10246" width="20.7142857142857" customWidth="1"/>
    <col min="10247" max="10247" width="21.1428571428571" customWidth="1"/>
    <col min="10248" max="10248" width="22.8571428571429" customWidth="1"/>
    <col min="10249" max="10250" width="21.1428571428571" customWidth="1"/>
    <col min="10498" max="10498" width="19.2857142857143" customWidth="1"/>
    <col min="10499" max="10499" width="16.7142857142857" customWidth="1"/>
    <col min="10500" max="10500" width="61.4285714285714" customWidth="1"/>
    <col min="10501" max="10501" width="13.5714285714286" customWidth="1"/>
    <col min="10502" max="10502" width="20.7142857142857" customWidth="1"/>
    <col min="10503" max="10503" width="21.1428571428571" customWidth="1"/>
    <col min="10504" max="10504" width="22.8571428571429" customWidth="1"/>
    <col min="10505" max="10506" width="21.1428571428571" customWidth="1"/>
    <col min="10754" max="10754" width="19.2857142857143" customWidth="1"/>
    <col min="10755" max="10755" width="16.7142857142857" customWidth="1"/>
    <col min="10756" max="10756" width="61.4285714285714" customWidth="1"/>
    <col min="10757" max="10757" width="13.5714285714286" customWidth="1"/>
    <col min="10758" max="10758" width="20.7142857142857" customWidth="1"/>
    <col min="10759" max="10759" width="21.1428571428571" customWidth="1"/>
    <col min="10760" max="10760" width="22.8571428571429" customWidth="1"/>
    <col min="10761" max="10762" width="21.1428571428571" customWidth="1"/>
    <col min="11010" max="11010" width="19.2857142857143" customWidth="1"/>
    <col min="11011" max="11011" width="16.7142857142857" customWidth="1"/>
    <col min="11012" max="11012" width="61.4285714285714" customWidth="1"/>
    <col min="11013" max="11013" width="13.5714285714286" customWidth="1"/>
    <col min="11014" max="11014" width="20.7142857142857" customWidth="1"/>
    <col min="11015" max="11015" width="21.1428571428571" customWidth="1"/>
    <col min="11016" max="11016" width="22.8571428571429" customWidth="1"/>
    <col min="11017" max="11018" width="21.1428571428571" customWidth="1"/>
    <col min="11266" max="11266" width="19.2857142857143" customWidth="1"/>
    <col min="11267" max="11267" width="16.7142857142857" customWidth="1"/>
    <col min="11268" max="11268" width="61.4285714285714" customWidth="1"/>
    <col min="11269" max="11269" width="13.5714285714286" customWidth="1"/>
    <col min="11270" max="11270" width="20.7142857142857" customWidth="1"/>
    <col min="11271" max="11271" width="21.1428571428571" customWidth="1"/>
    <col min="11272" max="11272" width="22.8571428571429" customWidth="1"/>
    <col min="11273" max="11274" width="21.1428571428571" customWidth="1"/>
    <col min="11522" max="11522" width="19.2857142857143" customWidth="1"/>
    <col min="11523" max="11523" width="16.7142857142857" customWidth="1"/>
    <col min="11524" max="11524" width="61.4285714285714" customWidth="1"/>
    <col min="11525" max="11525" width="13.5714285714286" customWidth="1"/>
    <col min="11526" max="11526" width="20.7142857142857" customWidth="1"/>
    <col min="11527" max="11527" width="21.1428571428571" customWidth="1"/>
    <col min="11528" max="11528" width="22.8571428571429" customWidth="1"/>
    <col min="11529" max="11530" width="21.1428571428571" customWidth="1"/>
    <col min="11778" max="11778" width="19.2857142857143" customWidth="1"/>
    <col min="11779" max="11779" width="16.7142857142857" customWidth="1"/>
    <col min="11780" max="11780" width="61.4285714285714" customWidth="1"/>
    <col min="11781" max="11781" width="13.5714285714286" customWidth="1"/>
    <col min="11782" max="11782" width="20.7142857142857" customWidth="1"/>
    <col min="11783" max="11783" width="21.1428571428571" customWidth="1"/>
    <col min="11784" max="11784" width="22.8571428571429" customWidth="1"/>
    <col min="11785" max="11786" width="21.1428571428571" customWidth="1"/>
    <col min="12034" max="12034" width="19.2857142857143" customWidth="1"/>
    <col min="12035" max="12035" width="16.7142857142857" customWidth="1"/>
    <col min="12036" max="12036" width="61.4285714285714" customWidth="1"/>
    <col min="12037" max="12037" width="13.5714285714286" customWidth="1"/>
    <col min="12038" max="12038" width="20.7142857142857" customWidth="1"/>
    <col min="12039" max="12039" width="21.1428571428571" customWidth="1"/>
    <col min="12040" max="12040" width="22.8571428571429" customWidth="1"/>
    <col min="12041" max="12042" width="21.1428571428571" customWidth="1"/>
    <col min="12290" max="12290" width="19.2857142857143" customWidth="1"/>
    <col min="12291" max="12291" width="16.7142857142857" customWidth="1"/>
    <col min="12292" max="12292" width="61.4285714285714" customWidth="1"/>
    <col min="12293" max="12293" width="13.5714285714286" customWidth="1"/>
    <col min="12294" max="12294" width="20.7142857142857" customWidth="1"/>
    <col min="12295" max="12295" width="21.1428571428571" customWidth="1"/>
    <col min="12296" max="12296" width="22.8571428571429" customWidth="1"/>
    <col min="12297" max="12298" width="21.1428571428571" customWidth="1"/>
    <col min="12546" max="12546" width="19.2857142857143" customWidth="1"/>
    <col min="12547" max="12547" width="16.7142857142857" customWidth="1"/>
    <col min="12548" max="12548" width="61.4285714285714" customWidth="1"/>
    <col min="12549" max="12549" width="13.5714285714286" customWidth="1"/>
    <col min="12550" max="12550" width="20.7142857142857" customWidth="1"/>
    <col min="12551" max="12551" width="21.1428571428571" customWidth="1"/>
    <col min="12552" max="12552" width="22.8571428571429" customWidth="1"/>
    <col min="12553" max="12554" width="21.1428571428571" customWidth="1"/>
    <col min="12802" max="12802" width="19.2857142857143" customWidth="1"/>
    <col min="12803" max="12803" width="16.7142857142857" customWidth="1"/>
    <col min="12804" max="12804" width="61.4285714285714" customWidth="1"/>
    <col min="12805" max="12805" width="13.5714285714286" customWidth="1"/>
    <col min="12806" max="12806" width="20.7142857142857" customWidth="1"/>
    <col min="12807" max="12807" width="21.1428571428571" customWidth="1"/>
    <col min="12808" max="12808" width="22.8571428571429" customWidth="1"/>
    <col min="12809" max="12810" width="21.1428571428571" customWidth="1"/>
    <col min="13058" max="13058" width="19.2857142857143" customWidth="1"/>
    <col min="13059" max="13059" width="16.7142857142857" customWidth="1"/>
    <col min="13060" max="13060" width="61.4285714285714" customWidth="1"/>
    <col min="13061" max="13061" width="13.5714285714286" customWidth="1"/>
    <col min="13062" max="13062" width="20.7142857142857" customWidth="1"/>
    <col min="13063" max="13063" width="21.1428571428571" customWidth="1"/>
    <col min="13064" max="13064" width="22.8571428571429" customWidth="1"/>
    <col min="13065" max="13066" width="21.1428571428571" customWidth="1"/>
    <col min="13314" max="13314" width="19.2857142857143" customWidth="1"/>
    <col min="13315" max="13315" width="16.7142857142857" customWidth="1"/>
    <col min="13316" max="13316" width="61.4285714285714" customWidth="1"/>
    <col min="13317" max="13317" width="13.5714285714286" customWidth="1"/>
    <col min="13318" max="13318" width="20.7142857142857" customWidth="1"/>
    <col min="13319" max="13319" width="21.1428571428571" customWidth="1"/>
    <col min="13320" max="13320" width="22.8571428571429" customWidth="1"/>
    <col min="13321" max="13322" width="21.1428571428571" customWidth="1"/>
    <col min="13570" max="13570" width="19.2857142857143" customWidth="1"/>
    <col min="13571" max="13571" width="16.7142857142857" customWidth="1"/>
    <col min="13572" max="13572" width="61.4285714285714" customWidth="1"/>
    <col min="13573" max="13573" width="13.5714285714286" customWidth="1"/>
    <col min="13574" max="13574" width="20.7142857142857" customWidth="1"/>
    <col min="13575" max="13575" width="21.1428571428571" customWidth="1"/>
    <col min="13576" max="13576" width="22.8571428571429" customWidth="1"/>
    <col min="13577" max="13578" width="21.1428571428571" customWidth="1"/>
    <col min="13826" max="13826" width="19.2857142857143" customWidth="1"/>
    <col min="13827" max="13827" width="16.7142857142857" customWidth="1"/>
    <col min="13828" max="13828" width="61.4285714285714" customWidth="1"/>
    <col min="13829" max="13829" width="13.5714285714286" customWidth="1"/>
    <col min="13830" max="13830" width="20.7142857142857" customWidth="1"/>
    <col min="13831" max="13831" width="21.1428571428571" customWidth="1"/>
    <col min="13832" max="13832" width="22.8571428571429" customWidth="1"/>
    <col min="13833" max="13834" width="21.1428571428571" customWidth="1"/>
    <col min="14082" max="14082" width="19.2857142857143" customWidth="1"/>
    <col min="14083" max="14083" width="16.7142857142857" customWidth="1"/>
    <col min="14084" max="14084" width="61.4285714285714" customWidth="1"/>
    <col min="14085" max="14085" width="13.5714285714286" customWidth="1"/>
    <col min="14086" max="14086" width="20.7142857142857" customWidth="1"/>
    <col min="14087" max="14087" width="21.1428571428571" customWidth="1"/>
    <col min="14088" max="14088" width="22.8571428571429" customWidth="1"/>
    <col min="14089" max="14090" width="21.1428571428571" customWidth="1"/>
    <col min="14338" max="14338" width="19.2857142857143" customWidth="1"/>
    <col min="14339" max="14339" width="16.7142857142857" customWidth="1"/>
    <col min="14340" max="14340" width="61.4285714285714" customWidth="1"/>
    <col min="14341" max="14341" width="13.5714285714286" customWidth="1"/>
    <col min="14342" max="14342" width="20.7142857142857" customWidth="1"/>
    <col min="14343" max="14343" width="21.1428571428571" customWidth="1"/>
    <col min="14344" max="14344" width="22.8571428571429" customWidth="1"/>
    <col min="14345" max="14346" width="21.1428571428571" customWidth="1"/>
    <col min="14594" max="14594" width="19.2857142857143" customWidth="1"/>
    <col min="14595" max="14595" width="16.7142857142857" customWidth="1"/>
    <col min="14596" max="14596" width="61.4285714285714" customWidth="1"/>
    <col min="14597" max="14597" width="13.5714285714286" customWidth="1"/>
    <col min="14598" max="14598" width="20.7142857142857" customWidth="1"/>
    <col min="14599" max="14599" width="21.1428571428571" customWidth="1"/>
    <col min="14600" max="14600" width="22.8571428571429" customWidth="1"/>
    <col min="14601" max="14602" width="21.1428571428571" customWidth="1"/>
    <col min="14850" max="14850" width="19.2857142857143" customWidth="1"/>
    <col min="14851" max="14851" width="16.7142857142857" customWidth="1"/>
    <col min="14852" max="14852" width="61.4285714285714" customWidth="1"/>
    <col min="14853" max="14853" width="13.5714285714286" customWidth="1"/>
    <col min="14854" max="14854" width="20.7142857142857" customWidth="1"/>
    <col min="14855" max="14855" width="21.1428571428571" customWidth="1"/>
    <col min="14856" max="14856" width="22.8571428571429" customWidth="1"/>
    <col min="14857" max="14858" width="21.1428571428571" customWidth="1"/>
    <col min="15106" max="15106" width="19.2857142857143" customWidth="1"/>
    <col min="15107" max="15107" width="16.7142857142857" customWidth="1"/>
    <col min="15108" max="15108" width="61.4285714285714" customWidth="1"/>
    <col min="15109" max="15109" width="13.5714285714286" customWidth="1"/>
    <col min="15110" max="15110" width="20.7142857142857" customWidth="1"/>
    <col min="15111" max="15111" width="21.1428571428571" customWidth="1"/>
    <col min="15112" max="15112" width="22.8571428571429" customWidth="1"/>
    <col min="15113" max="15114" width="21.1428571428571" customWidth="1"/>
    <col min="15362" max="15362" width="19.2857142857143" customWidth="1"/>
    <col min="15363" max="15363" width="16.7142857142857" customWidth="1"/>
    <col min="15364" max="15364" width="61.4285714285714" customWidth="1"/>
    <col min="15365" max="15365" width="13.5714285714286" customWidth="1"/>
    <col min="15366" max="15366" width="20.7142857142857" customWidth="1"/>
    <col min="15367" max="15367" width="21.1428571428571" customWidth="1"/>
    <col min="15368" max="15368" width="22.8571428571429" customWidth="1"/>
    <col min="15369" max="15370" width="21.1428571428571" customWidth="1"/>
    <col min="15618" max="15618" width="19.2857142857143" customWidth="1"/>
    <col min="15619" max="15619" width="16.7142857142857" customWidth="1"/>
    <col min="15620" max="15620" width="61.4285714285714" customWidth="1"/>
    <col min="15621" max="15621" width="13.5714285714286" customWidth="1"/>
    <col min="15622" max="15622" width="20.7142857142857" customWidth="1"/>
    <col min="15623" max="15623" width="21.1428571428571" customWidth="1"/>
    <col min="15624" max="15624" width="22.8571428571429" customWidth="1"/>
    <col min="15625" max="15626" width="21.1428571428571" customWidth="1"/>
    <col min="15874" max="15874" width="19.2857142857143" customWidth="1"/>
    <col min="15875" max="15875" width="16.7142857142857" customWidth="1"/>
    <col min="15876" max="15876" width="61.4285714285714" customWidth="1"/>
    <col min="15877" max="15877" width="13.5714285714286" customWidth="1"/>
    <col min="15878" max="15878" width="20.7142857142857" customWidth="1"/>
    <col min="15879" max="15879" width="21.1428571428571" customWidth="1"/>
    <col min="15880" max="15880" width="22.8571428571429" customWidth="1"/>
    <col min="15881" max="15882" width="21.1428571428571" customWidth="1"/>
    <col min="16130" max="16130" width="19.2857142857143" customWidth="1"/>
    <col min="16131" max="16131" width="16.7142857142857" customWidth="1"/>
    <col min="16132" max="16132" width="61.4285714285714" customWidth="1"/>
    <col min="16133" max="16133" width="13.5714285714286" customWidth="1"/>
    <col min="16134" max="16134" width="20.7142857142857" customWidth="1"/>
    <col min="16135" max="16135" width="21.1428571428571" customWidth="1"/>
    <col min="16136" max="16136" width="22.8571428571429" customWidth="1"/>
    <col min="16137" max="16138" width="21.1428571428571" customWidth="1"/>
  </cols>
  <sheetData>
    <row r="1" ht="15.75" spans="1:10">
      <c r="A1" s="288"/>
      <c r="B1" s="288"/>
      <c r="C1" s="288"/>
      <c r="D1" s="288"/>
      <c r="E1" s="288"/>
      <c r="F1" s="288"/>
      <c r="G1" s="288"/>
      <c r="H1" s="288"/>
      <c r="I1" s="288"/>
      <c r="J1" s="288"/>
    </row>
    <row r="2" ht="15.75" spans="1:10">
      <c r="A2" s="288"/>
      <c r="B2" s="288"/>
      <c r="C2" s="288"/>
      <c r="D2" s="289"/>
      <c r="E2" s="289"/>
      <c r="F2" s="289"/>
      <c r="G2" s="289"/>
      <c r="H2" s="289"/>
      <c r="I2" s="289"/>
      <c r="J2" s="289"/>
    </row>
    <row r="3" ht="15.75" spans="1:10">
      <c r="A3" s="288"/>
      <c r="B3" s="288"/>
      <c r="C3" s="288"/>
      <c r="D3" s="290"/>
      <c r="E3" s="290"/>
      <c r="F3" s="290"/>
      <c r="G3" s="290"/>
      <c r="H3" s="290"/>
      <c r="I3" s="290"/>
      <c r="J3" s="290"/>
    </row>
    <row r="4" ht="15.75" spans="1:10">
      <c r="A4" s="288"/>
      <c r="B4" s="288"/>
      <c r="C4" s="288"/>
      <c r="D4" s="290"/>
      <c r="E4" s="290"/>
      <c r="F4" s="290"/>
      <c r="G4" s="290"/>
      <c r="H4" s="290"/>
      <c r="I4" s="290"/>
      <c r="J4" s="290"/>
    </row>
    <row r="5" ht="15.75" spans="1:10">
      <c r="A5" s="288"/>
      <c r="B5" s="288"/>
      <c r="C5" s="288"/>
      <c r="D5" s="288"/>
      <c r="E5" s="288"/>
      <c r="F5" s="288"/>
      <c r="G5" s="288"/>
      <c r="H5" s="288"/>
      <c r="I5" s="288"/>
      <c r="J5" s="288"/>
    </row>
    <row r="6" ht="15.75" customHeight="1" spans="1:11">
      <c r="A6" s="291" t="s">
        <v>108</v>
      </c>
      <c r="B6" s="291"/>
      <c r="C6" s="291"/>
      <c r="D6" s="291"/>
      <c r="E6" s="292" t="s">
        <v>109</v>
      </c>
      <c r="F6" s="292"/>
      <c r="G6" s="292"/>
      <c r="H6" s="292"/>
      <c r="I6" s="292"/>
      <c r="J6" s="292"/>
      <c r="K6" s="292"/>
    </row>
    <row r="7" ht="35.25" customHeight="1" spans="1:11">
      <c r="A7" s="292" t="s">
        <v>110</v>
      </c>
      <c r="B7" s="292"/>
      <c r="C7" s="292"/>
      <c r="D7" s="292"/>
      <c r="E7" s="292"/>
      <c r="F7" s="292"/>
      <c r="G7" s="292"/>
      <c r="H7" s="292"/>
      <c r="I7" s="292"/>
      <c r="J7" s="292"/>
      <c r="K7" s="292"/>
    </row>
    <row r="8" ht="15.75" spans="1:11">
      <c r="A8" s="291" t="s">
        <v>111</v>
      </c>
      <c r="B8" s="291"/>
      <c r="C8" s="291"/>
      <c r="D8" s="291"/>
      <c r="E8" s="292"/>
      <c r="F8" s="292"/>
      <c r="G8" s="292"/>
      <c r="H8" s="292"/>
      <c r="I8" s="292"/>
      <c r="J8" s="292"/>
      <c r="K8" s="292"/>
    </row>
    <row r="9" ht="17.25" customHeight="1" spans="1:11">
      <c r="A9" s="293"/>
      <c r="B9" s="294"/>
      <c r="C9" s="294"/>
      <c r="D9" s="294"/>
      <c r="E9" s="294"/>
      <c r="F9" s="294"/>
      <c r="G9" s="294"/>
      <c r="H9" s="294"/>
      <c r="I9" s="294"/>
      <c r="J9" s="294"/>
      <c r="K9" s="333"/>
    </row>
    <row r="10" ht="15.75" spans="1:11">
      <c r="A10" s="295" t="s">
        <v>16</v>
      </c>
      <c r="B10" s="296"/>
      <c r="C10" s="296"/>
      <c r="D10" s="296"/>
      <c r="E10" s="296"/>
      <c r="F10" s="296"/>
      <c r="G10" s="296"/>
      <c r="H10" s="296"/>
      <c r="I10" s="296"/>
      <c r="J10" s="296"/>
      <c r="K10" s="334"/>
    </row>
    <row r="11" ht="31.5" spans="1:11">
      <c r="A11" s="297" t="s">
        <v>17</v>
      </c>
      <c r="B11" s="297" t="s">
        <v>112</v>
      </c>
      <c r="C11" s="298" t="s">
        <v>18</v>
      </c>
      <c r="D11" s="299" t="s">
        <v>19</v>
      </c>
      <c r="E11" s="297" t="s">
        <v>10</v>
      </c>
      <c r="F11" s="297" t="s">
        <v>113</v>
      </c>
      <c r="G11" s="297" t="s">
        <v>114</v>
      </c>
      <c r="H11" s="297" t="s">
        <v>115</v>
      </c>
      <c r="I11" s="297" t="s">
        <v>116</v>
      </c>
      <c r="J11" s="297" t="s">
        <v>117</v>
      </c>
      <c r="K11" s="335">
        <f>SUM(J12)</f>
        <v>8</v>
      </c>
    </row>
    <row r="12" ht="15.75" spans="1:11">
      <c r="A12" s="300"/>
      <c r="B12" s="300"/>
      <c r="C12" s="301"/>
      <c r="D12" s="302"/>
      <c r="E12" s="303"/>
      <c r="F12" s="304">
        <v>1</v>
      </c>
      <c r="G12" s="304">
        <v>4</v>
      </c>
      <c r="H12" s="304">
        <v>2</v>
      </c>
      <c r="I12" s="304">
        <f>H12*G12*F12</f>
        <v>8</v>
      </c>
      <c r="J12" s="225">
        <f>I12</f>
        <v>8</v>
      </c>
      <c r="K12" s="336"/>
    </row>
    <row r="13" ht="15.75" spans="1:11">
      <c r="A13" s="300"/>
      <c r="B13" s="300"/>
      <c r="C13" s="300"/>
      <c r="D13" s="300"/>
      <c r="E13" s="300"/>
      <c r="F13" s="300"/>
      <c r="G13" s="300"/>
      <c r="H13" s="300"/>
      <c r="I13" s="300"/>
      <c r="J13" s="300"/>
      <c r="K13" s="332"/>
    </row>
    <row r="14" ht="47.25" spans="1:15">
      <c r="A14" s="297" t="s">
        <v>21</v>
      </c>
      <c r="B14" s="291">
        <v>10512</v>
      </c>
      <c r="C14" s="298" t="s">
        <v>18</v>
      </c>
      <c r="D14" s="299" t="s">
        <v>22</v>
      </c>
      <c r="E14" s="305"/>
      <c r="F14" s="305"/>
      <c r="G14" s="305"/>
      <c r="H14" s="305"/>
      <c r="I14" s="305"/>
      <c r="J14" s="297" t="s">
        <v>118</v>
      </c>
      <c r="K14" s="335">
        <f>SUM(J15)</f>
        <v>0.05</v>
      </c>
      <c r="O14">
        <f>ROUND(2/60,2)</f>
        <v>0.03</v>
      </c>
    </row>
    <row r="15" ht="31.5" spans="1:11">
      <c r="A15" s="306"/>
      <c r="B15" s="306"/>
      <c r="C15" s="306"/>
      <c r="D15" s="307" t="s">
        <v>205</v>
      </c>
      <c r="E15" s="306"/>
      <c r="F15" s="306"/>
      <c r="G15" s="306"/>
      <c r="H15" s="306"/>
      <c r="I15" s="306"/>
      <c r="J15" s="324">
        <f>3/60</f>
        <v>0.05</v>
      </c>
      <c r="K15" s="336"/>
    </row>
    <row r="16" ht="15.75" customHeight="1" spans="1:11">
      <c r="A16" s="308"/>
      <c r="B16" s="308"/>
      <c r="C16" s="308"/>
      <c r="D16" s="308"/>
      <c r="E16" s="308"/>
      <c r="F16" s="308"/>
      <c r="G16" s="308"/>
      <c r="H16" s="308"/>
      <c r="I16" s="308"/>
      <c r="J16" s="308"/>
      <c r="K16" s="332"/>
    </row>
    <row r="17" customFormat="1" ht="15.75" spans="1:11">
      <c r="A17" s="297" t="s">
        <v>24</v>
      </c>
      <c r="B17" s="309">
        <f>VLOOKUP(A17,'Planilha São Valentin'!$A:$I,2,FALSE)</f>
        <v>42046</v>
      </c>
      <c r="C17" s="309" t="str">
        <f>VLOOKUP(A17,'Planilha São Valentin'!$A:$I,3,FALSE)</f>
        <v> DER RODOVIAS</v>
      </c>
      <c r="D17" s="309" t="str">
        <f>VLOOKUP(A17,'Planilha São Valentin'!$A:$I,4,FALSE)</f>
        <v>Cones para sinalização, fornecimento e colocação</v>
      </c>
      <c r="E17" s="309" t="str">
        <f>VLOOKUP(A17,'Planilha São Valentin'!$A:$I,5,FALSE)</f>
        <v>und</v>
      </c>
      <c r="F17" s="297" t="s">
        <v>113</v>
      </c>
      <c r="G17" s="297" t="s">
        <v>114</v>
      </c>
      <c r="H17" s="297" t="s">
        <v>115</v>
      </c>
      <c r="I17" s="297" t="s">
        <v>116</v>
      </c>
      <c r="J17" s="297" t="s">
        <v>117</v>
      </c>
      <c r="K17" s="335">
        <f>ROUND(J18,2)</f>
        <v>20</v>
      </c>
    </row>
    <row r="18" customFormat="1" ht="15.75" spans="1:11">
      <c r="A18" s="300"/>
      <c r="B18" s="300"/>
      <c r="C18" s="301"/>
      <c r="D18" s="310"/>
      <c r="E18" s="311" t="s">
        <v>120</v>
      </c>
      <c r="F18" s="312"/>
      <c r="G18" s="312"/>
      <c r="H18" s="312"/>
      <c r="I18" s="312"/>
      <c r="J18" s="337" t="str">
        <f>E18</f>
        <v>20</v>
      </c>
      <c r="K18" s="336"/>
    </row>
    <row r="19" customFormat="1" ht="15.75" spans="1:11">
      <c r="A19" s="300"/>
      <c r="B19" s="300"/>
      <c r="C19" s="300"/>
      <c r="D19" s="300"/>
      <c r="E19" s="300"/>
      <c r="F19" s="300"/>
      <c r="G19" s="300"/>
      <c r="H19" s="300"/>
      <c r="I19" s="300"/>
      <c r="J19" s="300"/>
      <c r="K19" s="332"/>
    </row>
    <row r="20" customFormat="1" ht="15.75" spans="1:15">
      <c r="A20" s="297" t="s">
        <v>28</v>
      </c>
      <c r="B20" s="309">
        <f>VLOOKUP(A20,'Planilha São Valentin'!$A:$I,2,FALSE)</f>
        <v>42047</v>
      </c>
      <c r="C20" s="309" t="str">
        <f>VLOOKUP(A20,'Planilha São Valentin'!$A:$I,3,FALSE)</f>
        <v> DER RODOVIAS</v>
      </c>
      <c r="D20" s="309" t="str">
        <f>VLOOKUP(A20,'Planilha São Valentin'!$A:$I,4,FALSE)</f>
        <v>Elementos de madeira para sinalização - cavaletes</v>
      </c>
      <c r="E20" s="309" t="str">
        <f>VLOOKUP(A20,'Planilha São Valentin'!$A:$I,5,FALSE)</f>
        <v>und</v>
      </c>
      <c r="F20" s="297"/>
      <c r="G20" s="297"/>
      <c r="H20" s="297"/>
      <c r="I20" s="297"/>
      <c r="J20" s="297" t="s">
        <v>118</v>
      </c>
      <c r="K20" s="335">
        <f>ROUND(SUM(J21),2)</f>
        <v>4</v>
      </c>
      <c r="O20">
        <f>ROUND(2/60,2)</f>
        <v>0.03</v>
      </c>
    </row>
    <row r="21" customFormat="1" ht="15.75" spans="1:11">
      <c r="A21" s="308"/>
      <c r="B21" s="308"/>
      <c r="C21" s="308"/>
      <c r="D21" s="313"/>
      <c r="E21" s="314">
        <v>4</v>
      </c>
      <c r="F21" s="308"/>
      <c r="G21" s="308"/>
      <c r="H21" s="308"/>
      <c r="I21" s="308"/>
      <c r="J21" s="320">
        <f>E21</f>
        <v>4</v>
      </c>
      <c r="K21" s="336"/>
    </row>
    <row r="22" customFormat="1" ht="15.75" customHeight="1" spans="1:11">
      <c r="A22" s="308"/>
      <c r="B22" s="308"/>
      <c r="C22" s="308"/>
      <c r="D22" s="308"/>
      <c r="E22" s="308"/>
      <c r="F22" s="308"/>
      <c r="G22" s="308"/>
      <c r="H22" s="308"/>
      <c r="I22" s="308"/>
      <c r="J22" s="308"/>
      <c r="K22" s="332"/>
    </row>
    <row r="23" customFormat="1" ht="31.5" spans="1:11">
      <c r="A23" s="297" t="s">
        <v>30</v>
      </c>
      <c r="B23" s="309">
        <f>VLOOKUP(A23,'Planilha São Valentin'!$A:$I,2,FALSE)</f>
        <v>41359</v>
      </c>
      <c r="C23" s="309" t="str">
        <f>VLOOKUP(A23,'Planilha São Valentin'!$A:$I,3,FALSE)</f>
        <v> DER RODOVIAS</v>
      </c>
      <c r="D23" s="315" t="str">
        <f>VLOOKUP(A23,'Planilha São Valentin'!$A:$I,4,FALSE)</f>
        <v>Tela de proteção de segurança de PVC cor laranja com suporte para sinalização de obras</v>
      </c>
      <c r="E23" s="309" t="str">
        <f>VLOOKUP(A23,'Planilha São Valentin'!$A:$I,5,FALSE)</f>
        <v>m</v>
      </c>
      <c r="F23" s="297" t="s">
        <v>113</v>
      </c>
      <c r="G23" s="297" t="s">
        <v>114</v>
      </c>
      <c r="H23" s="297" t="s">
        <v>115</v>
      </c>
      <c r="I23" s="297" t="s">
        <v>116</v>
      </c>
      <c r="J23" s="297" t="s">
        <v>117</v>
      </c>
      <c r="K23" s="335">
        <f>ROUND((J24),2)</f>
        <v>40</v>
      </c>
    </row>
    <row r="24" customFormat="1" ht="15.75" spans="1:11">
      <c r="A24" s="300"/>
      <c r="B24" s="300"/>
      <c r="C24" s="301"/>
      <c r="D24" s="310"/>
      <c r="E24" s="311" t="s">
        <v>121</v>
      </c>
      <c r="F24" s="312"/>
      <c r="G24" s="312"/>
      <c r="H24" s="312"/>
      <c r="I24" s="312"/>
      <c r="J24" s="337" t="str">
        <f>E24</f>
        <v>40</v>
      </c>
      <c r="K24" s="336"/>
    </row>
    <row r="25" customFormat="1" ht="15.75" spans="1:11">
      <c r="A25" s="300"/>
      <c r="B25" s="300"/>
      <c r="C25" s="300"/>
      <c r="D25" s="300"/>
      <c r="E25" s="300"/>
      <c r="F25" s="300"/>
      <c r="G25" s="300"/>
      <c r="H25" s="300"/>
      <c r="I25" s="300"/>
      <c r="J25" s="300"/>
      <c r="K25" s="332"/>
    </row>
    <row r="26" customFormat="1" ht="63" spans="1:11">
      <c r="A26" s="297" t="s">
        <v>33</v>
      </c>
      <c r="B26" s="437" t="str">
        <f>VLOOKUP(A26,'Planilha São Valentin'!$A:$I,2,FALSE)</f>
        <v>020356</v>
      </c>
      <c r="C26" s="309" t="str">
        <f>VLOOKUP(A26,'Planilha São Valentin'!$A:$I,3,FALSE)</f>
        <v> DER EDIFICAÇÕES</v>
      </c>
      <c r="D26" s="315" t="str">
        <f>VLOOKUP(A26,'Planilha São Valentin'!$A:$I,4,FALSE)</f>
        <v>Aluguel mensal container para almoxarifado, incl. porta, 2 janelas, 1 pt iluminação, Isolamento térmico (teto), piso em comp. Naval pintado, cert. NR18, incl. laudo descontaminação.</v>
      </c>
      <c r="E26" s="309" t="str">
        <f>VLOOKUP(A26,'Planilha São Valentin'!$A:$I,5,FALSE)</f>
        <v>mês </v>
      </c>
      <c r="F26" s="297" t="s">
        <v>113</v>
      </c>
      <c r="G26" s="297" t="s">
        <v>114</v>
      </c>
      <c r="H26" s="297" t="s">
        <v>115</v>
      </c>
      <c r="I26" s="297" t="s">
        <v>116</v>
      </c>
      <c r="J26" s="297" t="s">
        <v>117</v>
      </c>
      <c r="K26" s="335">
        <f>ROUND((J27),2)</f>
        <v>3</v>
      </c>
    </row>
    <row r="27" customFormat="1" ht="15.75" spans="1:11">
      <c r="A27" s="300"/>
      <c r="B27" s="300"/>
      <c r="C27" s="301"/>
      <c r="D27" s="310"/>
      <c r="E27" s="311" t="s">
        <v>122</v>
      </c>
      <c r="F27" s="312"/>
      <c r="G27" s="312"/>
      <c r="H27" s="312"/>
      <c r="I27" s="312"/>
      <c r="J27" s="337" t="str">
        <f>E27</f>
        <v>3</v>
      </c>
      <c r="K27" s="336"/>
    </row>
    <row r="28" customFormat="1" ht="15.75" spans="1:11">
      <c r="A28" s="300"/>
      <c r="B28" s="300"/>
      <c r="C28" s="300"/>
      <c r="D28" s="300"/>
      <c r="E28" s="300"/>
      <c r="F28" s="300"/>
      <c r="G28" s="300"/>
      <c r="H28" s="300"/>
      <c r="I28" s="300"/>
      <c r="J28" s="300"/>
      <c r="K28" s="332"/>
    </row>
    <row r="29" customFormat="1" ht="31.5" spans="1:11">
      <c r="A29" s="297" t="s">
        <v>36</v>
      </c>
      <c r="B29" s="437" t="str">
        <f>VLOOKUP(A29,'Planilha São Valentin'!$A:$I,2,FALSE)</f>
        <v>020344</v>
      </c>
      <c r="C29" s="309" t="str">
        <f>VLOOKUP(A29,'Planilha São Valentin'!$A:$I,3,FALSE)</f>
        <v> DER EDIFICAÇÕES</v>
      </c>
      <c r="D29" s="315" t="str">
        <f>VLOOKUP(A29,'Planilha São Valentin'!$A:$I,4,FALSE)</f>
        <v>Mobilização e desmobilização de conteiner locado para barracão de obra</v>
      </c>
      <c r="E29" s="309" t="str">
        <f>VLOOKUP(A29,'Planilha São Valentin'!$A:$I,5,FALSE)</f>
        <v>und</v>
      </c>
      <c r="F29" s="297" t="s">
        <v>113</v>
      </c>
      <c r="G29" s="297" t="s">
        <v>114</v>
      </c>
      <c r="H29" s="297" t="s">
        <v>115</v>
      </c>
      <c r="I29" s="297" t="s">
        <v>116</v>
      </c>
      <c r="J29" s="297" t="s">
        <v>117</v>
      </c>
      <c r="K29" s="335">
        <f>ROUND((J30),2)</f>
        <v>1</v>
      </c>
    </row>
    <row r="30" customFormat="1" ht="15.75" spans="1:11">
      <c r="A30" s="300"/>
      <c r="B30" s="300"/>
      <c r="C30" s="301"/>
      <c r="D30" s="310"/>
      <c r="E30" s="311" t="s">
        <v>123</v>
      </c>
      <c r="F30" s="312"/>
      <c r="G30" s="312"/>
      <c r="H30" s="312"/>
      <c r="I30" s="312"/>
      <c r="J30" s="337" t="str">
        <f>E30</f>
        <v>1</v>
      </c>
      <c r="K30" s="336"/>
    </row>
    <row r="31" customFormat="1" ht="15.75" spans="1:11">
      <c r="A31" s="300"/>
      <c r="B31" s="300"/>
      <c r="C31" s="300"/>
      <c r="D31" s="300"/>
      <c r="E31" s="300"/>
      <c r="F31" s="300"/>
      <c r="G31" s="300"/>
      <c r="H31" s="300"/>
      <c r="I31" s="300"/>
      <c r="J31" s="300"/>
      <c r="K31" s="332"/>
    </row>
    <row r="32" customFormat="1" ht="15.75" spans="1:11">
      <c r="A32" s="297" t="s">
        <v>39</v>
      </c>
      <c r="B32" s="437" t="str">
        <f>VLOOKUP(A32,'Planilha São Valentin'!$A:$I,2,FALSE)</f>
        <v>7010100210</v>
      </c>
      <c r="C32" s="309" t="str">
        <f>VLOOKUP(A32,'Planilha São Valentin'!$A:$I,3,FALSE)</f>
        <v>CESAN</v>
      </c>
      <c r="D32" s="315" t="str">
        <f>VLOOKUP(A32,'Planilha São Valentin'!$A:$I,4,FALSE)</f>
        <v>BANHEIRO QUIMICO</v>
      </c>
      <c r="E32" s="309" t="str">
        <f>VLOOKUP(A32,'Planilha São Valentin'!$A:$I,5,FALSE)</f>
        <v>unm</v>
      </c>
      <c r="F32" s="297" t="s">
        <v>113</v>
      </c>
      <c r="G32" s="297" t="s">
        <v>114</v>
      </c>
      <c r="H32" s="297" t="s">
        <v>115</v>
      </c>
      <c r="I32" s="297" t="s">
        <v>116</v>
      </c>
      <c r="J32" s="297" t="s">
        <v>117</v>
      </c>
      <c r="K32" s="335">
        <f>ROUND((J33),2)</f>
        <v>3</v>
      </c>
    </row>
    <row r="33" customFormat="1" ht="15.75" spans="1:11">
      <c r="A33" s="300"/>
      <c r="B33" s="300"/>
      <c r="C33" s="301"/>
      <c r="D33" s="310"/>
      <c r="E33" s="311" t="s">
        <v>122</v>
      </c>
      <c r="F33" s="312"/>
      <c r="G33" s="312"/>
      <c r="H33" s="312"/>
      <c r="I33" s="312"/>
      <c r="J33" s="337" t="str">
        <f>E33</f>
        <v>3</v>
      </c>
      <c r="K33" s="336"/>
    </row>
    <row r="34" customFormat="1" ht="15.75" spans="1:11">
      <c r="A34" s="300"/>
      <c r="B34" s="300"/>
      <c r="C34" s="300"/>
      <c r="D34" s="300"/>
      <c r="E34" s="300"/>
      <c r="F34" s="300"/>
      <c r="G34" s="300"/>
      <c r="H34" s="300"/>
      <c r="I34" s="300"/>
      <c r="J34" s="300"/>
      <c r="K34" s="332"/>
    </row>
    <row r="35" ht="15.75" customHeight="1" spans="1:11">
      <c r="A35" s="316" t="s">
        <v>46</v>
      </c>
      <c r="B35" s="317"/>
      <c r="C35" s="317"/>
      <c r="D35" s="317"/>
      <c r="E35" s="317"/>
      <c r="F35" s="317"/>
      <c r="G35" s="317"/>
      <c r="H35" s="317"/>
      <c r="I35" s="317"/>
      <c r="J35" s="317"/>
      <c r="K35" s="338"/>
    </row>
    <row r="36" ht="63" spans="1:11">
      <c r="A36" s="297" t="s">
        <v>47</v>
      </c>
      <c r="B36" s="298" t="s">
        <v>48</v>
      </c>
      <c r="C36" s="298" t="s">
        <v>18</v>
      </c>
      <c r="D36" s="299" t="s">
        <v>49</v>
      </c>
      <c r="E36" s="318"/>
      <c r="F36" s="318"/>
      <c r="G36" s="318"/>
      <c r="H36" s="318"/>
      <c r="I36" s="324" t="s">
        <v>114</v>
      </c>
      <c r="J36" s="297" t="s">
        <v>117</v>
      </c>
      <c r="K36" s="335">
        <f>SUM(J37)</f>
        <v>721</v>
      </c>
    </row>
    <row r="37" ht="31.5" spans="1:11">
      <c r="A37" s="300"/>
      <c r="B37" s="301"/>
      <c r="C37" s="301"/>
      <c r="D37" s="299" t="s">
        <v>124</v>
      </c>
      <c r="E37" s="306"/>
      <c r="F37" s="306"/>
      <c r="G37" s="306"/>
      <c r="H37" s="306"/>
      <c r="I37" s="323">
        <v>721</v>
      </c>
      <c r="J37" s="339">
        <f>I37</f>
        <v>721</v>
      </c>
      <c r="K37" s="336"/>
    </row>
    <row r="38" ht="15.75" spans="1:11">
      <c r="A38" s="300"/>
      <c r="B38" s="301"/>
      <c r="C38" s="301"/>
      <c r="D38" s="319"/>
      <c r="E38" s="306"/>
      <c r="F38" s="306"/>
      <c r="G38" s="306"/>
      <c r="H38" s="306"/>
      <c r="I38" s="306"/>
      <c r="J38" s="340"/>
      <c r="K38" s="332"/>
    </row>
    <row r="39" ht="15.75" spans="1:11">
      <c r="A39" s="300"/>
      <c r="B39" s="300"/>
      <c r="C39" s="300"/>
      <c r="D39" s="300"/>
      <c r="E39" s="300"/>
      <c r="F39" s="300"/>
      <c r="G39" s="300"/>
      <c r="H39" s="300"/>
      <c r="I39" s="300"/>
      <c r="J39" s="300"/>
      <c r="K39" s="332"/>
    </row>
    <row r="40" ht="78.75" spans="1:11">
      <c r="A40" s="297" t="s">
        <v>50</v>
      </c>
      <c r="B40" s="298" t="s">
        <v>51</v>
      </c>
      <c r="C40" s="298" t="s">
        <v>18</v>
      </c>
      <c r="D40" s="299" t="s">
        <v>125</v>
      </c>
      <c r="E40" s="318"/>
      <c r="F40" s="318"/>
      <c r="G40" s="318"/>
      <c r="H40" s="318"/>
      <c r="I40" s="320" t="s">
        <v>116</v>
      </c>
      <c r="J40" s="297" t="s">
        <v>117</v>
      </c>
      <c r="K40" s="335">
        <f>SUM(J41)</f>
        <v>3375</v>
      </c>
    </row>
    <row r="41" ht="31.5" spans="1:11">
      <c r="A41" s="300"/>
      <c r="B41" s="301"/>
      <c r="C41" s="301"/>
      <c r="D41" s="299" t="s">
        <v>126</v>
      </c>
      <c r="E41" s="306"/>
      <c r="F41" s="306"/>
      <c r="G41" s="306"/>
      <c r="H41" s="306"/>
      <c r="I41" s="341">
        <v>3375</v>
      </c>
      <c r="J41" s="339">
        <f>I41</f>
        <v>3375</v>
      </c>
      <c r="K41" s="336"/>
    </row>
    <row r="42" ht="15.75" spans="1:11">
      <c r="A42" s="300"/>
      <c r="B42" s="301"/>
      <c r="C42" s="301"/>
      <c r="D42" s="319"/>
      <c r="E42" s="306"/>
      <c r="F42" s="306"/>
      <c r="G42" s="306"/>
      <c r="H42" s="306"/>
      <c r="I42" s="306"/>
      <c r="J42" s="342"/>
      <c r="K42" s="332"/>
    </row>
    <row r="43" ht="15.75" spans="1:11">
      <c r="A43" s="300"/>
      <c r="B43" s="300"/>
      <c r="C43" s="300"/>
      <c r="D43" s="300"/>
      <c r="E43" s="300"/>
      <c r="F43" s="300"/>
      <c r="G43" s="300"/>
      <c r="H43" s="300"/>
      <c r="I43" s="300"/>
      <c r="J43" s="300"/>
      <c r="K43" s="332"/>
    </row>
    <row r="44" ht="47.25" spans="1:14">
      <c r="A44" s="297" t="s">
        <v>53</v>
      </c>
      <c r="B44" s="298" t="s">
        <v>127</v>
      </c>
      <c r="C44" s="298" t="s">
        <v>18</v>
      </c>
      <c r="D44" s="299" t="s">
        <v>128</v>
      </c>
      <c r="E44" s="297"/>
      <c r="F44" s="320" t="s">
        <v>129</v>
      </c>
      <c r="G44" s="320" t="s">
        <v>130</v>
      </c>
      <c r="H44" s="320" t="s">
        <v>115</v>
      </c>
      <c r="I44" s="320" t="s">
        <v>131</v>
      </c>
      <c r="J44" s="297" t="s">
        <v>117</v>
      </c>
      <c r="K44" s="335">
        <f>SUM(J45)</f>
        <v>21.63</v>
      </c>
      <c r="M44">
        <f>I41*0.08*1.2</f>
        <v>324</v>
      </c>
      <c r="N44">
        <f>M44*2.4</f>
        <v>777.6</v>
      </c>
    </row>
    <row r="45" ht="15.75" spans="1:14">
      <c r="A45" s="300"/>
      <c r="B45" s="301"/>
      <c r="C45" s="301"/>
      <c r="D45" s="302"/>
      <c r="E45" s="300"/>
      <c r="F45" s="321">
        <v>0.2</v>
      </c>
      <c r="G45" s="321">
        <f>I37</f>
        <v>721</v>
      </c>
      <c r="H45" s="322">
        <v>0.15</v>
      </c>
      <c r="I45" s="321">
        <f>H45*G45*F45</f>
        <v>21.63</v>
      </c>
      <c r="J45" s="225">
        <f>I45</f>
        <v>21.63</v>
      </c>
      <c r="K45" s="336"/>
      <c r="N45">
        <f>N44/8</f>
        <v>97.2</v>
      </c>
    </row>
    <row r="46" ht="15.75" spans="1:14">
      <c r="A46" s="300"/>
      <c r="B46" s="300"/>
      <c r="C46" s="300"/>
      <c r="D46" s="300"/>
      <c r="E46" s="300"/>
      <c r="F46" s="300"/>
      <c r="G46" s="300"/>
      <c r="H46" s="300"/>
      <c r="I46" s="300"/>
      <c r="J46" s="300"/>
      <c r="K46" s="332"/>
      <c r="N46">
        <f>N45*0.25</f>
        <v>24.3</v>
      </c>
    </row>
    <row r="47" ht="31.5" spans="1:11">
      <c r="A47" s="297" t="s">
        <v>56</v>
      </c>
      <c r="B47" s="298" t="s">
        <v>132</v>
      </c>
      <c r="C47" s="298" t="s">
        <v>18</v>
      </c>
      <c r="D47" s="299" t="s">
        <v>133</v>
      </c>
      <c r="E47" s="320" t="s">
        <v>129</v>
      </c>
      <c r="F47" s="320" t="s">
        <v>130</v>
      </c>
      <c r="G47" s="320" t="s">
        <v>115</v>
      </c>
      <c r="H47" s="320" t="s">
        <v>131</v>
      </c>
      <c r="I47" s="343" t="s">
        <v>134</v>
      </c>
      <c r="J47" s="344" t="s">
        <v>117</v>
      </c>
      <c r="K47" s="335">
        <f>SUM(J48:J52)</f>
        <v>17.466</v>
      </c>
    </row>
    <row r="48" ht="15.75" spans="1:11">
      <c r="A48" s="300"/>
      <c r="B48" s="301"/>
      <c r="C48" s="301"/>
      <c r="D48" s="319" t="s">
        <v>135</v>
      </c>
      <c r="E48" s="323">
        <v>0.4</v>
      </c>
      <c r="F48" s="323">
        <v>3.5</v>
      </c>
      <c r="G48" s="323">
        <v>0.15</v>
      </c>
      <c r="H48" s="324">
        <f>G48*F48*E48</f>
        <v>0.21</v>
      </c>
      <c r="I48" s="345">
        <f>ROUNDUP((190/15),0)</f>
        <v>13</v>
      </c>
      <c r="J48" s="346">
        <f>I48*H48</f>
        <v>2.73</v>
      </c>
      <c r="K48" s="336"/>
    </row>
    <row r="49" ht="15.75" spans="1:11">
      <c r="A49" s="300"/>
      <c r="B49" s="301"/>
      <c r="C49" s="301"/>
      <c r="D49" s="319" t="s">
        <v>230</v>
      </c>
      <c r="E49" s="323">
        <v>1</v>
      </c>
      <c r="F49" s="323">
        <v>2</v>
      </c>
      <c r="G49" s="323">
        <v>0.15</v>
      </c>
      <c r="H49" s="324">
        <f>G49*F49*E49</f>
        <v>0.3</v>
      </c>
      <c r="I49" s="345">
        <v>1</v>
      </c>
      <c r="J49" s="346">
        <f>I49*H49</f>
        <v>0.3</v>
      </c>
      <c r="K49" s="347"/>
    </row>
    <row r="50" ht="15.75" spans="1:11">
      <c r="A50" s="300"/>
      <c r="B50" s="301"/>
      <c r="C50" s="301"/>
      <c r="D50" s="319" t="s">
        <v>231</v>
      </c>
      <c r="E50" s="323">
        <v>0.2</v>
      </c>
      <c r="F50" s="323">
        <v>0.2</v>
      </c>
      <c r="G50" s="323">
        <v>0.2</v>
      </c>
      <c r="H50" s="324">
        <f>G50*F50*E50</f>
        <v>0.008</v>
      </c>
      <c r="I50" s="345">
        <v>2</v>
      </c>
      <c r="J50" s="346">
        <f>I50*H50</f>
        <v>0.016</v>
      </c>
      <c r="K50" s="347"/>
    </row>
    <row r="51" ht="15.75" spans="1:11">
      <c r="A51" s="300"/>
      <c r="B51" s="301"/>
      <c r="C51" s="301"/>
      <c r="D51" s="319" t="s">
        <v>136</v>
      </c>
      <c r="E51" s="323">
        <v>0.1</v>
      </c>
      <c r="F51" s="323">
        <f>I37</f>
        <v>721</v>
      </c>
      <c r="G51" s="323">
        <v>0.2</v>
      </c>
      <c r="H51" s="324"/>
      <c r="I51" s="345"/>
      <c r="J51" s="346">
        <f>G51*F51*E51</f>
        <v>14.42</v>
      </c>
      <c r="K51" s="347"/>
    </row>
    <row r="52" ht="15.75" customHeight="1" spans="1:11">
      <c r="A52" s="308"/>
      <c r="B52" s="308"/>
      <c r="C52" s="308"/>
      <c r="D52" s="308"/>
      <c r="E52" s="308"/>
      <c r="F52" s="308"/>
      <c r="G52" s="308"/>
      <c r="H52" s="308"/>
      <c r="I52" s="308"/>
      <c r="J52" s="308"/>
      <c r="K52" s="332"/>
    </row>
    <row r="53" ht="31.5" spans="1:11">
      <c r="A53" s="297" t="s">
        <v>58</v>
      </c>
      <c r="B53" s="325">
        <f>VLOOKUP(A53,'Planilha 15 de agosto(igreja)'!A:H,2,FALSE)</f>
        <v>40243</v>
      </c>
      <c r="C53" s="298"/>
      <c r="D53" s="326" t="str">
        <f>VLOOKUP(A53,'Planilha 15 de agosto(igreja)'!$A:$H,4,FALSE)</f>
        <v> Fornecimento, dobragem e colocação em fôrma, de armadura CA-50 A média, diâmetro de 6.3 a 10.0 mm </v>
      </c>
      <c r="E53" s="326" t="str">
        <f>VLOOKUP(A53,'Planilha 15 de agosto(igreja)'!A:H,5,FALSE)</f>
        <v>kg</v>
      </c>
      <c r="F53" s="327" t="s">
        <v>169</v>
      </c>
      <c r="G53" s="327" t="s">
        <v>134</v>
      </c>
      <c r="H53" s="327" t="s">
        <v>232</v>
      </c>
      <c r="I53" s="292"/>
      <c r="J53" s="320" t="s">
        <v>117</v>
      </c>
      <c r="K53" s="335">
        <f>SUM(J54:J56)</f>
        <v>7.821</v>
      </c>
    </row>
    <row r="54" ht="15.75" spans="1:11">
      <c r="A54" s="300"/>
      <c r="B54" s="300"/>
      <c r="C54" s="300"/>
      <c r="D54" s="302" t="s">
        <v>233</v>
      </c>
      <c r="E54" s="328"/>
      <c r="F54" s="328">
        <v>1.2</v>
      </c>
      <c r="G54" s="328">
        <v>8</v>
      </c>
      <c r="H54" s="328">
        <v>0.395</v>
      </c>
      <c r="I54" s="332"/>
      <c r="J54" s="328">
        <f>H54*G54*F54</f>
        <v>3.792</v>
      </c>
      <c r="K54" s="336"/>
    </row>
    <row r="55" ht="15.75" spans="1:11">
      <c r="A55" s="300"/>
      <c r="B55" s="300"/>
      <c r="C55" s="300"/>
      <c r="D55" s="302" t="s">
        <v>234</v>
      </c>
      <c r="E55" s="328"/>
      <c r="F55" s="328">
        <f>0.17+0.17+0.17</f>
        <v>0.51</v>
      </c>
      <c r="G55" s="328">
        <f>(15/3)*2</f>
        <v>10</v>
      </c>
      <c r="H55" s="328">
        <v>0.395</v>
      </c>
      <c r="I55" s="332"/>
      <c r="J55" s="328">
        <f>H55*G55*F55</f>
        <v>2.0145</v>
      </c>
      <c r="K55" s="347"/>
    </row>
    <row r="56" ht="15.75" spans="1:11">
      <c r="A56" s="300"/>
      <c r="B56" s="300"/>
      <c r="C56" s="300"/>
      <c r="D56" s="302" t="s">
        <v>234</v>
      </c>
      <c r="E56" s="328"/>
      <c r="F56" s="328">
        <f>0.17+0.17+0.17</f>
        <v>0.51</v>
      </c>
      <c r="G56" s="328">
        <f>(15/3)*2</f>
        <v>10</v>
      </c>
      <c r="H56" s="328">
        <v>0.395</v>
      </c>
      <c r="I56" s="332"/>
      <c r="J56" s="328">
        <f>H56*G56*F56</f>
        <v>2.0145</v>
      </c>
      <c r="K56" s="347"/>
    </row>
    <row r="57" ht="15.75" customHeight="1" spans="1:11">
      <c r="A57" s="308"/>
      <c r="B57" s="308"/>
      <c r="C57" s="308"/>
      <c r="D57" s="308"/>
      <c r="E57" s="308"/>
      <c r="F57" s="308"/>
      <c r="G57" s="308"/>
      <c r="H57" s="308"/>
      <c r="I57" s="308"/>
      <c r="J57" s="308"/>
      <c r="K57" s="332"/>
    </row>
    <row r="58" ht="31.5" spans="1:11">
      <c r="A58" s="297" t="s">
        <v>200</v>
      </c>
      <c r="B58" s="325">
        <f>VLOOKUP(A58,'Planilha 15 de agosto(igreja)'!A:H,2,FALSE)</f>
        <v>40754</v>
      </c>
      <c r="C58" s="298"/>
      <c r="D58" s="326" t="str">
        <f>VLOOKUP(A58,'Planilha 15 de agosto(igreja)'!$A:$H,4,FALSE)</f>
        <v>Regularização e compactação do sub-leito (100% P.I.) H = 0,20 m</v>
      </c>
      <c r="E58" s="326" t="str">
        <f>VLOOKUP(A58,'Planilha 15 de agosto(igreja)'!A:H,5,FALSE)</f>
        <v>M²</v>
      </c>
      <c r="F58" s="327"/>
      <c r="G58" s="327"/>
      <c r="H58" s="327"/>
      <c r="I58" s="292" t="s">
        <v>137</v>
      </c>
      <c r="J58" s="320" t="s">
        <v>117</v>
      </c>
      <c r="K58" s="335">
        <f>SUM(J59)</f>
        <v>3375</v>
      </c>
    </row>
    <row r="59" ht="15.75" spans="1:11">
      <c r="A59" s="300"/>
      <c r="B59" s="300"/>
      <c r="C59" s="300"/>
      <c r="D59" s="302" t="s">
        <v>138</v>
      </c>
      <c r="E59" s="328"/>
      <c r="F59" s="328"/>
      <c r="G59" s="328"/>
      <c r="H59" s="328"/>
      <c r="I59" s="329">
        <f>I41</f>
        <v>3375</v>
      </c>
      <c r="J59" s="348">
        <f>I59</f>
        <v>3375</v>
      </c>
      <c r="K59" s="336"/>
    </row>
    <row r="60" ht="15.75" customHeight="1" spans="1:11">
      <c r="A60" s="300"/>
      <c r="B60" s="300"/>
      <c r="C60" s="300"/>
      <c r="D60" s="300"/>
      <c r="E60" s="300"/>
      <c r="F60" s="300"/>
      <c r="G60" s="300"/>
      <c r="H60" s="300"/>
      <c r="I60" s="300"/>
      <c r="J60" s="300"/>
      <c r="K60" s="332"/>
    </row>
    <row r="61" ht="47.25" spans="1:11">
      <c r="A61" s="297" t="s">
        <v>229</v>
      </c>
      <c r="B61" s="325">
        <f>VLOOKUP(A61,'Planilha 15 de agosto(igreja)'!A:H,2,FALSE)</f>
        <v>40206</v>
      </c>
      <c r="C61" s="298"/>
      <c r="D61" s="326" t="str">
        <f>VLOOKUP(A61,'Planilha 15 de agosto(igreja)'!$A:$H,4,FALSE)</f>
        <v>Fôrma de tábua de madeira de 2.5 x 30.0 cm para fundações, levando-se em conta a utilização 5 vezes (incluido o material, corte, montagem, escoramento e desforma)</v>
      </c>
      <c r="E61" s="326" t="str">
        <f>VLOOKUP(A61,'Planilha 15 de agosto(igreja)'!A:H,5,FALSE)</f>
        <v>M²</v>
      </c>
      <c r="F61" s="291" t="s">
        <v>206</v>
      </c>
      <c r="G61" s="291" t="s">
        <v>169</v>
      </c>
      <c r="H61" s="291" t="s">
        <v>134</v>
      </c>
      <c r="I61" s="292" t="s">
        <v>137</v>
      </c>
      <c r="J61" s="320" t="s">
        <v>117</v>
      </c>
      <c r="K61" s="335">
        <f>SUM(J62:J63)</f>
        <v>42.4</v>
      </c>
    </row>
    <row r="62" ht="15.75" spans="1:11">
      <c r="A62" s="300"/>
      <c r="B62" s="300"/>
      <c r="C62" s="300"/>
      <c r="D62" s="302" t="s">
        <v>207</v>
      </c>
      <c r="E62" s="328"/>
      <c r="F62" s="329">
        <f>E48</f>
        <v>0.4</v>
      </c>
      <c r="G62" s="329">
        <f>F48</f>
        <v>3.5</v>
      </c>
      <c r="H62" s="328">
        <f>I48*2</f>
        <v>26</v>
      </c>
      <c r="I62" s="328">
        <f>G62*F62</f>
        <v>1.4</v>
      </c>
      <c r="J62" s="348">
        <f>(I62*H62)</f>
        <v>36.4</v>
      </c>
      <c r="K62" s="336"/>
    </row>
    <row r="63" ht="15.75" spans="1:11">
      <c r="A63" s="300"/>
      <c r="B63" s="300"/>
      <c r="C63" s="300"/>
      <c r="D63" s="302" t="s">
        <v>235</v>
      </c>
      <c r="E63" s="328"/>
      <c r="F63" s="328">
        <v>1.5</v>
      </c>
      <c r="G63" s="328">
        <v>2</v>
      </c>
      <c r="H63" s="328">
        <v>2</v>
      </c>
      <c r="I63" s="328">
        <f>H63*G63*F63</f>
        <v>6</v>
      </c>
      <c r="J63" s="348">
        <f>I63</f>
        <v>6</v>
      </c>
      <c r="K63" s="347"/>
    </row>
    <row r="64" ht="15.75" customHeight="1" spans="1:11">
      <c r="A64" s="300"/>
      <c r="B64" s="300"/>
      <c r="C64" s="300"/>
      <c r="D64" s="300"/>
      <c r="E64" s="300"/>
      <c r="F64" s="300"/>
      <c r="G64" s="300"/>
      <c r="H64" s="300"/>
      <c r="I64" s="300"/>
      <c r="J64" s="300"/>
      <c r="K64" s="332"/>
    </row>
    <row r="65" ht="15.75" spans="1:11">
      <c r="A65" s="316" t="s">
        <v>139</v>
      </c>
      <c r="B65" s="317"/>
      <c r="C65" s="317"/>
      <c r="D65" s="317"/>
      <c r="E65" s="317"/>
      <c r="F65" s="317"/>
      <c r="G65" s="317"/>
      <c r="H65" s="317"/>
      <c r="I65" s="317"/>
      <c r="J65" s="317"/>
      <c r="K65" s="338"/>
    </row>
    <row r="66" ht="47.25" spans="1:11">
      <c r="A66" s="297" t="s">
        <v>64</v>
      </c>
      <c r="B66" s="298" t="s">
        <v>140</v>
      </c>
      <c r="C66" s="298" t="s">
        <v>59</v>
      </c>
      <c r="D66" s="305" t="s">
        <v>66</v>
      </c>
      <c r="E66" s="330"/>
      <c r="F66" s="330" t="s">
        <v>141</v>
      </c>
      <c r="G66" s="305" t="s">
        <v>142</v>
      </c>
      <c r="H66" s="305" t="s">
        <v>143</v>
      </c>
      <c r="I66" s="298" t="s">
        <v>144</v>
      </c>
      <c r="J66" s="297" t="s">
        <v>145</v>
      </c>
      <c r="K66" s="335">
        <f>SUM(J67:J69)</f>
        <v>14.5</v>
      </c>
    </row>
    <row r="67" ht="15.75" spans="1:11">
      <c r="A67" s="300"/>
      <c r="B67" s="301"/>
      <c r="C67" s="301"/>
      <c r="D67" s="331"/>
      <c r="E67" s="331"/>
      <c r="F67" s="332"/>
      <c r="G67" s="332"/>
      <c r="H67" s="332"/>
      <c r="I67" s="332"/>
      <c r="J67" s="332"/>
      <c r="K67" s="336"/>
    </row>
    <row r="68" ht="31.5" spans="1:11">
      <c r="A68" s="300"/>
      <c r="B68" s="301"/>
      <c r="C68" s="301" t="s">
        <v>148</v>
      </c>
      <c r="D68" s="331" t="s">
        <v>149</v>
      </c>
      <c r="E68" s="331"/>
      <c r="F68" s="66">
        <v>0.25</v>
      </c>
      <c r="G68" s="66">
        <f>I68/8</f>
        <v>56.953125</v>
      </c>
      <c r="H68" s="66">
        <v>1.35</v>
      </c>
      <c r="I68" s="66">
        <f>0.1*I41*H68</f>
        <v>455.625</v>
      </c>
      <c r="J68" s="66">
        <f>ROUND(F68*G68,2)</f>
        <v>14.24</v>
      </c>
      <c r="K68" s="347"/>
    </row>
    <row r="69" ht="31.5" spans="1:11">
      <c r="A69" s="300"/>
      <c r="B69" s="301"/>
      <c r="C69" s="301" t="s">
        <v>150</v>
      </c>
      <c r="D69" s="331" t="s">
        <v>151</v>
      </c>
      <c r="E69" s="331"/>
      <c r="F69" s="66">
        <v>0.25</v>
      </c>
      <c r="G69" s="66">
        <f>I69/8</f>
        <v>1.040403</v>
      </c>
      <c r="H69" s="66">
        <v>1.48</v>
      </c>
      <c r="I69" s="66">
        <f>I37*0.0078*H69</f>
        <v>8.323224</v>
      </c>
      <c r="J69" s="66">
        <f>ROUND(F69*G69,2)</f>
        <v>0.26</v>
      </c>
      <c r="K69" s="347"/>
    </row>
    <row r="70" ht="15.75" spans="1:11">
      <c r="A70" s="300"/>
      <c r="B70" s="300"/>
      <c r="C70" s="300"/>
      <c r="D70" s="300"/>
      <c r="E70" s="300"/>
      <c r="F70" s="300"/>
      <c r="G70" s="300"/>
      <c r="H70" s="300"/>
      <c r="I70" s="300"/>
      <c r="J70" s="300"/>
      <c r="K70" s="332"/>
    </row>
    <row r="71" ht="31.5" spans="1:11">
      <c r="A71" s="349" t="s">
        <v>68</v>
      </c>
      <c r="B71" s="349" t="s">
        <v>208</v>
      </c>
      <c r="C71" s="350" t="s">
        <v>18</v>
      </c>
      <c r="D71" s="351" t="s">
        <v>73</v>
      </c>
      <c r="E71" s="352"/>
      <c r="F71" s="352"/>
      <c r="G71" s="352"/>
      <c r="H71" s="352"/>
      <c r="I71" s="352"/>
      <c r="J71" s="349" t="s">
        <v>153</v>
      </c>
      <c r="K71" s="335">
        <f>SUM(J72)</f>
        <v>360.5</v>
      </c>
    </row>
    <row r="72" ht="15.75" spans="1:11">
      <c r="A72" s="213"/>
      <c r="B72" s="213"/>
      <c r="C72" s="199"/>
      <c r="D72" s="212"/>
      <c r="E72" s="353"/>
      <c r="F72" s="353"/>
      <c r="G72" s="353"/>
      <c r="H72" s="353"/>
      <c r="I72" s="353"/>
      <c r="J72" s="371">
        <f>J37/2</f>
        <v>360.5</v>
      </c>
      <c r="K72" s="336"/>
    </row>
    <row r="73" ht="15.75" spans="1:11">
      <c r="A73" s="300"/>
      <c r="B73" s="300"/>
      <c r="C73" s="300"/>
      <c r="D73" s="300"/>
      <c r="E73" s="300"/>
      <c r="F73" s="300"/>
      <c r="G73" s="300"/>
      <c r="H73" s="300"/>
      <c r="I73" s="300"/>
      <c r="J73" s="300"/>
      <c r="K73" s="332"/>
    </row>
    <row r="74" ht="31.5" spans="1:11">
      <c r="A74" s="349" t="s">
        <v>71</v>
      </c>
      <c r="B74" s="354">
        <v>41544</v>
      </c>
      <c r="C74" s="350" t="s">
        <v>59</v>
      </c>
      <c r="D74" s="351" t="s">
        <v>77</v>
      </c>
      <c r="E74" s="326" t="str">
        <f>VLOOKUP(A74,'Planilha 15 de agosto(igreja)'!A:H,5,FALSE)</f>
        <v>H</v>
      </c>
      <c r="F74" s="352"/>
      <c r="G74" s="352"/>
      <c r="H74" s="349" t="s">
        <v>155</v>
      </c>
      <c r="I74" s="349" t="s">
        <v>156</v>
      </c>
      <c r="J74" s="349" t="s">
        <v>145</v>
      </c>
      <c r="K74" s="335">
        <f>SUM(J75:J79)</f>
        <v>8</v>
      </c>
    </row>
    <row r="75" ht="47.25" customHeight="1" spans="1:11">
      <c r="A75" s="214"/>
      <c r="B75" s="214"/>
      <c r="C75" s="355" t="s">
        <v>158</v>
      </c>
      <c r="D75" s="212" t="s">
        <v>159</v>
      </c>
      <c r="E75" s="214"/>
      <c r="F75" s="214"/>
      <c r="G75" s="214"/>
      <c r="H75" s="213" t="s">
        <v>123</v>
      </c>
      <c r="I75" s="213" t="s">
        <v>123</v>
      </c>
      <c r="J75" s="371">
        <f>I75+H75</f>
        <v>2</v>
      </c>
      <c r="K75" s="336"/>
    </row>
    <row r="76" ht="31.5" spans="1:11">
      <c r="A76" s="214"/>
      <c r="B76" s="214"/>
      <c r="C76" s="356"/>
      <c r="D76" s="212" t="s">
        <v>160</v>
      </c>
      <c r="E76" s="214"/>
      <c r="F76" s="214"/>
      <c r="G76" s="214"/>
      <c r="H76" s="213" t="s">
        <v>123</v>
      </c>
      <c r="I76" s="213" t="s">
        <v>123</v>
      </c>
      <c r="J76" s="371">
        <f t="shared" ref="J76:J78" si="0">I76+H76</f>
        <v>2</v>
      </c>
      <c r="K76" s="347"/>
    </row>
    <row r="77" ht="31.5" spans="1:11">
      <c r="A77" s="214"/>
      <c r="B77" s="214"/>
      <c r="C77" s="356"/>
      <c r="D77" s="212" t="s">
        <v>161</v>
      </c>
      <c r="E77" s="214"/>
      <c r="F77" s="214"/>
      <c r="G77" s="214"/>
      <c r="H77" s="213" t="s">
        <v>123</v>
      </c>
      <c r="I77" s="213" t="s">
        <v>123</v>
      </c>
      <c r="J77" s="371">
        <f t="shared" si="0"/>
        <v>2</v>
      </c>
      <c r="K77" s="347"/>
    </row>
    <row r="78" ht="31.5" spans="1:11">
      <c r="A78" s="214"/>
      <c r="B78" s="214"/>
      <c r="C78" s="357"/>
      <c r="D78" s="212" t="s">
        <v>162</v>
      </c>
      <c r="E78" s="214"/>
      <c r="F78" s="214"/>
      <c r="G78" s="214"/>
      <c r="H78" s="213" t="s">
        <v>123</v>
      </c>
      <c r="I78" s="213" t="s">
        <v>123</v>
      </c>
      <c r="J78" s="371">
        <f t="shared" si="0"/>
        <v>2</v>
      </c>
      <c r="K78" s="347"/>
    </row>
    <row r="79" ht="15.75" spans="1:11">
      <c r="A79" s="214"/>
      <c r="B79" s="214"/>
      <c r="C79" s="214"/>
      <c r="D79" s="214"/>
      <c r="E79" s="214"/>
      <c r="F79" s="214"/>
      <c r="G79" s="214"/>
      <c r="H79" s="214"/>
      <c r="I79" s="214"/>
      <c r="J79" s="371"/>
      <c r="K79" s="347"/>
    </row>
    <row r="80" ht="15.75" spans="1:11">
      <c r="A80" s="300"/>
      <c r="B80" s="300"/>
      <c r="C80" s="300"/>
      <c r="D80" s="300"/>
      <c r="E80" s="300"/>
      <c r="F80" s="300"/>
      <c r="G80" s="300"/>
      <c r="H80" s="300"/>
      <c r="I80" s="300"/>
      <c r="J80" s="300"/>
      <c r="K80" s="332"/>
    </row>
    <row r="81" customFormat="1" ht="15.75" spans="1:11">
      <c r="A81" s="297" t="s">
        <v>74</v>
      </c>
      <c r="B81" s="309" t="str">
        <f>VLOOKUP(A81,'Planilha 15 de agosto(igreja)'!$A:$I,2,FALSE)</f>
        <v>COMP. 06</v>
      </c>
      <c r="C81" s="309" t="str">
        <f>VLOOKUP(A81,'Planilha 15 de agosto(igreja)'!A:I,3,FALSE)</f>
        <v>DER - RODOVIAS </v>
      </c>
      <c r="D81" s="315" t="str">
        <f>VLOOKUP(A81,'Planilha 15 de agosto(igreja)'!A:I,4,FALSE)</f>
        <v>RETROESCAVADEIRA</v>
      </c>
      <c r="E81" s="309" t="str">
        <f>VLOOKUP(A81,'Planilha 15 de agosto(igreja)'!A:I,5,FALSE)</f>
        <v>H</v>
      </c>
      <c r="F81" s="297" t="s">
        <v>113</v>
      </c>
      <c r="G81" s="297" t="s">
        <v>114</v>
      </c>
      <c r="H81" s="297" t="s">
        <v>115</v>
      </c>
      <c r="I81" s="297" t="s">
        <v>116</v>
      </c>
      <c r="J81" s="297" t="s">
        <v>117</v>
      </c>
      <c r="K81" s="335">
        <f>ROUND((J82),2)</f>
        <v>40</v>
      </c>
    </row>
    <row r="82" customFormat="1" ht="15.75" spans="1:11">
      <c r="A82" s="300"/>
      <c r="B82" s="300"/>
      <c r="C82" s="301"/>
      <c r="D82" s="310"/>
      <c r="E82" s="311" t="s">
        <v>121</v>
      </c>
      <c r="F82" s="312"/>
      <c r="G82" s="312"/>
      <c r="H82" s="312"/>
      <c r="I82" s="312"/>
      <c r="J82" s="337" t="str">
        <f>E82</f>
        <v>40</v>
      </c>
      <c r="K82" s="336"/>
    </row>
    <row r="83" customFormat="1" ht="15.75" spans="1:11">
      <c r="A83" s="300"/>
      <c r="B83" s="300"/>
      <c r="C83" s="300"/>
      <c r="D83" s="300"/>
      <c r="E83" s="300"/>
      <c r="F83" s="300"/>
      <c r="G83" s="300"/>
      <c r="H83" s="300"/>
      <c r="I83" s="300"/>
      <c r="J83" s="300"/>
      <c r="K83" s="332"/>
    </row>
    <row r="84" ht="15.75" spans="1:11">
      <c r="A84" s="316" t="s">
        <v>79</v>
      </c>
      <c r="B84" s="317"/>
      <c r="C84" s="317"/>
      <c r="D84" s="317"/>
      <c r="E84" s="317"/>
      <c r="F84" s="317"/>
      <c r="G84" s="317"/>
      <c r="H84" s="317"/>
      <c r="I84" s="317"/>
      <c r="J84" s="317"/>
      <c r="K84" s="338"/>
    </row>
    <row r="85" ht="31.5" spans="1:11">
      <c r="A85" s="297" t="s">
        <v>80</v>
      </c>
      <c r="B85" s="291">
        <v>30103</v>
      </c>
      <c r="C85" s="298" t="s">
        <v>18</v>
      </c>
      <c r="D85" s="299" t="s">
        <v>81</v>
      </c>
      <c r="E85" s="358"/>
      <c r="F85" s="358"/>
      <c r="G85" s="320" t="s">
        <v>129</v>
      </c>
      <c r="H85" s="320" t="s">
        <v>130</v>
      </c>
      <c r="I85" s="320" t="s">
        <v>115</v>
      </c>
      <c r="J85" s="320" t="s">
        <v>131</v>
      </c>
      <c r="K85" s="335">
        <f>SUM(J86:J87)</f>
        <v>17.466</v>
      </c>
    </row>
    <row r="86" ht="15.75" spans="1:11">
      <c r="A86" s="300"/>
      <c r="B86" s="359"/>
      <c r="C86" s="301"/>
      <c r="D86" s="319" t="s">
        <v>209</v>
      </c>
      <c r="E86" s="360"/>
      <c r="F86" s="360"/>
      <c r="G86" s="323"/>
      <c r="H86" s="323"/>
      <c r="I86" s="323"/>
      <c r="J86" s="324">
        <f>K47</f>
        <v>17.466</v>
      </c>
      <c r="K86" s="336"/>
    </row>
    <row r="87" ht="15.75" spans="1:11">
      <c r="A87" s="300"/>
      <c r="B87" s="300"/>
      <c r="C87" s="300"/>
      <c r="D87" s="300"/>
      <c r="E87" s="300"/>
      <c r="F87" s="300"/>
      <c r="G87" s="300"/>
      <c r="H87" s="300"/>
      <c r="I87" s="300"/>
      <c r="J87" s="300"/>
      <c r="K87" s="332"/>
    </row>
    <row r="88" ht="47.25" spans="1:11">
      <c r="A88" s="297" t="s">
        <v>83</v>
      </c>
      <c r="B88" s="292" t="s">
        <v>163</v>
      </c>
      <c r="C88" s="298" t="s">
        <v>59</v>
      </c>
      <c r="D88" s="361" t="s">
        <v>164</v>
      </c>
      <c r="E88" s="358"/>
      <c r="F88" s="358"/>
      <c r="G88" s="358"/>
      <c r="H88" s="358"/>
      <c r="I88" s="358"/>
      <c r="J88" s="320" t="s">
        <v>130</v>
      </c>
      <c r="K88" s="335">
        <f>SUM(J89:J92)</f>
        <v>23</v>
      </c>
    </row>
    <row r="89" ht="15.75" spans="1:11">
      <c r="A89" s="300"/>
      <c r="B89" s="310"/>
      <c r="C89" s="301"/>
      <c r="D89" s="362"/>
      <c r="E89" s="360"/>
      <c r="F89" s="360"/>
      <c r="G89" s="360"/>
      <c r="H89" s="360"/>
      <c r="I89" s="360"/>
      <c r="J89" s="342"/>
      <c r="K89" s="336"/>
    </row>
    <row r="90" ht="31.5" spans="1:11">
      <c r="A90" s="300"/>
      <c r="B90" s="310"/>
      <c r="C90" s="301"/>
      <c r="D90" s="362" t="s">
        <v>236</v>
      </c>
      <c r="E90" s="360"/>
      <c r="F90" s="360"/>
      <c r="G90" s="360"/>
      <c r="H90" s="360"/>
      <c r="I90" s="360"/>
      <c r="J90" s="342">
        <v>6</v>
      </c>
      <c r="K90" s="347"/>
    </row>
    <row r="91" ht="31.5" spans="1:11">
      <c r="A91" s="300"/>
      <c r="B91" s="310"/>
      <c r="C91" s="301"/>
      <c r="D91" s="362" t="s">
        <v>237</v>
      </c>
      <c r="E91" s="360"/>
      <c r="F91" s="360"/>
      <c r="G91" s="360"/>
      <c r="H91" s="360"/>
      <c r="I91" s="360"/>
      <c r="J91" s="342">
        <v>2</v>
      </c>
      <c r="K91" s="347"/>
    </row>
    <row r="92" ht="31.5" spans="1:11">
      <c r="A92" s="300"/>
      <c r="B92" s="310"/>
      <c r="C92" s="301"/>
      <c r="D92" s="362" t="s">
        <v>238</v>
      </c>
      <c r="E92" s="360"/>
      <c r="F92" s="360"/>
      <c r="G92" s="360"/>
      <c r="H92" s="360"/>
      <c r="I92" s="360"/>
      <c r="J92" s="342">
        <v>15</v>
      </c>
      <c r="K92" s="347"/>
    </row>
    <row r="93" ht="15.75" spans="1:11">
      <c r="A93" s="300"/>
      <c r="B93" s="300"/>
      <c r="C93" s="300"/>
      <c r="D93" s="300"/>
      <c r="E93" s="300"/>
      <c r="F93" s="300"/>
      <c r="G93" s="300"/>
      <c r="H93" s="300"/>
      <c r="I93" s="300"/>
      <c r="J93" s="300"/>
      <c r="K93" s="332"/>
    </row>
    <row r="94" ht="31.5" spans="1:18">
      <c r="A94" s="297" t="s">
        <v>86</v>
      </c>
      <c r="B94" s="291">
        <v>40666</v>
      </c>
      <c r="C94" s="298" t="s">
        <v>59</v>
      </c>
      <c r="D94" s="330" t="s">
        <v>87</v>
      </c>
      <c r="E94" s="358"/>
      <c r="F94" s="358"/>
      <c r="G94" s="358"/>
      <c r="H94" s="358"/>
      <c r="I94" s="320" t="s">
        <v>130</v>
      </c>
      <c r="J94" s="320" t="s">
        <v>117</v>
      </c>
      <c r="K94" s="335">
        <f>SUM(J95:J97)</f>
        <v>132.3</v>
      </c>
      <c r="Q94">
        <v>0.081</v>
      </c>
      <c r="R94">
        <f>Q94/0.8</f>
        <v>0.10125</v>
      </c>
    </row>
    <row r="95" ht="15.75" spans="1:11">
      <c r="A95" s="300"/>
      <c r="B95" s="359"/>
      <c r="C95" s="301"/>
      <c r="D95" s="402"/>
      <c r="E95" s="328"/>
      <c r="F95" s="328"/>
      <c r="G95" s="328"/>
      <c r="H95" s="328"/>
      <c r="I95" s="328">
        <v>73</v>
      </c>
      <c r="J95" s="348">
        <f>I95</f>
        <v>73</v>
      </c>
      <c r="K95" s="336"/>
    </row>
    <row r="96" ht="15.75" spans="1:11">
      <c r="A96" s="300"/>
      <c r="B96" s="359"/>
      <c r="C96" s="301"/>
      <c r="D96" s="402"/>
      <c r="E96" s="328"/>
      <c r="F96" s="328"/>
      <c r="G96" s="328"/>
      <c r="H96" s="328"/>
      <c r="I96" s="328">
        <v>51.3</v>
      </c>
      <c r="J96" s="348">
        <f>I96</f>
        <v>51.3</v>
      </c>
      <c r="K96" s="347"/>
    </row>
    <row r="97" ht="15.75" spans="1:11">
      <c r="A97" s="300"/>
      <c r="B97" s="359"/>
      <c r="C97" s="301"/>
      <c r="D97" s="402"/>
      <c r="E97" s="328"/>
      <c r="F97" s="328"/>
      <c r="G97" s="328"/>
      <c r="H97" s="328"/>
      <c r="I97" s="328">
        <v>8</v>
      </c>
      <c r="J97" s="348">
        <f>I97</f>
        <v>8</v>
      </c>
      <c r="K97" s="347"/>
    </row>
    <row r="98" ht="15.75" spans="1:11">
      <c r="A98" s="403"/>
      <c r="B98" s="403"/>
      <c r="C98" s="403"/>
      <c r="D98" s="403"/>
      <c r="E98" s="403"/>
      <c r="F98" s="403"/>
      <c r="G98" s="403"/>
      <c r="H98" s="403"/>
      <c r="I98" s="403"/>
      <c r="J98" s="403"/>
      <c r="K98" s="332"/>
    </row>
    <row r="99" ht="15.75" spans="1:11">
      <c r="A99" s="297" t="s">
        <v>88</v>
      </c>
      <c r="B99" s="291">
        <v>41176</v>
      </c>
      <c r="C99" s="298" t="s">
        <v>59</v>
      </c>
      <c r="D99" s="299" t="s">
        <v>89</v>
      </c>
      <c r="E99" s="364"/>
      <c r="F99" s="364"/>
      <c r="G99" s="364"/>
      <c r="H99" s="364"/>
      <c r="I99" s="364"/>
      <c r="J99" s="305" t="s">
        <v>114</v>
      </c>
      <c r="K99" s="335">
        <f>SUM(J100)</f>
        <v>23</v>
      </c>
    </row>
    <row r="100" ht="15.75" spans="1:11">
      <c r="A100" s="300"/>
      <c r="B100" s="359"/>
      <c r="C100" s="301"/>
      <c r="D100" s="302" t="s">
        <v>216</v>
      </c>
      <c r="E100" s="365"/>
      <c r="F100" s="365"/>
      <c r="G100" s="365"/>
      <c r="H100" s="365"/>
      <c r="I100" s="365"/>
      <c r="J100" s="324">
        <f>K88</f>
        <v>23</v>
      </c>
      <c r="K100" s="336"/>
    </row>
    <row r="101" ht="15.75" customHeight="1" spans="1:11">
      <c r="A101" s="300"/>
      <c r="B101" s="300"/>
      <c r="C101" s="300"/>
      <c r="D101" s="300"/>
      <c r="E101" s="300"/>
      <c r="F101" s="300"/>
      <c r="G101" s="300"/>
      <c r="H101" s="300"/>
      <c r="I101" s="300"/>
      <c r="J101" s="300"/>
      <c r="K101" s="332"/>
    </row>
    <row r="102" ht="15.75" spans="1:11">
      <c r="A102" s="297" t="s">
        <v>90</v>
      </c>
      <c r="B102" s="343">
        <v>40531</v>
      </c>
      <c r="C102" s="298" t="s">
        <v>59</v>
      </c>
      <c r="D102" s="361" t="s">
        <v>203</v>
      </c>
      <c r="E102" s="364"/>
      <c r="F102" s="364"/>
      <c r="G102" s="364"/>
      <c r="H102" s="364"/>
      <c r="I102" s="364"/>
      <c r="J102" s="297" t="s">
        <v>113</v>
      </c>
      <c r="K102" s="335">
        <f>SUM(J103:J107)</f>
        <v>4</v>
      </c>
    </row>
    <row r="103" ht="15.75" spans="1:11">
      <c r="A103" s="300"/>
      <c r="B103" s="366"/>
      <c r="C103" s="301"/>
      <c r="D103" s="367"/>
      <c r="E103" s="365"/>
      <c r="F103" s="365"/>
      <c r="G103" s="365"/>
      <c r="H103" s="365"/>
      <c r="I103" s="365"/>
      <c r="J103" s="324"/>
      <c r="K103" s="336"/>
    </row>
    <row r="104" ht="15.75" spans="1:11">
      <c r="A104" s="300"/>
      <c r="B104" s="366"/>
      <c r="C104" s="301"/>
      <c r="D104" s="367"/>
      <c r="E104" s="365"/>
      <c r="F104" s="365"/>
      <c r="G104" s="365"/>
      <c r="H104" s="365"/>
      <c r="I104" s="365"/>
      <c r="J104" s="324"/>
      <c r="K104" s="347"/>
    </row>
    <row r="105" ht="15.75" spans="1:11">
      <c r="A105" s="300"/>
      <c r="B105" s="366"/>
      <c r="C105" s="301"/>
      <c r="D105" s="367" t="s">
        <v>219</v>
      </c>
      <c r="E105" s="365"/>
      <c r="F105" s="365"/>
      <c r="G105" s="365"/>
      <c r="H105" s="365"/>
      <c r="I105" s="365"/>
      <c r="J105" s="324">
        <f>K108</f>
        <v>4</v>
      </c>
      <c r="K105" s="347"/>
    </row>
    <row r="106" ht="15.75" spans="1:11">
      <c r="A106" s="300"/>
      <c r="B106" s="366"/>
      <c r="C106" s="301"/>
      <c r="D106" s="367"/>
      <c r="E106" s="365"/>
      <c r="F106" s="365"/>
      <c r="G106" s="365"/>
      <c r="H106" s="365"/>
      <c r="I106" s="365"/>
      <c r="J106" s="324"/>
      <c r="K106" s="347"/>
    </row>
    <row r="107" ht="15.75" customHeight="1" spans="1:11">
      <c r="A107" s="300"/>
      <c r="B107" s="300"/>
      <c r="C107" s="300"/>
      <c r="D107" s="300"/>
      <c r="E107" s="300"/>
      <c r="F107" s="300"/>
      <c r="G107" s="300"/>
      <c r="H107" s="300"/>
      <c r="I107" s="300"/>
      <c r="J107" s="300"/>
      <c r="K107" s="332"/>
    </row>
    <row r="108" ht="31.5" spans="1:11">
      <c r="A108" s="297" t="s">
        <v>94</v>
      </c>
      <c r="B108" s="343">
        <v>41164</v>
      </c>
      <c r="C108" s="298" t="s">
        <v>59</v>
      </c>
      <c r="D108" s="368" t="s">
        <v>204</v>
      </c>
      <c r="E108" s="364"/>
      <c r="F108" s="364"/>
      <c r="G108" s="364"/>
      <c r="H108" s="364"/>
      <c r="I108" s="364"/>
      <c r="J108" s="297" t="s">
        <v>113</v>
      </c>
      <c r="K108" s="335">
        <f>SUM(J109:J112)</f>
        <v>4</v>
      </c>
    </row>
    <row r="109" ht="15.75" spans="1:11">
      <c r="A109" s="300"/>
      <c r="B109" s="366"/>
      <c r="C109" s="301"/>
      <c r="D109" s="367" t="s">
        <v>239</v>
      </c>
      <c r="E109" s="365"/>
      <c r="F109" s="365"/>
      <c r="G109" s="365"/>
      <c r="H109" s="365"/>
      <c r="I109" s="365"/>
      <c r="J109" s="324">
        <v>1</v>
      </c>
      <c r="K109" s="336"/>
    </row>
    <row r="110" ht="15.75" spans="1:11">
      <c r="A110" s="300"/>
      <c r="B110" s="300"/>
      <c r="C110" s="300"/>
      <c r="D110" s="302" t="s">
        <v>240</v>
      </c>
      <c r="E110" s="328"/>
      <c r="F110" s="328"/>
      <c r="G110" s="328"/>
      <c r="H110" s="328"/>
      <c r="I110" s="328"/>
      <c r="J110" s="348">
        <v>1</v>
      </c>
      <c r="K110" s="347"/>
    </row>
    <row r="111" ht="15.75" spans="1:11">
      <c r="A111" s="300"/>
      <c r="B111" s="300"/>
      <c r="C111" s="300"/>
      <c r="D111" s="302" t="s">
        <v>220</v>
      </c>
      <c r="E111" s="328"/>
      <c r="F111" s="328"/>
      <c r="G111" s="328"/>
      <c r="H111" s="328"/>
      <c r="I111" s="328"/>
      <c r="J111" s="348">
        <v>2</v>
      </c>
      <c r="K111" s="347"/>
    </row>
    <row r="112" ht="15.75" customHeight="1" spans="1:11">
      <c r="A112" s="300"/>
      <c r="B112" s="300"/>
      <c r="C112" s="300"/>
      <c r="D112" s="300"/>
      <c r="E112" s="300"/>
      <c r="F112" s="300"/>
      <c r="G112" s="300"/>
      <c r="H112" s="300"/>
      <c r="I112" s="300"/>
      <c r="J112" s="300"/>
      <c r="K112" s="332"/>
    </row>
    <row r="113" ht="15.75" spans="1:11">
      <c r="A113" s="369" t="s">
        <v>101</v>
      </c>
      <c r="B113" s="370"/>
      <c r="C113" s="370"/>
      <c r="D113" s="370"/>
      <c r="E113" s="370"/>
      <c r="F113" s="370"/>
      <c r="G113" s="370"/>
      <c r="H113" s="370"/>
      <c r="I113" s="370"/>
      <c r="J113" s="370"/>
      <c r="K113" s="372"/>
    </row>
    <row r="114" ht="47.25" spans="1:11">
      <c r="A114" s="297" t="s">
        <v>102</v>
      </c>
      <c r="B114" s="297" t="s">
        <v>171</v>
      </c>
      <c r="C114" s="298" t="s">
        <v>18</v>
      </c>
      <c r="D114" s="330" t="s">
        <v>172</v>
      </c>
      <c r="E114" s="327"/>
      <c r="F114" s="327"/>
      <c r="G114" s="327"/>
      <c r="H114" s="327"/>
      <c r="I114" s="327"/>
      <c r="J114" s="320" t="s">
        <v>117</v>
      </c>
      <c r="K114" s="335">
        <f>SUM(J115)</f>
        <v>1</v>
      </c>
    </row>
    <row r="115" ht="15.75" spans="1:11">
      <c r="A115" s="300"/>
      <c r="B115" s="300"/>
      <c r="C115" s="300"/>
      <c r="D115" s="302"/>
      <c r="E115" s="328"/>
      <c r="F115" s="328"/>
      <c r="G115" s="328"/>
      <c r="H115" s="328"/>
      <c r="I115" s="328"/>
      <c r="J115" s="348">
        <v>1</v>
      </c>
      <c r="K115" s="336"/>
    </row>
    <row r="116" ht="15.75" customHeight="1" spans="1:11">
      <c r="A116" s="300"/>
      <c r="B116" s="300"/>
      <c r="C116" s="300"/>
      <c r="D116" s="300"/>
      <c r="E116" s="300"/>
      <c r="F116" s="300"/>
      <c r="G116" s="300"/>
      <c r="H116" s="300"/>
      <c r="I116" s="300"/>
      <c r="J116" s="300"/>
      <c r="K116" s="332"/>
    </row>
    <row r="117" ht="15.75" spans="1:11">
      <c r="A117" s="369" t="s">
        <v>224</v>
      </c>
      <c r="B117" s="370"/>
      <c r="C117" s="370"/>
      <c r="D117" s="370"/>
      <c r="E117" s="370"/>
      <c r="F117" s="370"/>
      <c r="G117" s="370"/>
      <c r="H117" s="370"/>
      <c r="I117" s="370"/>
      <c r="J117" s="370"/>
      <c r="K117" s="372"/>
    </row>
    <row r="120" spans="4:4">
      <c r="D120" s="61" t="s">
        <v>105</v>
      </c>
    </row>
    <row r="121" spans="4:4">
      <c r="D121" s="61" t="s">
        <v>106</v>
      </c>
    </row>
    <row r="122" spans="4:4">
      <c r="D122" s="61" t="s">
        <v>107</v>
      </c>
    </row>
  </sheetData>
  <mergeCells count="67">
    <mergeCell ref="D2:J2"/>
    <mergeCell ref="D3:J3"/>
    <mergeCell ref="D4:J4"/>
    <mergeCell ref="A6:D6"/>
    <mergeCell ref="A7:D7"/>
    <mergeCell ref="A8:D8"/>
    <mergeCell ref="A9:K9"/>
    <mergeCell ref="A10:K10"/>
    <mergeCell ref="A13:J13"/>
    <mergeCell ref="A16:J16"/>
    <mergeCell ref="A19:J19"/>
    <mergeCell ref="A22:J22"/>
    <mergeCell ref="A25:J25"/>
    <mergeCell ref="A28:J28"/>
    <mergeCell ref="A31:J31"/>
    <mergeCell ref="A34:J34"/>
    <mergeCell ref="A35:K35"/>
    <mergeCell ref="A39:J39"/>
    <mergeCell ref="A43:J43"/>
    <mergeCell ref="A46:J46"/>
    <mergeCell ref="A52:J52"/>
    <mergeCell ref="A57:J57"/>
    <mergeCell ref="A60:J60"/>
    <mergeCell ref="A64:J64"/>
    <mergeCell ref="A65:K65"/>
    <mergeCell ref="A70:J70"/>
    <mergeCell ref="A73:J73"/>
    <mergeCell ref="A80:J80"/>
    <mergeCell ref="A83:J83"/>
    <mergeCell ref="A84:K84"/>
    <mergeCell ref="A87:J87"/>
    <mergeCell ref="A93:J93"/>
    <mergeCell ref="A98:J98"/>
    <mergeCell ref="A101:J101"/>
    <mergeCell ref="A107:J107"/>
    <mergeCell ref="A112:J112"/>
    <mergeCell ref="A113:K113"/>
    <mergeCell ref="A116:J116"/>
    <mergeCell ref="A117:K117"/>
    <mergeCell ref="C75:C78"/>
    <mergeCell ref="K11:K12"/>
    <mergeCell ref="K14:K15"/>
    <mergeCell ref="K17:K18"/>
    <mergeCell ref="K20:K21"/>
    <mergeCell ref="K23:K24"/>
    <mergeCell ref="K26:K27"/>
    <mergeCell ref="K29:K30"/>
    <mergeCell ref="K32:K33"/>
    <mergeCell ref="K36:K37"/>
    <mergeCell ref="K40:K41"/>
    <mergeCell ref="K44:K45"/>
    <mergeCell ref="K47:K48"/>
    <mergeCell ref="K53:K54"/>
    <mergeCell ref="K58:K59"/>
    <mergeCell ref="K61:K62"/>
    <mergeCell ref="K66:K67"/>
    <mergeCell ref="K71:K72"/>
    <mergeCell ref="K74:K75"/>
    <mergeCell ref="K81:K82"/>
    <mergeCell ref="K85:K86"/>
    <mergeCell ref="K88:K89"/>
    <mergeCell ref="K94:K95"/>
    <mergeCell ref="K99:K100"/>
    <mergeCell ref="K102:K103"/>
    <mergeCell ref="K108:K109"/>
    <mergeCell ref="K114:K115"/>
    <mergeCell ref="E6:K8"/>
  </mergeCells>
  <pageMargins left="0.511811024" right="0.511811024" top="0.787401575" bottom="0.787401575" header="0.31496062" footer="0.31496062"/>
  <pageSetup paperSize="9" scale="57" fitToHeight="0" orientation="landscape"/>
  <headerFooter/>
  <colBreaks count="1" manualBreakCount="1">
    <brk id="1" max="1048575" man="1"/>
  </colBreaks>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C2D69A"/>
    <pageSetUpPr fitToPage="1"/>
  </sheetPr>
  <dimension ref="A1:K27"/>
  <sheetViews>
    <sheetView view="pageBreakPreview" zoomScaleNormal="70" topLeftCell="A2" workbookViewId="0">
      <selection activeCell="F26" sqref="F26"/>
    </sheetView>
    <sheetView workbookViewId="1">
      <selection activeCell="A1" sqref="A1:B2"/>
    </sheetView>
    <sheetView workbookViewId="2">
      <selection activeCell="A1" sqref="A1"/>
    </sheetView>
  </sheetViews>
  <sheetFormatPr defaultColWidth="10" defaultRowHeight="15"/>
  <cols>
    <col min="1" max="2" width="6.71428571428571" style="231" customWidth="1"/>
    <col min="3" max="3" width="50.7142857142857" style="231" customWidth="1"/>
    <col min="4" max="4" width="25.7142857142857" style="231" customWidth="1"/>
    <col min="5" max="6" width="23.2857142857143" style="231" customWidth="1"/>
    <col min="7" max="7" width="15.7142857142857" style="231" customWidth="1"/>
    <col min="8" max="8" width="9.71428571428571" style="231" customWidth="1"/>
    <col min="9" max="10" width="18.2857142857143" style="231" customWidth="1"/>
    <col min="11" max="11" width="17" style="231" hidden="1" customWidth="1"/>
    <col min="12" max="16381" width="10" style="231"/>
  </cols>
  <sheetData>
    <row r="1" ht="45.75" customHeight="1" spans="1:10">
      <c r="A1" s="232"/>
      <c r="B1" s="233"/>
      <c r="C1" s="234" t="s">
        <v>173</v>
      </c>
      <c r="D1" s="234"/>
      <c r="E1" s="234"/>
      <c r="F1" s="234"/>
      <c r="H1" s="235"/>
      <c r="I1" s="235"/>
      <c r="J1" s="235"/>
    </row>
    <row r="2" ht="21.75" customHeight="1" spans="1:10">
      <c r="A2" s="236"/>
      <c r="B2" s="237"/>
      <c r="C2" s="238"/>
      <c r="D2" s="238"/>
      <c r="E2" s="238"/>
      <c r="F2" s="238"/>
      <c r="H2" s="235"/>
      <c r="I2" s="235"/>
      <c r="J2" s="235"/>
    </row>
    <row r="3" ht="27.95" customHeight="1" spans="1:10">
      <c r="A3" s="239" t="s">
        <v>174</v>
      </c>
      <c r="B3" s="240"/>
      <c r="C3" s="240"/>
      <c r="D3" s="240"/>
      <c r="E3" s="240"/>
      <c r="F3" s="240"/>
      <c r="H3" s="235"/>
      <c r="I3" s="235"/>
      <c r="J3" s="235"/>
    </row>
    <row r="4" ht="31" customHeight="1" spans="1:10">
      <c r="A4" s="241" t="s">
        <v>175</v>
      </c>
      <c r="B4" s="242"/>
      <c r="C4" s="243" t="str">
        <f>'Planilha São Valentin'!A4</f>
        <v> ASSENTAMENTO DE BLOCOS, MEIO FIO E DRENAGEM EM DIVERSOS TRECHOS DO MUNICÍPIO DE SANTA TERESA- ESPÍRITO SANTO</v>
      </c>
      <c r="D4" s="243"/>
      <c r="E4" s="243"/>
      <c r="F4" s="243"/>
      <c r="H4" s="235"/>
      <c r="I4" s="235"/>
      <c r="J4" s="235"/>
    </row>
    <row r="5" ht="15.75" customHeight="1" spans="1:10">
      <c r="A5" s="241" t="s">
        <v>176</v>
      </c>
      <c r="B5" s="242"/>
      <c r="C5" s="244" t="s">
        <v>241</v>
      </c>
      <c r="D5" s="244"/>
      <c r="E5" s="244"/>
      <c r="F5" s="244"/>
      <c r="H5" s="235"/>
      <c r="I5" s="235"/>
      <c r="J5" s="235"/>
    </row>
    <row r="6" ht="15.75" customHeight="1" spans="1:10">
      <c r="A6" s="245" t="s">
        <v>178</v>
      </c>
      <c r="B6" s="246"/>
      <c r="C6" s="247" t="str">
        <f>'Planilha São Valentin'!A6</f>
        <v>  Preço de Referência:  DER-Edificações 04/2024  DER-Rodovias julho/2023 CESAN Julho/2024</v>
      </c>
      <c r="D6" s="247"/>
      <c r="E6" s="247"/>
      <c r="F6" s="247"/>
      <c r="H6" s="235"/>
      <c r="I6" s="235"/>
      <c r="J6" s="235"/>
    </row>
    <row r="7" ht="21" customHeight="1" spans="1:10">
      <c r="A7" s="248" t="s">
        <v>6</v>
      </c>
      <c r="B7" s="249"/>
      <c r="C7" s="250" t="s">
        <v>179</v>
      </c>
      <c r="D7" s="251" t="s">
        <v>180</v>
      </c>
      <c r="E7" s="250"/>
      <c r="F7" s="250"/>
      <c r="G7" s="231" t="s">
        <v>181</v>
      </c>
      <c r="H7" s="235"/>
      <c r="I7" s="235"/>
      <c r="J7" s="235"/>
    </row>
    <row r="8" ht="28.5" spans="1:10">
      <c r="A8" s="252"/>
      <c r="B8" s="249"/>
      <c r="C8" s="250"/>
      <c r="D8" s="251"/>
      <c r="E8" s="253" t="s">
        <v>182</v>
      </c>
      <c r="F8" s="253" t="s">
        <v>183</v>
      </c>
      <c r="G8" s="254"/>
      <c r="H8" s="235"/>
      <c r="I8" s="235"/>
      <c r="J8" s="235"/>
    </row>
    <row r="9" ht="18" customHeight="1" spans="1:11">
      <c r="A9" s="255" t="str">
        <f>'[1]PLANILHA DE CUSTOS'!A8</f>
        <v>01</v>
      </c>
      <c r="B9" s="256"/>
      <c r="C9" s="257" t="str">
        <f>'Planilha 15 de agosto(igreja)'!D9</f>
        <v>SERVIÇOS PRELIMINARES </v>
      </c>
      <c r="D9" s="258">
        <f>D10/D19</f>
        <v>0.0764590803486487</v>
      </c>
      <c r="E9" s="258">
        <v>0.77</v>
      </c>
      <c r="F9" s="258">
        <v>0.23</v>
      </c>
      <c r="G9" s="254">
        <f t="shared" ref="G9:G16" si="0">SUM(E9:F9)</f>
        <v>1</v>
      </c>
      <c r="H9" s="235"/>
      <c r="I9" s="235"/>
      <c r="J9" s="235"/>
      <c r="K9" s="286"/>
    </row>
    <row r="10" ht="18" customHeight="1" spans="1:11">
      <c r="A10" s="255"/>
      <c r="B10" s="256"/>
      <c r="C10" s="257"/>
      <c r="D10" s="259">
        <f>'Planilha 15 de agosto(igreja)'!I18</f>
        <v>21436.08</v>
      </c>
      <c r="E10" s="260">
        <f t="shared" ref="E10:E14" si="1">D10*E9</f>
        <v>16505.7816</v>
      </c>
      <c r="F10" s="261">
        <f>D10*F9</f>
        <v>4930.2984</v>
      </c>
      <c r="G10" s="262">
        <f t="shared" si="0"/>
        <v>21436.08</v>
      </c>
      <c r="H10" s="235"/>
      <c r="I10" s="235"/>
      <c r="J10" s="235"/>
      <c r="K10" s="287"/>
    </row>
    <row r="11" ht="18" customHeight="1" spans="1:11">
      <c r="A11" s="263" t="str">
        <f>'[1]PLANILHA DE CUSTOS'!A18</f>
        <v>02</v>
      </c>
      <c r="B11" s="264"/>
      <c r="C11" s="265" t="str">
        <f>'Planilha 15 de agosto(igreja)'!D19</f>
        <v>PAVIMENTAÇÃO</v>
      </c>
      <c r="D11" s="266">
        <f>D12/D19</f>
        <v>0.576949271251664</v>
      </c>
      <c r="E11" s="266">
        <v>0.7</v>
      </c>
      <c r="F11" s="266">
        <v>0.3</v>
      </c>
      <c r="G11" s="254">
        <f t="shared" si="0"/>
        <v>1</v>
      </c>
      <c r="H11" s="267">
        <v>13801.74</v>
      </c>
      <c r="I11" s="235"/>
      <c r="J11" s="235"/>
      <c r="K11" s="286"/>
    </row>
    <row r="12" ht="18" customHeight="1" spans="1:11">
      <c r="A12" s="263"/>
      <c r="B12" s="264"/>
      <c r="C12" s="265"/>
      <c r="D12" s="268">
        <f>'Planilha 15 de agosto(igreja)'!I27</f>
        <v>161753.59</v>
      </c>
      <c r="E12" s="269">
        <f t="shared" si="1"/>
        <v>113227.513</v>
      </c>
      <c r="F12" s="269">
        <f t="shared" ref="F10:F14" si="2">D12*F11</f>
        <v>48526.077</v>
      </c>
      <c r="G12" s="262">
        <f t="shared" si="0"/>
        <v>161753.59</v>
      </c>
      <c r="H12" s="235"/>
      <c r="I12" s="235"/>
      <c r="J12" s="235"/>
      <c r="K12" s="286"/>
    </row>
    <row r="13" ht="18" customHeight="1" spans="1:11">
      <c r="A13" s="255" t="str">
        <f>'[1]PLANILHA DE CUSTOS'!A32</f>
        <v>03</v>
      </c>
      <c r="B13" s="256"/>
      <c r="C13" s="257" t="str">
        <f>'Planilha 15 de agosto(igreja)'!D28</f>
        <v>SERVIÇOS DE MÁQUINA/ APOIO</v>
      </c>
      <c r="D13" s="258">
        <f>D14/D19</f>
        <v>0.0966070214826529</v>
      </c>
      <c r="E13" s="258">
        <v>0.5</v>
      </c>
      <c r="F13" s="258">
        <v>0.5</v>
      </c>
      <c r="G13" s="254">
        <f t="shared" si="0"/>
        <v>1</v>
      </c>
      <c r="H13" s="235"/>
      <c r="I13" s="235"/>
      <c r="J13" s="235"/>
      <c r="K13" s="286"/>
    </row>
    <row r="14" ht="18" customHeight="1" spans="1:11">
      <c r="A14" s="255"/>
      <c r="B14" s="256"/>
      <c r="C14" s="257"/>
      <c r="D14" s="259">
        <f>'Planilha 15 de agosto(igreja)'!I33</f>
        <v>27084.76</v>
      </c>
      <c r="E14" s="270">
        <f t="shared" si="1"/>
        <v>13542.38</v>
      </c>
      <c r="F14" s="270">
        <f t="shared" si="2"/>
        <v>13542.38</v>
      </c>
      <c r="G14" s="262">
        <f t="shared" si="0"/>
        <v>27084.76</v>
      </c>
      <c r="H14" s="235"/>
      <c r="I14" s="235"/>
      <c r="J14" s="235"/>
      <c r="K14" s="287"/>
    </row>
    <row r="15" ht="18" customHeight="1" spans="1:11">
      <c r="A15" s="263" t="str">
        <f>'[1]PLANILHA DE CUSTOS'!A39</f>
        <v>04</v>
      </c>
      <c r="B15" s="264"/>
      <c r="C15" s="265" t="str">
        <f>'Planilha 15 de agosto(igreja)'!D34</f>
        <v>DRENAGEM </v>
      </c>
      <c r="D15" s="266">
        <f>D16/D19</f>
        <v>0.24712184498682</v>
      </c>
      <c r="E15" s="266">
        <v>1</v>
      </c>
      <c r="F15" s="266"/>
      <c r="G15" s="254">
        <f t="shared" si="0"/>
        <v>1</v>
      </c>
      <c r="H15" s="235"/>
      <c r="I15" s="235"/>
      <c r="J15" s="235"/>
      <c r="K15" s="286"/>
    </row>
    <row r="16" ht="18" customHeight="1" spans="1:11">
      <c r="A16" s="263"/>
      <c r="B16" s="264"/>
      <c r="C16" s="265"/>
      <c r="D16" s="268">
        <f>'Planilha 15 de agosto(igreja)'!I41</f>
        <v>69283.12</v>
      </c>
      <c r="E16" s="269">
        <f>D16*E15</f>
        <v>69283.12</v>
      </c>
      <c r="F16" s="269"/>
      <c r="G16" s="262">
        <f t="shared" si="0"/>
        <v>69283.12</v>
      </c>
      <c r="H16" s="235"/>
      <c r="I16" s="235"/>
      <c r="J16" s="235"/>
      <c r="K16" s="286"/>
    </row>
    <row r="17" ht="18" customHeight="1" spans="1:11">
      <c r="A17" s="255" t="str">
        <f>'[1]PLANILHA DE CUSTOS'!A43</f>
        <v>05</v>
      </c>
      <c r="B17" s="256"/>
      <c r="C17" s="257" t="str">
        <f>'Planilha 15 de agosto(igreja)'!D42</f>
        <v>SERVIÇOS COMPLEMENTARES </v>
      </c>
      <c r="D17" s="258">
        <f>D18/D21</f>
        <v>0.00286278193021434</v>
      </c>
      <c r="E17" s="258">
        <v>0.5</v>
      </c>
      <c r="F17" s="258">
        <v>0.5</v>
      </c>
      <c r="G17" s="271"/>
      <c r="H17" s="235"/>
      <c r="I17" s="235"/>
      <c r="J17" s="235"/>
      <c r="K17" s="286"/>
    </row>
    <row r="18" ht="18" customHeight="1" spans="1:11">
      <c r="A18" s="255"/>
      <c r="B18" s="256"/>
      <c r="C18" s="257"/>
      <c r="D18" s="259">
        <f>'Planilha 15 de agosto(igreja)'!I44</f>
        <v>802.61</v>
      </c>
      <c r="E18" s="270">
        <f>D18*E17</f>
        <v>401.305</v>
      </c>
      <c r="F18" s="270">
        <f>D18*F17</f>
        <v>401.305</v>
      </c>
      <c r="G18" s="271"/>
      <c r="H18" s="235"/>
      <c r="I18" s="235"/>
      <c r="J18" s="235"/>
      <c r="K18" s="286"/>
    </row>
    <row r="19" ht="18" customHeight="1" spans="1:10">
      <c r="A19" s="263"/>
      <c r="B19" s="264"/>
      <c r="C19" s="265" t="s">
        <v>184</v>
      </c>
      <c r="D19" s="268">
        <f>'Planilha 15 de agosto(igreja)'!I45</f>
        <v>280360.16</v>
      </c>
      <c r="E19" s="273">
        <f>E10+E12+E14+E16+E18</f>
        <v>212960.0996</v>
      </c>
      <c r="F19" s="273">
        <f>F10+F12+F14+F16+F18</f>
        <v>67400.0604</v>
      </c>
      <c r="G19" s="274">
        <f>SUM(E19:F19)</f>
        <v>280360.16</v>
      </c>
      <c r="H19" s="235"/>
      <c r="I19" s="235"/>
      <c r="J19" s="235"/>
    </row>
    <row r="20" ht="18" customHeight="1" spans="1:10">
      <c r="A20" s="263"/>
      <c r="B20" s="264"/>
      <c r="C20" s="265" t="s">
        <v>185</v>
      </c>
      <c r="D20" s="401">
        <v>1</v>
      </c>
      <c r="E20" s="276">
        <f>E19/D19</f>
        <v>0.759594728437878</v>
      </c>
      <c r="F20" s="276">
        <f>F19/D19</f>
        <v>0.240405271562122</v>
      </c>
      <c r="G20" s="274">
        <f>SUM(E20:F20)</f>
        <v>1</v>
      </c>
      <c r="H20" s="235"/>
      <c r="I20" s="235"/>
      <c r="J20" s="235"/>
    </row>
    <row r="21" ht="18" customHeight="1" spans="1:10">
      <c r="A21" s="255"/>
      <c r="B21" s="256"/>
      <c r="C21" s="257" t="s">
        <v>186</v>
      </c>
      <c r="D21" s="259">
        <f>D10+D12+D14+D16+D18</f>
        <v>280360.16</v>
      </c>
      <c r="E21" s="278">
        <f>E19</f>
        <v>212960.0996</v>
      </c>
      <c r="F21" s="278">
        <f>E21+F19</f>
        <v>280360.16</v>
      </c>
      <c r="H21" s="279"/>
      <c r="I21" s="235"/>
      <c r="J21" s="235"/>
    </row>
    <row r="22" ht="18" customHeight="1" spans="1:10">
      <c r="A22" s="280"/>
      <c r="B22" s="281"/>
      <c r="C22" s="282" t="s">
        <v>187</v>
      </c>
      <c r="D22" s="283">
        <f>D9+D11+D13+D15+D17</f>
        <v>1</v>
      </c>
      <c r="E22" s="284">
        <f>E20</f>
        <v>0.759594728437878</v>
      </c>
      <c r="F22" s="284">
        <f>E22+F20</f>
        <v>1</v>
      </c>
      <c r="G22" s="285"/>
      <c r="H22" s="235"/>
      <c r="I22" s="235"/>
      <c r="J22" s="235"/>
    </row>
    <row r="25" spans="3:3">
      <c r="C25" s="61" t="s">
        <v>105</v>
      </c>
    </row>
    <row r="26" spans="3:3">
      <c r="C26" s="61" t="s">
        <v>106</v>
      </c>
    </row>
    <row r="27" spans="3:3">
      <c r="C27" s="61" t="s">
        <v>107</v>
      </c>
    </row>
  </sheetData>
  <mergeCells count="27">
    <mergeCell ref="A3:F3"/>
    <mergeCell ref="A4:B4"/>
    <mergeCell ref="C4:F4"/>
    <mergeCell ref="A5:B5"/>
    <mergeCell ref="C5:F5"/>
    <mergeCell ref="A6:B6"/>
    <mergeCell ref="C6:F6"/>
    <mergeCell ref="E7:F7"/>
    <mergeCell ref="C7:C8"/>
    <mergeCell ref="C9:C10"/>
    <mergeCell ref="C11:C12"/>
    <mergeCell ref="C13:C14"/>
    <mergeCell ref="C15:C16"/>
    <mergeCell ref="C17:C18"/>
    <mergeCell ref="C19:C20"/>
    <mergeCell ref="C21:C22"/>
    <mergeCell ref="D7:D8"/>
    <mergeCell ref="A1:B2"/>
    <mergeCell ref="A7:B8"/>
    <mergeCell ref="A9:B10"/>
    <mergeCell ref="A11:B12"/>
    <mergeCell ref="A13:B14"/>
    <mergeCell ref="A15:B16"/>
    <mergeCell ref="A17:B18"/>
    <mergeCell ref="A19:B20"/>
    <mergeCell ref="A21:B22"/>
    <mergeCell ref="C1:F2"/>
  </mergeCells>
  <pageMargins left="0.236111" right="0.236111" top="0.747917" bottom="0.747917" header="0.315278" footer="0.315278"/>
  <pageSetup paperSize="9" scale="72" fitToHeight="0" pageOrder="overThenDown" orientation="portrait"/>
  <headerFooter/>
  <drawing r:id="rId1"/>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40"/>
  <sheetViews>
    <sheetView view="pageBreakPreview" zoomScaleNormal="100" topLeftCell="A19" workbookViewId="0">
      <selection activeCell="H36" sqref="H36"/>
    </sheetView>
    <sheetView workbookViewId="1">
      <selection activeCell="A1" sqref="A1"/>
    </sheetView>
    <sheetView workbookViewId="2">
      <selection activeCell="A1" sqref="A1"/>
    </sheetView>
  </sheetViews>
  <sheetFormatPr defaultColWidth="9" defaultRowHeight="15"/>
  <cols>
    <col min="1" max="1" width="12.1428571428571" style="182" customWidth="1"/>
    <col min="2" max="2" width="16.7142857142857" style="182" customWidth="1"/>
    <col min="3" max="3" width="20.7142857142857" style="182" customWidth="1"/>
    <col min="4" max="4" width="61.7142857142857" customWidth="1"/>
    <col min="5" max="5" width="13.1428571428571" customWidth="1"/>
    <col min="6" max="6" width="13.8571428571429" customWidth="1"/>
    <col min="8" max="9" width="10" customWidth="1"/>
    <col min="245" max="245" width="12.1428571428571" customWidth="1"/>
    <col min="246" max="246" width="16.7142857142857" customWidth="1"/>
    <col min="247" max="247" width="20.7142857142857" customWidth="1"/>
    <col min="248" max="248" width="61.7142857142857" customWidth="1"/>
    <col min="249" max="249" width="8.71428571428571" customWidth="1"/>
    <col min="250" max="250" width="16.2857142857143" customWidth="1"/>
    <col min="251" max="251" width="12.2857142857143" customWidth="1"/>
    <col min="252" max="253" width="12.4285714285714" customWidth="1"/>
    <col min="254" max="254" width="17.5714285714286" customWidth="1"/>
    <col min="255" max="255" width="16.4285714285714" customWidth="1"/>
    <col min="258" max="258" width="16.7142857142857" customWidth="1"/>
    <col min="501" max="501" width="12.1428571428571" customWidth="1"/>
    <col min="502" max="502" width="16.7142857142857" customWidth="1"/>
    <col min="503" max="503" width="20.7142857142857" customWidth="1"/>
    <col min="504" max="504" width="61.7142857142857" customWidth="1"/>
    <col min="505" max="505" width="8.71428571428571" customWidth="1"/>
    <col min="506" max="506" width="16.2857142857143" customWidth="1"/>
    <col min="507" max="507" width="12.2857142857143" customWidth="1"/>
    <col min="508" max="509" width="12.4285714285714" customWidth="1"/>
    <col min="510" max="510" width="17.5714285714286" customWidth="1"/>
    <col min="511" max="511" width="16.4285714285714" customWidth="1"/>
    <col min="514" max="514" width="16.7142857142857" customWidth="1"/>
    <col min="757" max="757" width="12.1428571428571" customWidth="1"/>
    <col min="758" max="758" width="16.7142857142857" customWidth="1"/>
    <col min="759" max="759" width="20.7142857142857" customWidth="1"/>
    <col min="760" max="760" width="61.7142857142857" customWidth="1"/>
    <col min="761" max="761" width="8.71428571428571" customWidth="1"/>
    <col min="762" max="762" width="16.2857142857143" customWidth="1"/>
    <col min="763" max="763" width="12.2857142857143" customWidth="1"/>
    <col min="764" max="765" width="12.4285714285714" customWidth="1"/>
    <col min="766" max="766" width="17.5714285714286" customWidth="1"/>
    <col min="767" max="767" width="16.4285714285714" customWidth="1"/>
    <col min="770" max="770" width="16.7142857142857" customWidth="1"/>
    <col min="1013" max="1013" width="12.1428571428571" customWidth="1"/>
    <col min="1014" max="1014" width="16.7142857142857" customWidth="1"/>
    <col min="1015" max="1015" width="20.7142857142857" customWidth="1"/>
    <col min="1016" max="1016" width="61.7142857142857" customWidth="1"/>
    <col min="1017" max="1017" width="8.71428571428571" customWidth="1"/>
    <col min="1018" max="1018" width="16.2857142857143" customWidth="1"/>
    <col min="1019" max="1019" width="12.2857142857143" customWidth="1"/>
    <col min="1020" max="1021" width="12.4285714285714" customWidth="1"/>
    <col min="1022" max="1022" width="17.5714285714286" customWidth="1"/>
    <col min="1023" max="1023" width="16.4285714285714" customWidth="1"/>
    <col min="1026" max="1026" width="16.7142857142857" customWidth="1"/>
    <col min="1269" max="1269" width="12.1428571428571" customWidth="1"/>
    <col min="1270" max="1270" width="16.7142857142857" customWidth="1"/>
    <col min="1271" max="1271" width="20.7142857142857" customWidth="1"/>
    <col min="1272" max="1272" width="61.7142857142857" customWidth="1"/>
    <col min="1273" max="1273" width="8.71428571428571" customWidth="1"/>
    <col min="1274" max="1274" width="16.2857142857143" customWidth="1"/>
    <col min="1275" max="1275" width="12.2857142857143" customWidth="1"/>
    <col min="1276" max="1277" width="12.4285714285714" customWidth="1"/>
    <col min="1278" max="1278" width="17.5714285714286" customWidth="1"/>
    <col min="1279" max="1279" width="16.4285714285714" customWidth="1"/>
    <col min="1282" max="1282" width="16.7142857142857" customWidth="1"/>
    <col min="1525" max="1525" width="12.1428571428571" customWidth="1"/>
    <col min="1526" max="1526" width="16.7142857142857" customWidth="1"/>
    <col min="1527" max="1527" width="20.7142857142857" customWidth="1"/>
    <col min="1528" max="1528" width="61.7142857142857" customWidth="1"/>
    <col min="1529" max="1529" width="8.71428571428571" customWidth="1"/>
    <col min="1530" max="1530" width="16.2857142857143" customWidth="1"/>
    <col min="1531" max="1531" width="12.2857142857143" customWidth="1"/>
    <col min="1532" max="1533" width="12.4285714285714" customWidth="1"/>
    <col min="1534" max="1534" width="17.5714285714286" customWidth="1"/>
    <col min="1535" max="1535" width="16.4285714285714" customWidth="1"/>
    <col min="1538" max="1538" width="16.7142857142857" customWidth="1"/>
    <col min="1781" max="1781" width="12.1428571428571" customWidth="1"/>
    <col min="1782" max="1782" width="16.7142857142857" customWidth="1"/>
    <col min="1783" max="1783" width="20.7142857142857" customWidth="1"/>
    <col min="1784" max="1784" width="61.7142857142857" customWidth="1"/>
    <col min="1785" max="1785" width="8.71428571428571" customWidth="1"/>
    <col min="1786" max="1786" width="16.2857142857143" customWidth="1"/>
    <col min="1787" max="1787" width="12.2857142857143" customWidth="1"/>
    <col min="1788" max="1789" width="12.4285714285714" customWidth="1"/>
    <col min="1790" max="1790" width="17.5714285714286" customWidth="1"/>
    <col min="1791" max="1791" width="16.4285714285714" customWidth="1"/>
    <col min="1794" max="1794" width="16.7142857142857" customWidth="1"/>
    <col min="2037" max="2037" width="12.1428571428571" customWidth="1"/>
    <col min="2038" max="2038" width="16.7142857142857" customWidth="1"/>
    <col min="2039" max="2039" width="20.7142857142857" customWidth="1"/>
    <col min="2040" max="2040" width="61.7142857142857" customWidth="1"/>
    <col min="2041" max="2041" width="8.71428571428571" customWidth="1"/>
    <col min="2042" max="2042" width="16.2857142857143" customWidth="1"/>
    <col min="2043" max="2043" width="12.2857142857143" customWidth="1"/>
    <col min="2044" max="2045" width="12.4285714285714" customWidth="1"/>
    <col min="2046" max="2046" width="17.5714285714286" customWidth="1"/>
    <col min="2047" max="2047" width="16.4285714285714" customWidth="1"/>
    <col min="2050" max="2050" width="16.7142857142857" customWidth="1"/>
    <col min="2293" max="2293" width="12.1428571428571" customWidth="1"/>
    <col min="2294" max="2294" width="16.7142857142857" customWidth="1"/>
    <col min="2295" max="2295" width="20.7142857142857" customWidth="1"/>
    <col min="2296" max="2296" width="61.7142857142857" customWidth="1"/>
    <col min="2297" max="2297" width="8.71428571428571" customWidth="1"/>
    <col min="2298" max="2298" width="16.2857142857143" customWidth="1"/>
    <col min="2299" max="2299" width="12.2857142857143" customWidth="1"/>
    <col min="2300" max="2301" width="12.4285714285714" customWidth="1"/>
    <col min="2302" max="2302" width="17.5714285714286" customWidth="1"/>
    <col min="2303" max="2303" width="16.4285714285714" customWidth="1"/>
    <col min="2306" max="2306" width="16.7142857142857" customWidth="1"/>
    <col min="2549" max="2549" width="12.1428571428571" customWidth="1"/>
    <col min="2550" max="2550" width="16.7142857142857" customWidth="1"/>
    <col min="2551" max="2551" width="20.7142857142857" customWidth="1"/>
    <col min="2552" max="2552" width="61.7142857142857" customWidth="1"/>
    <col min="2553" max="2553" width="8.71428571428571" customWidth="1"/>
    <col min="2554" max="2554" width="16.2857142857143" customWidth="1"/>
    <col min="2555" max="2555" width="12.2857142857143" customWidth="1"/>
    <col min="2556" max="2557" width="12.4285714285714" customWidth="1"/>
    <col min="2558" max="2558" width="17.5714285714286" customWidth="1"/>
    <col min="2559" max="2559" width="16.4285714285714" customWidth="1"/>
    <col min="2562" max="2562" width="16.7142857142857" customWidth="1"/>
    <col min="2805" max="2805" width="12.1428571428571" customWidth="1"/>
    <col min="2806" max="2806" width="16.7142857142857" customWidth="1"/>
    <col min="2807" max="2807" width="20.7142857142857" customWidth="1"/>
    <col min="2808" max="2808" width="61.7142857142857" customWidth="1"/>
    <col min="2809" max="2809" width="8.71428571428571" customWidth="1"/>
    <col min="2810" max="2810" width="16.2857142857143" customWidth="1"/>
    <col min="2811" max="2811" width="12.2857142857143" customWidth="1"/>
    <col min="2812" max="2813" width="12.4285714285714" customWidth="1"/>
    <col min="2814" max="2814" width="17.5714285714286" customWidth="1"/>
    <col min="2815" max="2815" width="16.4285714285714" customWidth="1"/>
    <col min="2818" max="2818" width="16.7142857142857" customWidth="1"/>
    <col min="3061" max="3061" width="12.1428571428571" customWidth="1"/>
    <col min="3062" max="3062" width="16.7142857142857" customWidth="1"/>
    <col min="3063" max="3063" width="20.7142857142857" customWidth="1"/>
    <col min="3064" max="3064" width="61.7142857142857" customWidth="1"/>
    <col min="3065" max="3065" width="8.71428571428571" customWidth="1"/>
    <col min="3066" max="3066" width="16.2857142857143" customWidth="1"/>
    <col min="3067" max="3067" width="12.2857142857143" customWidth="1"/>
    <col min="3068" max="3069" width="12.4285714285714" customWidth="1"/>
    <col min="3070" max="3070" width="17.5714285714286" customWidth="1"/>
    <col min="3071" max="3071" width="16.4285714285714" customWidth="1"/>
    <col min="3074" max="3074" width="16.7142857142857" customWidth="1"/>
    <col min="3317" max="3317" width="12.1428571428571" customWidth="1"/>
    <col min="3318" max="3318" width="16.7142857142857" customWidth="1"/>
    <col min="3319" max="3319" width="20.7142857142857" customWidth="1"/>
    <col min="3320" max="3320" width="61.7142857142857" customWidth="1"/>
    <col min="3321" max="3321" width="8.71428571428571" customWidth="1"/>
    <col min="3322" max="3322" width="16.2857142857143" customWidth="1"/>
    <col min="3323" max="3323" width="12.2857142857143" customWidth="1"/>
    <col min="3324" max="3325" width="12.4285714285714" customWidth="1"/>
    <col min="3326" max="3326" width="17.5714285714286" customWidth="1"/>
    <col min="3327" max="3327" width="16.4285714285714" customWidth="1"/>
    <col min="3330" max="3330" width="16.7142857142857" customWidth="1"/>
    <col min="3573" max="3573" width="12.1428571428571" customWidth="1"/>
    <col min="3574" max="3574" width="16.7142857142857" customWidth="1"/>
    <col min="3575" max="3575" width="20.7142857142857" customWidth="1"/>
    <col min="3576" max="3576" width="61.7142857142857" customWidth="1"/>
    <col min="3577" max="3577" width="8.71428571428571" customWidth="1"/>
    <col min="3578" max="3578" width="16.2857142857143" customWidth="1"/>
    <col min="3579" max="3579" width="12.2857142857143" customWidth="1"/>
    <col min="3580" max="3581" width="12.4285714285714" customWidth="1"/>
    <col min="3582" max="3582" width="17.5714285714286" customWidth="1"/>
    <col min="3583" max="3583" width="16.4285714285714" customWidth="1"/>
    <col min="3586" max="3586" width="16.7142857142857" customWidth="1"/>
    <col min="3829" max="3829" width="12.1428571428571" customWidth="1"/>
    <col min="3830" max="3830" width="16.7142857142857" customWidth="1"/>
    <col min="3831" max="3831" width="20.7142857142857" customWidth="1"/>
    <col min="3832" max="3832" width="61.7142857142857" customWidth="1"/>
    <col min="3833" max="3833" width="8.71428571428571" customWidth="1"/>
    <col min="3834" max="3834" width="16.2857142857143" customWidth="1"/>
    <col min="3835" max="3835" width="12.2857142857143" customWidth="1"/>
    <col min="3836" max="3837" width="12.4285714285714" customWidth="1"/>
    <col min="3838" max="3838" width="17.5714285714286" customWidth="1"/>
    <col min="3839" max="3839" width="16.4285714285714" customWidth="1"/>
    <col min="3842" max="3842" width="16.7142857142857" customWidth="1"/>
    <col min="4085" max="4085" width="12.1428571428571" customWidth="1"/>
    <col min="4086" max="4086" width="16.7142857142857" customWidth="1"/>
    <col min="4087" max="4087" width="20.7142857142857" customWidth="1"/>
    <col min="4088" max="4088" width="61.7142857142857" customWidth="1"/>
    <col min="4089" max="4089" width="8.71428571428571" customWidth="1"/>
    <col min="4090" max="4090" width="16.2857142857143" customWidth="1"/>
    <col min="4091" max="4091" width="12.2857142857143" customWidth="1"/>
    <col min="4092" max="4093" width="12.4285714285714" customWidth="1"/>
    <col min="4094" max="4094" width="17.5714285714286" customWidth="1"/>
    <col min="4095" max="4095" width="16.4285714285714" customWidth="1"/>
    <col min="4098" max="4098" width="16.7142857142857" customWidth="1"/>
    <col min="4341" max="4341" width="12.1428571428571" customWidth="1"/>
    <col min="4342" max="4342" width="16.7142857142857" customWidth="1"/>
    <col min="4343" max="4343" width="20.7142857142857" customWidth="1"/>
    <col min="4344" max="4344" width="61.7142857142857" customWidth="1"/>
    <col min="4345" max="4345" width="8.71428571428571" customWidth="1"/>
    <col min="4346" max="4346" width="16.2857142857143" customWidth="1"/>
    <col min="4347" max="4347" width="12.2857142857143" customWidth="1"/>
    <col min="4348" max="4349" width="12.4285714285714" customWidth="1"/>
    <col min="4350" max="4350" width="17.5714285714286" customWidth="1"/>
    <col min="4351" max="4351" width="16.4285714285714" customWidth="1"/>
    <col min="4354" max="4354" width="16.7142857142857" customWidth="1"/>
    <col min="4597" max="4597" width="12.1428571428571" customWidth="1"/>
    <col min="4598" max="4598" width="16.7142857142857" customWidth="1"/>
    <col min="4599" max="4599" width="20.7142857142857" customWidth="1"/>
    <col min="4600" max="4600" width="61.7142857142857" customWidth="1"/>
    <col min="4601" max="4601" width="8.71428571428571" customWidth="1"/>
    <col min="4602" max="4602" width="16.2857142857143" customWidth="1"/>
    <col min="4603" max="4603" width="12.2857142857143" customWidth="1"/>
    <col min="4604" max="4605" width="12.4285714285714" customWidth="1"/>
    <col min="4606" max="4606" width="17.5714285714286" customWidth="1"/>
    <col min="4607" max="4607" width="16.4285714285714" customWidth="1"/>
    <col min="4610" max="4610" width="16.7142857142857" customWidth="1"/>
    <col min="4853" max="4853" width="12.1428571428571" customWidth="1"/>
    <col min="4854" max="4854" width="16.7142857142857" customWidth="1"/>
    <col min="4855" max="4855" width="20.7142857142857" customWidth="1"/>
    <col min="4856" max="4856" width="61.7142857142857" customWidth="1"/>
    <col min="4857" max="4857" width="8.71428571428571" customWidth="1"/>
    <col min="4858" max="4858" width="16.2857142857143" customWidth="1"/>
    <col min="4859" max="4859" width="12.2857142857143" customWidth="1"/>
    <col min="4860" max="4861" width="12.4285714285714" customWidth="1"/>
    <col min="4862" max="4862" width="17.5714285714286" customWidth="1"/>
    <col min="4863" max="4863" width="16.4285714285714" customWidth="1"/>
    <col min="4866" max="4866" width="16.7142857142857" customWidth="1"/>
    <col min="5109" max="5109" width="12.1428571428571" customWidth="1"/>
    <col min="5110" max="5110" width="16.7142857142857" customWidth="1"/>
    <col min="5111" max="5111" width="20.7142857142857" customWidth="1"/>
    <col min="5112" max="5112" width="61.7142857142857" customWidth="1"/>
    <col min="5113" max="5113" width="8.71428571428571" customWidth="1"/>
    <col min="5114" max="5114" width="16.2857142857143" customWidth="1"/>
    <col min="5115" max="5115" width="12.2857142857143" customWidth="1"/>
    <col min="5116" max="5117" width="12.4285714285714" customWidth="1"/>
    <col min="5118" max="5118" width="17.5714285714286" customWidth="1"/>
    <col min="5119" max="5119" width="16.4285714285714" customWidth="1"/>
    <col min="5122" max="5122" width="16.7142857142857" customWidth="1"/>
    <col min="5365" max="5365" width="12.1428571428571" customWidth="1"/>
    <col min="5366" max="5366" width="16.7142857142857" customWidth="1"/>
    <col min="5367" max="5367" width="20.7142857142857" customWidth="1"/>
    <col min="5368" max="5368" width="61.7142857142857" customWidth="1"/>
    <col min="5369" max="5369" width="8.71428571428571" customWidth="1"/>
    <col min="5370" max="5370" width="16.2857142857143" customWidth="1"/>
    <col min="5371" max="5371" width="12.2857142857143" customWidth="1"/>
    <col min="5372" max="5373" width="12.4285714285714" customWidth="1"/>
    <col min="5374" max="5374" width="17.5714285714286" customWidth="1"/>
    <col min="5375" max="5375" width="16.4285714285714" customWidth="1"/>
    <col min="5378" max="5378" width="16.7142857142857" customWidth="1"/>
    <col min="5621" max="5621" width="12.1428571428571" customWidth="1"/>
    <col min="5622" max="5622" width="16.7142857142857" customWidth="1"/>
    <col min="5623" max="5623" width="20.7142857142857" customWidth="1"/>
    <col min="5624" max="5624" width="61.7142857142857" customWidth="1"/>
    <col min="5625" max="5625" width="8.71428571428571" customWidth="1"/>
    <col min="5626" max="5626" width="16.2857142857143" customWidth="1"/>
    <col min="5627" max="5627" width="12.2857142857143" customWidth="1"/>
    <col min="5628" max="5629" width="12.4285714285714" customWidth="1"/>
    <col min="5630" max="5630" width="17.5714285714286" customWidth="1"/>
    <col min="5631" max="5631" width="16.4285714285714" customWidth="1"/>
    <col min="5634" max="5634" width="16.7142857142857" customWidth="1"/>
    <col min="5877" max="5877" width="12.1428571428571" customWidth="1"/>
    <col min="5878" max="5878" width="16.7142857142857" customWidth="1"/>
    <col min="5879" max="5879" width="20.7142857142857" customWidth="1"/>
    <col min="5880" max="5880" width="61.7142857142857" customWidth="1"/>
    <col min="5881" max="5881" width="8.71428571428571" customWidth="1"/>
    <col min="5882" max="5882" width="16.2857142857143" customWidth="1"/>
    <col min="5883" max="5883" width="12.2857142857143" customWidth="1"/>
    <col min="5884" max="5885" width="12.4285714285714" customWidth="1"/>
    <col min="5886" max="5886" width="17.5714285714286" customWidth="1"/>
    <col min="5887" max="5887" width="16.4285714285714" customWidth="1"/>
    <col min="5890" max="5890" width="16.7142857142857" customWidth="1"/>
    <col min="6133" max="6133" width="12.1428571428571" customWidth="1"/>
    <col min="6134" max="6134" width="16.7142857142857" customWidth="1"/>
    <col min="6135" max="6135" width="20.7142857142857" customWidth="1"/>
    <col min="6136" max="6136" width="61.7142857142857" customWidth="1"/>
    <col min="6137" max="6137" width="8.71428571428571" customWidth="1"/>
    <col min="6138" max="6138" width="16.2857142857143" customWidth="1"/>
    <col min="6139" max="6139" width="12.2857142857143" customWidth="1"/>
    <col min="6140" max="6141" width="12.4285714285714" customWidth="1"/>
    <col min="6142" max="6142" width="17.5714285714286" customWidth="1"/>
    <col min="6143" max="6143" width="16.4285714285714" customWidth="1"/>
    <col min="6146" max="6146" width="16.7142857142857" customWidth="1"/>
    <col min="6389" max="6389" width="12.1428571428571" customWidth="1"/>
    <col min="6390" max="6390" width="16.7142857142857" customWidth="1"/>
    <col min="6391" max="6391" width="20.7142857142857" customWidth="1"/>
    <col min="6392" max="6392" width="61.7142857142857" customWidth="1"/>
    <col min="6393" max="6393" width="8.71428571428571" customWidth="1"/>
    <col min="6394" max="6394" width="16.2857142857143" customWidth="1"/>
    <col min="6395" max="6395" width="12.2857142857143" customWidth="1"/>
    <col min="6396" max="6397" width="12.4285714285714" customWidth="1"/>
    <col min="6398" max="6398" width="17.5714285714286" customWidth="1"/>
    <col min="6399" max="6399" width="16.4285714285714" customWidth="1"/>
    <col min="6402" max="6402" width="16.7142857142857" customWidth="1"/>
    <col min="6645" max="6645" width="12.1428571428571" customWidth="1"/>
    <col min="6646" max="6646" width="16.7142857142857" customWidth="1"/>
    <col min="6647" max="6647" width="20.7142857142857" customWidth="1"/>
    <col min="6648" max="6648" width="61.7142857142857" customWidth="1"/>
    <col min="6649" max="6649" width="8.71428571428571" customWidth="1"/>
    <col min="6650" max="6650" width="16.2857142857143" customWidth="1"/>
    <col min="6651" max="6651" width="12.2857142857143" customWidth="1"/>
    <col min="6652" max="6653" width="12.4285714285714" customWidth="1"/>
    <col min="6654" max="6654" width="17.5714285714286" customWidth="1"/>
    <col min="6655" max="6655" width="16.4285714285714" customWidth="1"/>
    <col min="6658" max="6658" width="16.7142857142857" customWidth="1"/>
    <col min="6901" max="6901" width="12.1428571428571" customWidth="1"/>
    <col min="6902" max="6902" width="16.7142857142857" customWidth="1"/>
    <col min="6903" max="6903" width="20.7142857142857" customWidth="1"/>
    <col min="6904" max="6904" width="61.7142857142857" customWidth="1"/>
    <col min="6905" max="6905" width="8.71428571428571" customWidth="1"/>
    <col min="6906" max="6906" width="16.2857142857143" customWidth="1"/>
    <col min="6907" max="6907" width="12.2857142857143" customWidth="1"/>
    <col min="6908" max="6909" width="12.4285714285714" customWidth="1"/>
    <col min="6910" max="6910" width="17.5714285714286" customWidth="1"/>
    <col min="6911" max="6911" width="16.4285714285714" customWidth="1"/>
    <col min="6914" max="6914" width="16.7142857142857" customWidth="1"/>
    <col min="7157" max="7157" width="12.1428571428571" customWidth="1"/>
    <col min="7158" max="7158" width="16.7142857142857" customWidth="1"/>
    <col min="7159" max="7159" width="20.7142857142857" customWidth="1"/>
    <col min="7160" max="7160" width="61.7142857142857" customWidth="1"/>
    <col min="7161" max="7161" width="8.71428571428571" customWidth="1"/>
    <col min="7162" max="7162" width="16.2857142857143" customWidth="1"/>
    <col min="7163" max="7163" width="12.2857142857143" customWidth="1"/>
    <col min="7164" max="7165" width="12.4285714285714" customWidth="1"/>
    <col min="7166" max="7166" width="17.5714285714286" customWidth="1"/>
    <col min="7167" max="7167" width="16.4285714285714" customWidth="1"/>
    <col min="7170" max="7170" width="16.7142857142857" customWidth="1"/>
    <col min="7413" max="7413" width="12.1428571428571" customWidth="1"/>
    <col min="7414" max="7414" width="16.7142857142857" customWidth="1"/>
    <col min="7415" max="7415" width="20.7142857142857" customWidth="1"/>
    <col min="7416" max="7416" width="61.7142857142857" customWidth="1"/>
    <col min="7417" max="7417" width="8.71428571428571" customWidth="1"/>
    <col min="7418" max="7418" width="16.2857142857143" customWidth="1"/>
    <col min="7419" max="7419" width="12.2857142857143" customWidth="1"/>
    <col min="7420" max="7421" width="12.4285714285714" customWidth="1"/>
    <col min="7422" max="7422" width="17.5714285714286" customWidth="1"/>
    <col min="7423" max="7423" width="16.4285714285714" customWidth="1"/>
    <col min="7426" max="7426" width="16.7142857142857" customWidth="1"/>
    <col min="7669" max="7669" width="12.1428571428571" customWidth="1"/>
    <col min="7670" max="7670" width="16.7142857142857" customWidth="1"/>
    <col min="7671" max="7671" width="20.7142857142857" customWidth="1"/>
    <col min="7672" max="7672" width="61.7142857142857" customWidth="1"/>
    <col min="7673" max="7673" width="8.71428571428571" customWidth="1"/>
    <col min="7674" max="7674" width="16.2857142857143" customWidth="1"/>
    <col min="7675" max="7675" width="12.2857142857143" customWidth="1"/>
    <col min="7676" max="7677" width="12.4285714285714" customWidth="1"/>
    <col min="7678" max="7678" width="17.5714285714286" customWidth="1"/>
    <col min="7679" max="7679" width="16.4285714285714" customWidth="1"/>
    <col min="7682" max="7682" width="16.7142857142857" customWidth="1"/>
    <col min="7925" max="7925" width="12.1428571428571" customWidth="1"/>
    <col min="7926" max="7926" width="16.7142857142857" customWidth="1"/>
    <col min="7927" max="7927" width="20.7142857142857" customWidth="1"/>
    <col min="7928" max="7928" width="61.7142857142857" customWidth="1"/>
    <col min="7929" max="7929" width="8.71428571428571" customWidth="1"/>
    <col min="7930" max="7930" width="16.2857142857143" customWidth="1"/>
    <col min="7931" max="7931" width="12.2857142857143" customWidth="1"/>
    <col min="7932" max="7933" width="12.4285714285714" customWidth="1"/>
    <col min="7934" max="7934" width="17.5714285714286" customWidth="1"/>
    <col min="7935" max="7935" width="16.4285714285714" customWidth="1"/>
    <col min="7938" max="7938" width="16.7142857142857" customWidth="1"/>
    <col min="8181" max="8181" width="12.1428571428571" customWidth="1"/>
    <col min="8182" max="8182" width="16.7142857142857" customWidth="1"/>
    <col min="8183" max="8183" width="20.7142857142857" customWidth="1"/>
    <col min="8184" max="8184" width="61.7142857142857" customWidth="1"/>
    <col min="8185" max="8185" width="8.71428571428571" customWidth="1"/>
    <col min="8186" max="8186" width="16.2857142857143" customWidth="1"/>
    <col min="8187" max="8187" width="12.2857142857143" customWidth="1"/>
    <col min="8188" max="8189" width="12.4285714285714" customWidth="1"/>
    <col min="8190" max="8190" width="17.5714285714286" customWidth="1"/>
    <col min="8191" max="8191" width="16.4285714285714" customWidth="1"/>
    <col min="8194" max="8194" width="16.7142857142857" customWidth="1"/>
    <col min="8437" max="8437" width="12.1428571428571" customWidth="1"/>
    <col min="8438" max="8438" width="16.7142857142857" customWidth="1"/>
    <col min="8439" max="8439" width="20.7142857142857" customWidth="1"/>
    <col min="8440" max="8440" width="61.7142857142857" customWidth="1"/>
    <col min="8441" max="8441" width="8.71428571428571" customWidth="1"/>
    <col min="8442" max="8442" width="16.2857142857143" customWidth="1"/>
    <col min="8443" max="8443" width="12.2857142857143" customWidth="1"/>
    <col min="8444" max="8445" width="12.4285714285714" customWidth="1"/>
    <col min="8446" max="8446" width="17.5714285714286" customWidth="1"/>
    <col min="8447" max="8447" width="16.4285714285714" customWidth="1"/>
    <col min="8450" max="8450" width="16.7142857142857" customWidth="1"/>
    <col min="8693" max="8693" width="12.1428571428571" customWidth="1"/>
    <col min="8694" max="8694" width="16.7142857142857" customWidth="1"/>
    <col min="8695" max="8695" width="20.7142857142857" customWidth="1"/>
    <col min="8696" max="8696" width="61.7142857142857" customWidth="1"/>
    <col min="8697" max="8697" width="8.71428571428571" customWidth="1"/>
    <col min="8698" max="8698" width="16.2857142857143" customWidth="1"/>
    <col min="8699" max="8699" width="12.2857142857143" customWidth="1"/>
    <col min="8700" max="8701" width="12.4285714285714" customWidth="1"/>
    <col min="8702" max="8702" width="17.5714285714286" customWidth="1"/>
    <col min="8703" max="8703" width="16.4285714285714" customWidth="1"/>
    <col min="8706" max="8706" width="16.7142857142857" customWidth="1"/>
    <col min="8949" max="8949" width="12.1428571428571" customWidth="1"/>
    <col min="8950" max="8950" width="16.7142857142857" customWidth="1"/>
    <col min="8951" max="8951" width="20.7142857142857" customWidth="1"/>
    <col min="8952" max="8952" width="61.7142857142857" customWidth="1"/>
    <col min="8953" max="8953" width="8.71428571428571" customWidth="1"/>
    <col min="8954" max="8954" width="16.2857142857143" customWidth="1"/>
    <col min="8955" max="8955" width="12.2857142857143" customWidth="1"/>
    <col min="8956" max="8957" width="12.4285714285714" customWidth="1"/>
    <col min="8958" max="8958" width="17.5714285714286" customWidth="1"/>
    <col min="8959" max="8959" width="16.4285714285714" customWidth="1"/>
    <col min="8962" max="8962" width="16.7142857142857" customWidth="1"/>
    <col min="9205" max="9205" width="12.1428571428571" customWidth="1"/>
    <col min="9206" max="9206" width="16.7142857142857" customWidth="1"/>
    <col min="9207" max="9207" width="20.7142857142857" customWidth="1"/>
    <col min="9208" max="9208" width="61.7142857142857" customWidth="1"/>
    <col min="9209" max="9209" width="8.71428571428571" customWidth="1"/>
    <col min="9210" max="9210" width="16.2857142857143" customWidth="1"/>
    <col min="9211" max="9211" width="12.2857142857143" customWidth="1"/>
    <col min="9212" max="9213" width="12.4285714285714" customWidth="1"/>
    <col min="9214" max="9214" width="17.5714285714286" customWidth="1"/>
    <col min="9215" max="9215" width="16.4285714285714" customWidth="1"/>
    <col min="9218" max="9218" width="16.7142857142857" customWidth="1"/>
    <col min="9461" max="9461" width="12.1428571428571" customWidth="1"/>
    <col min="9462" max="9462" width="16.7142857142857" customWidth="1"/>
    <col min="9463" max="9463" width="20.7142857142857" customWidth="1"/>
    <col min="9464" max="9464" width="61.7142857142857" customWidth="1"/>
    <col min="9465" max="9465" width="8.71428571428571" customWidth="1"/>
    <col min="9466" max="9466" width="16.2857142857143" customWidth="1"/>
    <col min="9467" max="9467" width="12.2857142857143" customWidth="1"/>
    <col min="9468" max="9469" width="12.4285714285714" customWidth="1"/>
    <col min="9470" max="9470" width="17.5714285714286" customWidth="1"/>
    <col min="9471" max="9471" width="16.4285714285714" customWidth="1"/>
    <col min="9474" max="9474" width="16.7142857142857" customWidth="1"/>
    <col min="9717" max="9717" width="12.1428571428571" customWidth="1"/>
    <col min="9718" max="9718" width="16.7142857142857" customWidth="1"/>
    <col min="9719" max="9719" width="20.7142857142857" customWidth="1"/>
    <col min="9720" max="9720" width="61.7142857142857" customWidth="1"/>
    <col min="9721" max="9721" width="8.71428571428571" customWidth="1"/>
    <col min="9722" max="9722" width="16.2857142857143" customWidth="1"/>
    <col min="9723" max="9723" width="12.2857142857143" customWidth="1"/>
    <col min="9724" max="9725" width="12.4285714285714" customWidth="1"/>
    <col min="9726" max="9726" width="17.5714285714286" customWidth="1"/>
    <col min="9727" max="9727" width="16.4285714285714" customWidth="1"/>
    <col min="9730" max="9730" width="16.7142857142857" customWidth="1"/>
    <col min="9973" max="9973" width="12.1428571428571" customWidth="1"/>
    <col min="9974" max="9974" width="16.7142857142857" customWidth="1"/>
    <col min="9975" max="9975" width="20.7142857142857" customWidth="1"/>
    <col min="9976" max="9976" width="61.7142857142857" customWidth="1"/>
    <col min="9977" max="9977" width="8.71428571428571" customWidth="1"/>
    <col min="9978" max="9978" width="16.2857142857143" customWidth="1"/>
    <col min="9979" max="9979" width="12.2857142857143" customWidth="1"/>
    <col min="9980" max="9981" width="12.4285714285714" customWidth="1"/>
    <col min="9982" max="9982" width="17.5714285714286" customWidth="1"/>
    <col min="9983" max="9983" width="16.4285714285714" customWidth="1"/>
    <col min="9986" max="9986" width="16.7142857142857" customWidth="1"/>
    <col min="10229" max="10229" width="12.1428571428571" customWidth="1"/>
    <col min="10230" max="10230" width="16.7142857142857" customWidth="1"/>
    <col min="10231" max="10231" width="20.7142857142857" customWidth="1"/>
    <col min="10232" max="10232" width="61.7142857142857" customWidth="1"/>
    <col min="10233" max="10233" width="8.71428571428571" customWidth="1"/>
    <col min="10234" max="10234" width="16.2857142857143" customWidth="1"/>
    <col min="10235" max="10235" width="12.2857142857143" customWidth="1"/>
    <col min="10236" max="10237" width="12.4285714285714" customWidth="1"/>
    <col min="10238" max="10238" width="17.5714285714286" customWidth="1"/>
    <col min="10239" max="10239" width="16.4285714285714" customWidth="1"/>
    <col min="10242" max="10242" width="16.7142857142857" customWidth="1"/>
    <col min="10485" max="10485" width="12.1428571428571" customWidth="1"/>
    <col min="10486" max="10486" width="16.7142857142857" customWidth="1"/>
    <col min="10487" max="10487" width="20.7142857142857" customWidth="1"/>
    <col min="10488" max="10488" width="61.7142857142857" customWidth="1"/>
    <col min="10489" max="10489" width="8.71428571428571" customWidth="1"/>
    <col min="10490" max="10490" width="16.2857142857143" customWidth="1"/>
    <col min="10491" max="10491" width="12.2857142857143" customWidth="1"/>
    <col min="10492" max="10493" width="12.4285714285714" customWidth="1"/>
    <col min="10494" max="10494" width="17.5714285714286" customWidth="1"/>
    <col min="10495" max="10495" width="16.4285714285714" customWidth="1"/>
    <col min="10498" max="10498" width="16.7142857142857" customWidth="1"/>
    <col min="10741" max="10741" width="12.1428571428571" customWidth="1"/>
    <col min="10742" max="10742" width="16.7142857142857" customWidth="1"/>
    <col min="10743" max="10743" width="20.7142857142857" customWidth="1"/>
    <col min="10744" max="10744" width="61.7142857142857" customWidth="1"/>
    <col min="10745" max="10745" width="8.71428571428571" customWidth="1"/>
    <col min="10746" max="10746" width="16.2857142857143" customWidth="1"/>
    <col min="10747" max="10747" width="12.2857142857143" customWidth="1"/>
    <col min="10748" max="10749" width="12.4285714285714" customWidth="1"/>
    <col min="10750" max="10750" width="17.5714285714286" customWidth="1"/>
    <col min="10751" max="10751" width="16.4285714285714" customWidth="1"/>
    <col min="10754" max="10754" width="16.7142857142857" customWidth="1"/>
    <col min="10997" max="10997" width="12.1428571428571" customWidth="1"/>
    <col min="10998" max="10998" width="16.7142857142857" customWidth="1"/>
    <col min="10999" max="10999" width="20.7142857142857" customWidth="1"/>
    <col min="11000" max="11000" width="61.7142857142857" customWidth="1"/>
    <col min="11001" max="11001" width="8.71428571428571" customWidth="1"/>
    <col min="11002" max="11002" width="16.2857142857143" customWidth="1"/>
    <col min="11003" max="11003" width="12.2857142857143" customWidth="1"/>
    <col min="11004" max="11005" width="12.4285714285714" customWidth="1"/>
    <col min="11006" max="11006" width="17.5714285714286" customWidth="1"/>
    <col min="11007" max="11007" width="16.4285714285714" customWidth="1"/>
    <col min="11010" max="11010" width="16.7142857142857" customWidth="1"/>
    <col min="11253" max="11253" width="12.1428571428571" customWidth="1"/>
    <col min="11254" max="11254" width="16.7142857142857" customWidth="1"/>
    <col min="11255" max="11255" width="20.7142857142857" customWidth="1"/>
    <col min="11256" max="11256" width="61.7142857142857" customWidth="1"/>
    <col min="11257" max="11257" width="8.71428571428571" customWidth="1"/>
    <col min="11258" max="11258" width="16.2857142857143" customWidth="1"/>
    <col min="11259" max="11259" width="12.2857142857143" customWidth="1"/>
    <col min="11260" max="11261" width="12.4285714285714" customWidth="1"/>
    <col min="11262" max="11262" width="17.5714285714286" customWidth="1"/>
    <col min="11263" max="11263" width="16.4285714285714" customWidth="1"/>
    <col min="11266" max="11266" width="16.7142857142857" customWidth="1"/>
    <col min="11509" max="11509" width="12.1428571428571" customWidth="1"/>
    <col min="11510" max="11510" width="16.7142857142857" customWidth="1"/>
    <col min="11511" max="11511" width="20.7142857142857" customWidth="1"/>
    <col min="11512" max="11512" width="61.7142857142857" customWidth="1"/>
    <col min="11513" max="11513" width="8.71428571428571" customWidth="1"/>
    <col min="11514" max="11514" width="16.2857142857143" customWidth="1"/>
    <col min="11515" max="11515" width="12.2857142857143" customWidth="1"/>
    <col min="11516" max="11517" width="12.4285714285714" customWidth="1"/>
    <col min="11518" max="11518" width="17.5714285714286" customWidth="1"/>
    <col min="11519" max="11519" width="16.4285714285714" customWidth="1"/>
    <col min="11522" max="11522" width="16.7142857142857" customWidth="1"/>
    <col min="11765" max="11765" width="12.1428571428571" customWidth="1"/>
    <col min="11766" max="11766" width="16.7142857142857" customWidth="1"/>
    <col min="11767" max="11767" width="20.7142857142857" customWidth="1"/>
    <col min="11768" max="11768" width="61.7142857142857" customWidth="1"/>
    <col min="11769" max="11769" width="8.71428571428571" customWidth="1"/>
    <col min="11770" max="11770" width="16.2857142857143" customWidth="1"/>
    <col min="11771" max="11771" width="12.2857142857143" customWidth="1"/>
    <col min="11772" max="11773" width="12.4285714285714" customWidth="1"/>
    <col min="11774" max="11774" width="17.5714285714286" customWidth="1"/>
    <col min="11775" max="11775" width="16.4285714285714" customWidth="1"/>
    <col min="11778" max="11778" width="16.7142857142857" customWidth="1"/>
    <col min="12021" max="12021" width="12.1428571428571" customWidth="1"/>
    <col min="12022" max="12022" width="16.7142857142857" customWidth="1"/>
    <col min="12023" max="12023" width="20.7142857142857" customWidth="1"/>
    <col min="12024" max="12024" width="61.7142857142857" customWidth="1"/>
    <col min="12025" max="12025" width="8.71428571428571" customWidth="1"/>
    <col min="12026" max="12026" width="16.2857142857143" customWidth="1"/>
    <col min="12027" max="12027" width="12.2857142857143" customWidth="1"/>
    <col min="12028" max="12029" width="12.4285714285714" customWidth="1"/>
    <col min="12030" max="12030" width="17.5714285714286" customWidth="1"/>
    <col min="12031" max="12031" width="16.4285714285714" customWidth="1"/>
    <col min="12034" max="12034" width="16.7142857142857" customWidth="1"/>
    <col min="12277" max="12277" width="12.1428571428571" customWidth="1"/>
    <col min="12278" max="12278" width="16.7142857142857" customWidth="1"/>
    <col min="12279" max="12279" width="20.7142857142857" customWidth="1"/>
    <col min="12280" max="12280" width="61.7142857142857" customWidth="1"/>
    <col min="12281" max="12281" width="8.71428571428571" customWidth="1"/>
    <col min="12282" max="12282" width="16.2857142857143" customWidth="1"/>
    <col min="12283" max="12283" width="12.2857142857143" customWidth="1"/>
    <col min="12284" max="12285" width="12.4285714285714" customWidth="1"/>
    <col min="12286" max="12286" width="17.5714285714286" customWidth="1"/>
    <col min="12287" max="12287" width="16.4285714285714" customWidth="1"/>
    <col min="12290" max="12290" width="16.7142857142857" customWidth="1"/>
    <col min="12533" max="12533" width="12.1428571428571" customWidth="1"/>
    <col min="12534" max="12534" width="16.7142857142857" customWidth="1"/>
    <col min="12535" max="12535" width="20.7142857142857" customWidth="1"/>
    <col min="12536" max="12536" width="61.7142857142857" customWidth="1"/>
    <col min="12537" max="12537" width="8.71428571428571" customWidth="1"/>
    <col min="12538" max="12538" width="16.2857142857143" customWidth="1"/>
    <col min="12539" max="12539" width="12.2857142857143" customWidth="1"/>
    <col min="12540" max="12541" width="12.4285714285714" customWidth="1"/>
    <col min="12542" max="12542" width="17.5714285714286" customWidth="1"/>
    <col min="12543" max="12543" width="16.4285714285714" customWidth="1"/>
    <col min="12546" max="12546" width="16.7142857142857" customWidth="1"/>
    <col min="12789" max="12789" width="12.1428571428571" customWidth="1"/>
    <col min="12790" max="12790" width="16.7142857142857" customWidth="1"/>
    <col min="12791" max="12791" width="20.7142857142857" customWidth="1"/>
    <col min="12792" max="12792" width="61.7142857142857" customWidth="1"/>
    <col min="12793" max="12793" width="8.71428571428571" customWidth="1"/>
    <col min="12794" max="12794" width="16.2857142857143" customWidth="1"/>
    <col min="12795" max="12795" width="12.2857142857143" customWidth="1"/>
    <col min="12796" max="12797" width="12.4285714285714" customWidth="1"/>
    <col min="12798" max="12798" width="17.5714285714286" customWidth="1"/>
    <col min="12799" max="12799" width="16.4285714285714" customWidth="1"/>
    <col min="12802" max="12802" width="16.7142857142857" customWidth="1"/>
    <col min="13045" max="13045" width="12.1428571428571" customWidth="1"/>
    <col min="13046" max="13046" width="16.7142857142857" customWidth="1"/>
    <col min="13047" max="13047" width="20.7142857142857" customWidth="1"/>
    <col min="13048" max="13048" width="61.7142857142857" customWidth="1"/>
    <col min="13049" max="13049" width="8.71428571428571" customWidth="1"/>
    <col min="13050" max="13050" width="16.2857142857143" customWidth="1"/>
    <col min="13051" max="13051" width="12.2857142857143" customWidth="1"/>
    <col min="13052" max="13053" width="12.4285714285714" customWidth="1"/>
    <col min="13054" max="13054" width="17.5714285714286" customWidth="1"/>
    <col min="13055" max="13055" width="16.4285714285714" customWidth="1"/>
    <col min="13058" max="13058" width="16.7142857142857" customWidth="1"/>
    <col min="13301" max="13301" width="12.1428571428571" customWidth="1"/>
    <col min="13302" max="13302" width="16.7142857142857" customWidth="1"/>
    <col min="13303" max="13303" width="20.7142857142857" customWidth="1"/>
    <col min="13304" max="13304" width="61.7142857142857" customWidth="1"/>
    <col min="13305" max="13305" width="8.71428571428571" customWidth="1"/>
    <col min="13306" max="13306" width="16.2857142857143" customWidth="1"/>
    <col min="13307" max="13307" width="12.2857142857143" customWidth="1"/>
    <col min="13308" max="13309" width="12.4285714285714" customWidth="1"/>
    <col min="13310" max="13310" width="17.5714285714286" customWidth="1"/>
    <col min="13311" max="13311" width="16.4285714285714" customWidth="1"/>
    <col min="13314" max="13314" width="16.7142857142857" customWidth="1"/>
    <col min="13557" max="13557" width="12.1428571428571" customWidth="1"/>
    <col min="13558" max="13558" width="16.7142857142857" customWidth="1"/>
    <col min="13559" max="13559" width="20.7142857142857" customWidth="1"/>
    <col min="13560" max="13560" width="61.7142857142857" customWidth="1"/>
    <col min="13561" max="13561" width="8.71428571428571" customWidth="1"/>
    <col min="13562" max="13562" width="16.2857142857143" customWidth="1"/>
    <col min="13563" max="13563" width="12.2857142857143" customWidth="1"/>
    <col min="13564" max="13565" width="12.4285714285714" customWidth="1"/>
    <col min="13566" max="13566" width="17.5714285714286" customWidth="1"/>
    <col min="13567" max="13567" width="16.4285714285714" customWidth="1"/>
    <col min="13570" max="13570" width="16.7142857142857" customWidth="1"/>
    <col min="13813" max="13813" width="12.1428571428571" customWidth="1"/>
    <col min="13814" max="13814" width="16.7142857142857" customWidth="1"/>
    <col min="13815" max="13815" width="20.7142857142857" customWidth="1"/>
    <col min="13816" max="13816" width="61.7142857142857" customWidth="1"/>
    <col min="13817" max="13817" width="8.71428571428571" customWidth="1"/>
    <col min="13818" max="13818" width="16.2857142857143" customWidth="1"/>
    <col min="13819" max="13819" width="12.2857142857143" customWidth="1"/>
    <col min="13820" max="13821" width="12.4285714285714" customWidth="1"/>
    <col min="13822" max="13822" width="17.5714285714286" customWidth="1"/>
    <col min="13823" max="13823" width="16.4285714285714" customWidth="1"/>
    <col min="13826" max="13826" width="16.7142857142857" customWidth="1"/>
    <col min="14069" max="14069" width="12.1428571428571" customWidth="1"/>
    <col min="14070" max="14070" width="16.7142857142857" customWidth="1"/>
    <col min="14071" max="14071" width="20.7142857142857" customWidth="1"/>
    <col min="14072" max="14072" width="61.7142857142857" customWidth="1"/>
    <col min="14073" max="14073" width="8.71428571428571" customWidth="1"/>
    <col min="14074" max="14074" width="16.2857142857143" customWidth="1"/>
    <col min="14075" max="14075" width="12.2857142857143" customWidth="1"/>
    <col min="14076" max="14077" width="12.4285714285714" customWidth="1"/>
    <col min="14078" max="14078" width="17.5714285714286" customWidth="1"/>
    <col min="14079" max="14079" width="16.4285714285714" customWidth="1"/>
    <col min="14082" max="14082" width="16.7142857142857" customWidth="1"/>
    <col min="14325" max="14325" width="12.1428571428571" customWidth="1"/>
    <col min="14326" max="14326" width="16.7142857142857" customWidth="1"/>
    <col min="14327" max="14327" width="20.7142857142857" customWidth="1"/>
    <col min="14328" max="14328" width="61.7142857142857" customWidth="1"/>
    <col min="14329" max="14329" width="8.71428571428571" customWidth="1"/>
    <col min="14330" max="14330" width="16.2857142857143" customWidth="1"/>
    <col min="14331" max="14331" width="12.2857142857143" customWidth="1"/>
    <col min="14332" max="14333" width="12.4285714285714" customWidth="1"/>
    <col min="14334" max="14334" width="17.5714285714286" customWidth="1"/>
    <col min="14335" max="14335" width="16.4285714285714" customWidth="1"/>
    <col min="14338" max="14338" width="16.7142857142857" customWidth="1"/>
    <col min="14581" max="14581" width="12.1428571428571" customWidth="1"/>
    <col min="14582" max="14582" width="16.7142857142857" customWidth="1"/>
    <col min="14583" max="14583" width="20.7142857142857" customWidth="1"/>
    <col min="14584" max="14584" width="61.7142857142857" customWidth="1"/>
    <col min="14585" max="14585" width="8.71428571428571" customWidth="1"/>
    <col min="14586" max="14586" width="16.2857142857143" customWidth="1"/>
    <col min="14587" max="14587" width="12.2857142857143" customWidth="1"/>
    <col min="14588" max="14589" width="12.4285714285714" customWidth="1"/>
    <col min="14590" max="14590" width="17.5714285714286" customWidth="1"/>
    <col min="14591" max="14591" width="16.4285714285714" customWidth="1"/>
    <col min="14594" max="14594" width="16.7142857142857" customWidth="1"/>
    <col min="14837" max="14837" width="12.1428571428571" customWidth="1"/>
    <col min="14838" max="14838" width="16.7142857142857" customWidth="1"/>
    <col min="14839" max="14839" width="20.7142857142857" customWidth="1"/>
    <col min="14840" max="14840" width="61.7142857142857" customWidth="1"/>
    <col min="14841" max="14841" width="8.71428571428571" customWidth="1"/>
    <col min="14842" max="14842" width="16.2857142857143" customWidth="1"/>
    <col min="14843" max="14843" width="12.2857142857143" customWidth="1"/>
    <col min="14844" max="14845" width="12.4285714285714" customWidth="1"/>
    <col min="14846" max="14846" width="17.5714285714286" customWidth="1"/>
    <col min="14847" max="14847" width="16.4285714285714" customWidth="1"/>
    <col min="14850" max="14850" width="16.7142857142857" customWidth="1"/>
    <col min="15093" max="15093" width="12.1428571428571" customWidth="1"/>
    <col min="15094" max="15094" width="16.7142857142857" customWidth="1"/>
    <col min="15095" max="15095" width="20.7142857142857" customWidth="1"/>
    <col min="15096" max="15096" width="61.7142857142857" customWidth="1"/>
    <col min="15097" max="15097" width="8.71428571428571" customWidth="1"/>
    <col min="15098" max="15098" width="16.2857142857143" customWidth="1"/>
    <col min="15099" max="15099" width="12.2857142857143" customWidth="1"/>
    <col min="15100" max="15101" width="12.4285714285714" customWidth="1"/>
    <col min="15102" max="15102" width="17.5714285714286" customWidth="1"/>
    <col min="15103" max="15103" width="16.4285714285714" customWidth="1"/>
    <col min="15106" max="15106" width="16.7142857142857" customWidth="1"/>
    <col min="15349" max="15349" width="12.1428571428571" customWidth="1"/>
    <col min="15350" max="15350" width="16.7142857142857" customWidth="1"/>
    <col min="15351" max="15351" width="20.7142857142857" customWidth="1"/>
    <col min="15352" max="15352" width="61.7142857142857" customWidth="1"/>
    <col min="15353" max="15353" width="8.71428571428571" customWidth="1"/>
    <col min="15354" max="15354" width="16.2857142857143" customWidth="1"/>
    <col min="15355" max="15355" width="12.2857142857143" customWidth="1"/>
    <col min="15356" max="15357" width="12.4285714285714" customWidth="1"/>
    <col min="15358" max="15358" width="17.5714285714286" customWidth="1"/>
    <col min="15359" max="15359" width="16.4285714285714" customWidth="1"/>
    <col min="15362" max="15362" width="16.7142857142857" customWidth="1"/>
    <col min="15605" max="15605" width="12.1428571428571" customWidth="1"/>
    <col min="15606" max="15606" width="16.7142857142857" customWidth="1"/>
    <col min="15607" max="15607" width="20.7142857142857" customWidth="1"/>
    <col min="15608" max="15608" width="61.7142857142857" customWidth="1"/>
    <col min="15609" max="15609" width="8.71428571428571" customWidth="1"/>
    <col min="15610" max="15610" width="16.2857142857143" customWidth="1"/>
    <col min="15611" max="15611" width="12.2857142857143" customWidth="1"/>
    <col min="15612" max="15613" width="12.4285714285714" customWidth="1"/>
    <col min="15614" max="15614" width="17.5714285714286" customWidth="1"/>
    <col min="15615" max="15615" width="16.4285714285714" customWidth="1"/>
    <col min="15618" max="15618" width="16.7142857142857" customWidth="1"/>
    <col min="15861" max="15861" width="12.1428571428571" customWidth="1"/>
    <col min="15862" max="15862" width="16.7142857142857" customWidth="1"/>
    <col min="15863" max="15863" width="20.7142857142857" customWidth="1"/>
    <col min="15864" max="15864" width="61.7142857142857" customWidth="1"/>
    <col min="15865" max="15865" width="8.71428571428571" customWidth="1"/>
    <col min="15866" max="15866" width="16.2857142857143" customWidth="1"/>
    <col min="15867" max="15867" width="12.2857142857143" customWidth="1"/>
    <col min="15868" max="15869" width="12.4285714285714" customWidth="1"/>
    <col min="15870" max="15870" width="17.5714285714286" customWidth="1"/>
    <col min="15871" max="15871" width="16.4285714285714" customWidth="1"/>
    <col min="15874" max="15874" width="16.7142857142857" customWidth="1"/>
    <col min="16117" max="16117" width="12.1428571428571" customWidth="1"/>
    <col min="16118" max="16118" width="16.7142857142857" customWidth="1"/>
    <col min="16119" max="16119" width="20.7142857142857" customWidth="1"/>
    <col min="16120" max="16120" width="61.7142857142857" customWidth="1"/>
    <col min="16121" max="16121" width="8.71428571428571" customWidth="1"/>
    <col min="16122" max="16122" width="16.2857142857143" customWidth="1"/>
    <col min="16123" max="16123" width="12.2857142857143" customWidth="1"/>
    <col min="16124" max="16125" width="12.4285714285714" customWidth="1"/>
    <col min="16126" max="16126" width="17.5714285714286" customWidth="1"/>
    <col min="16127" max="16127" width="16.4285714285714" customWidth="1"/>
    <col min="16130" max="16130" width="16.7142857142857" customWidth="1"/>
  </cols>
  <sheetData>
    <row r="1" ht="16.15" customHeight="1" spans="1:5">
      <c r="A1" s="183"/>
      <c r="B1" s="184"/>
      <c r="C1" s="184"/>
      <c r="D1" s="184"/>
      <c r="E1" s="184"/>
    </row>
    <row r="2" ht="16.15" customHeight="1" spans="1:5">
      <c r="A2" s="185"/>
      <c r="B2" s="186"/>
      <c r="C2" s="186"/>
      <c r="D2" s="187"/>
      <c r="E2" s="187"/>
    </row>
    <row r="3" ht="16.15" customHeight="1" spans="1:8">
      <c r="A3" s="188" t="s">
        <v>188</v>
      </c>
      <c r="B3" s="189"/>
      <c r="C3" s="189"/>
      <c r="D3" s="189"/>
      <c r="E3" s="189"/>
      <c r="F3" s="190"/>
      <c r="G3" s="190"/>
      <c r="H3" s="191"/>
    </row>
    <row r="4" s="149" customFormat="1" ht="30" customHeight="1" spans="1:8">
      <c r="A4" s="192" t="s">
        <v>6</v>
      </c>
      <c r="B4" s="193" t="s">
        <v>7</v>
      </c>
      <c r="C4" s="193" t="s">
        <v>8</v>
      </c>
      <c r="D4" s="194" t="s">
        <v>9</v>
      </c>
      <c r="E4" s="195" t="s">
        <v>14</v>
      </c>
      <c r="F4" s="196" t="s">
        <v>189</v>
      </c>
      <c r="G4" s="196" t="s">
        <v>190</v>
      </c>
      <c r="H4" s="197" t="s">
        <v>191</v>
      </c>
    </row>
    <row r="5" s="149" customFormat="1" ht="78.75" spans="1:13">
      <c r="A5" s="198" t="s">
        <v>50</v>
      </c>
      <c r="B5" s="199" t="s">
        <v>51</v>
      </c>
      <c r="C5" s="199" t="s">
        <v>18</v>
      </c>
      <c r="D5" s="200" t="s">
        <v>193</v>
      </c>
      <c r="E5" s="201">
        <v>108067.5</v>
      </c>
      <c r="F5" s="202">
        <f>E5/$E$31</f>
        <v>0.385459546035357</v>
      </c>
      <c r="G5" s="202">
        <f>F5</f>
        <v>0.385459546035357</v>
      </c>
      <c r="H5" s="203" t="str">
        <f t="shared" ref="H5:H30" si="0">IF(G5&lt;$K$7,$K$6,IF(G5&lt;$L$7,$L$6,$M$6))</f>
        <v>A</v>
      </c>
      <c r="K5" s="222" t="s">
        <v>192</v>
      </c>
      <c r="L5" s="223"/>
      <c r="M5" s="224"/>
    </row>
    <row r="6" s="149" customFormat="1" ht="31.5" spans="1:13">
      <c r="A6" s="198" t="s">
        <v>83</v>
      </c>
      <c r="B6" s="207" t="s">
        <v>84</v>
      </c>
      <c r="C6" s="199" t="s">
        <v>59</v>
      </c>
      <c r="D6" s="208" t="s">
        <v>85</v>
      </c>
      <c r="E6" s="201">
        <v>23300.61</v>
      </c>
      <c r="F6" s="202">
        <f t="shared" ref="F6:F30" si="1">E6/$E$31</f>
        <v>0.0831095616438512</v>
      </c>
      <c r="G6" s="206">
        <f t="shared" ref="G6:G30" si="2">G5+F6</f>
        <v>0.468569107679208</v>
      </c>
      <c r="H6" s="203" t="str">
        <f t="shared" si="0"/>
        <v>A</v>
      </c>
      <c r="I6" s="225"/>
      <c r="K6" s="226" t="s">
        <v>194</v>
      </c>
      <c r="L6" s="227" t="s">
        <v>195</v>
      </c>
      <c r="M6" s="215" t="s">
        <v>196</v>
      </c>
    </row>
    <row r="7" s="149" customFormat="1" ht="63.75" spans="1:13">
      <c r="A7" s="198" t="s">
        <v>47</v>
      </c>
      <c r="B7" s="199" t="s">
        <v>48</v>
      </c>
      <c r="C7" s="199" t="s">
        <v>18</v>
      </c>
      <c r="D7" s="200" t="s">
        <v>49</v>
      </c>
      <c r="E7" s="201">
        <v>22307.74</v>
      </c>
      <c r="F7" s="202">
        <f t="shared" si="1"/>
        <v>0.0795681526219703</v>
      </c>
      <c r="G7" s="206">
        <f t="shared" si="2"/>
        <v>0.548137260301178</v>
      </c>
      <c r="H7" s="203" t="str">
        <f t="shared" si="0"/>
        <v>A</v>
      </c>
      <c r="K7" s="228">
        <v>0.8</v>
      </c>
      <c r="L7" s="229">
        <v>0.95</v>
      </c>
      <c r="M7" s="230">
        <v>1</v>
      </c>
    </row>
    <row r="8" s="149" customFormat="1" ht="31.5" spans="1:8">
      <c r="A8" s="198" t="s">
        <v>94</v>
      </c>
      <c r="B8" s="204">
        <v>41164</v>
      </c>
      <c r="C8" s="199" t="s">
        <v>59</v>
      </c>
      <c r="D8" s="205" t="s">
        <v>204</v>
      </c>
      <c r="E8" s="201">
        <v>17988.88</v>
      </c>
      <c r="F8" s="202">
        <f t="shared" si="1"/>
        <v>0.064163467448442</v>
      </c>
      <c r="G8" s="206">
        <f t="shared" si="2"/>
        <v>0.61230072774962</v>
      </c>
      <c r="H8" s="203" t="str">
        <f t="shared" si="0"/>
        <v>A</v>
      </c>
    </row>
    <row r="9" s="149" customFormat="1" ht="31.5" spans="1:10">
      <c r="A9" s="198" t="s">
        <v>86</v>
      </c>
      <c r="B9" s="209">
        <v>40666</v>
      </c>
      <c r="C9" s="199" t="s">
        <v>59</v>
      </c>
      <c r="D9" s="210" t="s">
        <v>87</v>
      </c>
      <c r="E9" s="201">
        <v>15840.28</v>
      </c>
      <c r="F9" s="202">
        <f t="shared" si="1"/>
        <v>0.0564997537453253</v>
      </c>
      <c r="G9" s="206">
        <f t="shared" si="2"/>
        <v>0.668800481494946</v>
      </c>
      <c r="H9" s="203" t="str">
        <f t="shared" si="0"/>
        <v>A</v>
      </c>
      <c r="I9" s="225"/>
      <c r="J9" s="225"/>
    </row>
    <row r="10" s="149" customFormat="1" ht="47.25" spans="1:8">
      <c r="A10" s="198" t="s">
        <v>56</v>
      </c>
      <c r="B10" s="207">
        <v>40233</v>
      </c>
      <c r="C10" s="199" t="s">
        <v>18</v>
      </c>
      <c r="D10" s="200" t="s">
        <v>57</v>
      </c>
      <c r="E10" s="201">
        <f>'Planilha 15 de agosto(igreja)'!I23</f>
        <v>14724.94</v>
      </c>
      <c r="F10" s="202">
        <f t="shared" si="1"/>
        <v>0.0525215137557348</v>
      </c>
      <c r="G10" s="206">
        <f t="shared" si="2"/>
        <v>0.72132199525068</v>
      </c>
      <c r="H10" s="203" t="str">
        <f t="shared" si="0"/>
        <v>A</v>
      </c>
    </row>
    <row r="11" s="149" customFormat="1" ht="15.75" spans="1:8">
      <c r="A11" s="198" t="s">
        <v>74</v>
      </c>
      <c r="B11" s="199" t="s">
        <v>69</v>
      </c>
      <c r="C11" s="199" t="s">
        <v>59</v>
      </c>
      <c r="D11" s="212" t="s">
        <v>70</v>
      </c>
      <c r="E11" s="201">
        <v>11459.2</v>
      </c>
      <c r="F11" s="202">
        <f t="shared" si="1"/>
        <v>0.0408731397499559</v>
      </c>
      <c r="G11" s="206">
        <f t="shared" si="2"/>
        <v>0.762195135000636</v>
      </c>
      <c r="H11" s="203" t="str">
        <f t="shared" si="0"/>
        <v>A</v>
      </c>
    </row>
    <row r="12" s="149" customFormat="1" ht="15.75" spans="1:8">
      <c r="A12" s="198" t="s">
        <v>90</v>
      </c>
      <c r="B12" s="204">
        <v>40531</v>
      </c>
      <c r="C12" s="199" t="s">
        <v>59</v>
      </c>
      <c r="D12" s="205" t="s">
        <v>203</v>
      </c>
      <c r="E12" s="201">
        <v>10491.44</v>
      </c>
      <c r="F12" s="202">
        <f t="shared" si="1"/>
        <v>0.0374212940954235</v>
      </c>
      <c r="G12" s="206">
        <f t="shared" si="2"/>
        <v>0.79961642909606</v>
      </c>
      <c r="H12" s="203" t="str">
        <f t="shared" si="0"/>
        <v>A</v>
      </c>
    </row>
    <row r="13" s="149" customFormat="1" ht="15.75" spans="1:8">
      <c r="A13" s="198" t="s">
        <v>200</v>
      </c>
      <c r="B13" s="209">
        <v>40754</v>
      </c>
      <c r="C13" s="199" t="s">
        <v>59</v>
      </c>
      <c r="D13" s="210" t="s">
        <v>60</v>
      </c>
      <c r="E13" s="201">
        <v>7728.75</v>
      </c>
      <c r="F13" s="202">
        <f t="shared" si="1"/>
        <v>0.0275672192511233</v>
      </c>
      <c r="G13" s="206">
        <f t="shared" si="2"/>
        <v>0.827183648347183</v>
      </c>
      <c r="H13" s="211" t="str">
        <f t="shared" si="0"/>
        <v>B</v>
      </c>
    </row>
    <row r="14" s="149" customFormat="1" ht="15.75" spans="1:8">
      <c r="A14" s="198" t="s">
        <v>39</v>
      </c>
      <c r="B14" s="436" t="s">
        <v>40</v>
      </c>
      <c r="C14" s="199" t="s">
        <v>41</v>
      </c>
      <c r="D14" s="200" t="s">
        <v>42</v>
      </c>
      <c r="E14" s="201">
        <v>7550.64</v>
      </c>
      <c r="F14" s="202">
        <f t="shared" si="1"/>
        <v>0.0269319292726898</v>
      </c>
      <c r="G14" s="206">
        <f t="shared" si="2"/>
        <v>0.854115577619873</v>
      </c>
      <c r="H14" s="211" t="str">
        <f t="shared" si="0"/>
        <v>B</v>
      </c>
    </row>
    <row r="15" s="181" customFormat="1" ht="15.75" spans="1:13">
      <c r="A15" s="198" t="s">
        <v>64</v>
      </c>
      <c r="B15" s="199" t="s">
        <v>65</v>
      </c>
      <c r="C15" s="199" t="s">
        <v>59</v>
      </c>
      <c r="D15" s="214" t="s">
        <v>66</v>
      </c>
      <c r="E15" s="201">
        <v>6284.74</v>
      </c>
      <c r="F15" s="202">
        <f t="shared" si="1"/>
        <v>0.022416665763067</v>
      </c>
      <c r="G15" s="206">
        <f t="shared" si="2"/>
        <v>0.87653224338294</v>
      </c>
      <c r="H15" s="211" t="str">
        <f t="shared" si="0"/>
        <v>B</v>
      </c>
      <c r="I15" s="149"/>
      <c r="J15" s="149"/>
      <c r="K15" s="149"/>
      <c r="L15" s="149"/>
      <c r="M15" s="149"/>
    </row>
    <row r="16" s="149" customFormat="1" ht="31.5" spans="1:8">
      <c r="A16" s="198" t="s">
        <v>71</v>
      </c>
      <c r="B16" s="209">
        <v>41544</v>
      </c>
      <c r="C16" s="199" t="s">
        <v>59</v>
      </c>
      <c r="D16" s="212" t="s">
        <v>77</v>
      </c>
      <c r="E16" s="201">
        <v>6099.92</v>
      </c>
      <c r="F16" s="202">
        <f t="shared" si="1"/>
        <v>0.021757442284239</v>
      </c>
      <c r="G16" s="206">
        <f t="shared" si="2"/>
        <v>0.898289685667179</v>
      </c>
      <c r="H16" s="211" t="str">
        <f t="shared" si="0"/>
        <v>B</v>
      </c>
    </row>
    <row r="17" s="149" customFormat="1" ht="47.25" spans="1:8">
      <c r="A17" s="198" t="s">
        <v>53</v>
      </c>
      <c r="B17" s="207">
        <v>30208</v>
      </c>
      <c r="C17" s="199" t="s">
        <v>18</v>
      </c>
      <c r="D17" s="200" t="s">
        <v>54</v>
      </c>
      <c r="E17" s="201">
        <v>4502.28</v>
      </c>
      <c r="F17" s="202">
        <f t="shared" si="1"/>
        <v>0.0160589150755229</v>
      </c>
      <c r="G17" s="206">
        <f t="shared" si="2"/>
        <v>0.914348600742702</v>
      </c>
      <c r="H17" s="211" t="str">
        <f t="shared" si="0"/>
        <v>B</v>
      </c>
    </row>
    <row r="18" s="149" customFormat="1" ht="47.25" spans="1:8">
      <c r="A18" s="198" t="s">
        <v>229</v>
      </c>
      <c r="B18" s="209">
        <v>40206</v>
      </c>
      <c r="C18" s="199" t="s">
        <v>201</v>
      </c>
      <c r="D18" s="210" t="s">
        <v>202</v>
      </c>
      <c r="E18" s="201">
        <v>4314.62</v>
      </c>
      <c r="F18" s="202">
        <f t="shared" si="1"/>
        <v>0.015389561769404</v>
      </c>
      <c r="G18" s="206">
        <f t="shared" si="2"/>
        <v>0.929738162512106</v>
      </c>
      <c r="H18" s="211" t="str">
        <f t="shared" si="0"/>
        <v>B</v>
      </c>
    </row>
    <row r="19" s="149" customFormat="1" ht="15.75" spans="1:8">
      <c r="A19" s="198" t="s">
        <v>24</v>
      </c>
      <c r="B19" s="209">
        <v>42046</v>
      </c>
      <c r="C19" s="199" t="s">
        <v>25</v>
      </c>
      <c r="D19" s="200" t="s">
        <v>26</v>
      </c>
      <c r="E19" s="201">
        <v>3369.8</v>
      </c>
      <c r="F19" s="202">
        <f t="shared" si="1"/>
        <v>0.0120195394381284</v>
      </c>
      <c r="G19" s="206">
        <f t="shared" si="2"/>
        <v>0.941757701950234</v>
      </c>
      <c r="H19" s="211" t="str">
        <f t="shared" si="0"/>
        <v>B</v>
      </c>
    </row>
    <row r="20" s="149" customFormat="1" ht="31.5" spans="1:8">
      <c r="A20" s="198" t="s">
        <v>68</v>
      </c>
      <c r="B20" s="213" t="s">
        <v>72</v>
      </c>
      <c r="C20" s="199" t="s">
        <v>18</v>
      </c>
      <c r="D20" s="212" t="s">
        <v>73</v>
      </c>
      <c r="E20" s="201">
        <v>3240.9</v>
      </c>
      <c r="F20" s="202">
        <f t="shared" si="1"/>
        <v>0.011559773685391</v>
      </c>
      <c r="G20" s="206">
        <f t="shared" si="2"/>
        <v>0.953317475635625</v>
      </c>
      <c r="H20" s="215" t="str">
        <f t="shared" si="0"/>
        <v>C</v>
      </c>
    </row>
    <row r="21" s="149" customFormat="1" ht="47.25" spans="1:8">
      <c r="A21" s="198" t="s">
        <v>33</v>
      </c>
      <c r="B21" s="436" t="s">
        <v>34</v>
      </c>
      <c r="C21" s="199" t="s">
        <v>18</v>
      </c>
      <c r="D21" s="200" t="s">
        <v>35</v>
      </c>
      <c r="E21" s="201">
        <v>2964.03</v>
      </c>
      <c r="F21" s="202">
        <f t="shared" si="1"/>
        <v>0.0105722225297631</v>
      </c>
      <c r="G21" s="206">
        <f t="shared" si="2"/>
        <v>0.963889698165388</v>
      </c>
      <c r="H21" s="215" t="str">
        <f t="shared" si="0"/>
        <v>C</v>
      </c>
    </row>
    <row r="22" s="149" customFormat="1" ht="15.75" spans="1:8">
      <c r="A22" s="198" t="s">
        <v>17</v>
      </c>
      <c r="B22" s="209">
        <v>20305</v>
      </c>
      <c r="C22" s="199" t="s">
        <v>18</v>
      </c>
      <c r="D22" s="200" t="s">
        <v>19</v>
      </c>
      <c r="E22" s="201">
        <v>2436.64</v>
      </c>
      <c r="F22" s="202">
        <f t="shared" si="1"/>
        <v>0.00869110646819434</v>
      </c>
      <c r="G22" s="206">
        <f t="shared" si="2"/>
        <v>0.972580804633583</v>
      </c>
      <c r="H22" s="215" t="str">
        <f t="shared" si="0"/>
        <v>C</v>
      </c>
    </row>
    <row r="23" s="149" customFormat="1" ht="31.5" spans="1:8">
      <c r="A23" s="198" t="s">
        <v>36</v>
      </c>
      <c r="B23" s="436" t="s">
        <v>37</v>
      </c>
      <c r="C23" s="199" t="s">
        <v>18</v>
      </c>
      <c r="D23" s="200" t="s">
        <v>38</v>
      </c>
      <c r="E23" s="201">
        <v>2119.39</v>
      </c>
      <c r="F23" s="202">
        <f t="shared" si="1"/>
        <v>0.00755952628932727</v>
      </c>
      <c r="G23" s="206">
        <f t="shared" si="2"/>
        <v>0.98014033092291</v>
      </c>
      <c r="H23" s="215" t="str">
        <f t="shared" si="0"/>
        <v>C</v>
      </c>
    </row>
    <row r="24" s="149" customFormat="1" ht="47.25" spans="1:8">
      <c r="A24" s="198" t="s">
        <v>21</v>
      </c>
      <c r="B24" s="209">
        <v>10512</v>
      </c>
      <c r="C24" s="199" t="s">
        <v>18</v>
      </c>
      <c r="D24" s="200" t="s">
        <v>22</v>
      </c>
      <c r="E24" s="201">
        <v>1376.82</v>
      </c>
      <c r="F24" s="202">
        <f t="shared" si="1"/>
        <v>0.00491089746845629</v>
      </c>
      <c r="G24" s="206">
        <f t="shared" si="2"/>
        <v>0.985051228391366</v>
      </c>
      <c r="H24" s="215" t="str">
        <f t="shared" si="0"/>
        <v>C</v>
      </c>
    </row>
    <row r="25" s="149" customFormat="1" ht="31.5" spans="1:8">
      <c r="A25" s="198" t="s">
        <v>30</v>
      </c>
      <c r="B25" s="209">
        <v>41359</v>
      </c>
      <c r="C25" s="199" t="s">
        <v>25</v>
      </c>
      <c r="D25" s="200" t="s">
        <v>31</v>
      </c>
      <c r="E25" s="201">
        <v>1355.6</v>
      </c>
      <c r="F25" s="202">
        <f t="shared" si="1"/>
        <v>0.00483520911102348</v>
      </c>
      <c r="G25" s="206">
        <f t="shared" si="2"/>
        <v>0.98988643750239</v>
      </c>
      <c r="H25" s="215" t="str">
        <f t="shared" si="0"/>
        <v>C</v>
      </c>
    </row>
    <row r="26" s="149" customFormat="1" ht="15.75" spans="1:8">
      <c r="A26" s="198" t="s">
        <v>88</v>
      </c>
      <c r="B26" s="209">
        <v>41176</v>
      </c>
      <c r="C26" s="199" t="s">
        <v>59</v>
      </c>
      <c r="D26" s="200" t="s">
        <v>89</v>
      </c>
      <c r="E26" s="201">
        <v>1306.4</v>
      </c>
      <c r="F26" s="202">
        <f t="shared" si="1"/>
        <v>0.00465972055373345</v>
      </c>
      <c r="G26" s="206">
        <f t="shared" si="2"/>
        <v>0.994546158056123</v>
      </c>
      <c r="H26" s="215" t="str">
        <f t="shared" si="0"/>
        <v>C</v>
      </c>
    </row>
    <row r="27" s="149" customFormat="1" ht="47.25" spans="1:8">
      <c r="A27" s="198" t="s">
        <v>102</v>
      </c>
      <c r="B27" s="209">
        <v>200576</v>
      </c>
      <c r="C27" s="199" t="s">
        <v>18</v>
      </c>
      <c r="D27" s="210" t="s">
        <v>103</v>
      </c>
      <c r="E27" s="201">
        <v>802.61</v>
      </c>
      <c r="F27" s="202">
        <f t="shared" si="1"/>
        <v>0.00286278193021434</v>
      </c>
      <c r="G27" s="206">
        <f t="shared" si="2"/>
        <v>0.997408939986338</v>
      </c>
      <c r="H27" s="215" t="str">
        <f t="shared" si="0"/>
        <v>C</v>
      </c>
    </row>
    <row r="28" s="149" customFormat="1" ht="15.75" spans="1:8">
      <c r="A28" s="198" t="s">
        <v>80</v>
      </c>
      <c r="B28" s="209">
        <v>30103</v>
      </c>
      <c r="C28" s="199" t="s">
        <v>18</v>
      </c>
      <c r="D28" s="200" t="s">
        <v>81</v>
      </c>
      <c r="E28" s="201">
        <f>'Planilha 15 de agosto(igreja)'!I35</f>
        <v>355.51</v>
      </c>
      <c r="F28" s="202">
        <f t="shared" si="1"/>
        <v>0.00126804750004423</v>
      </c>
      <c r="G28" s="206">
        <f t="shared" si="2"/>
        <v>0.998676987486382</v>
      </c>
      <c r="H28" s="215" t="str">
        <f t="shared" si="0"/>
        <v>C</v>
      </c>
    </row>
    <row r="29" s="149" customFormat="1" ht="15.75" spans="1:8">
      <c r="A29" s="198" t="s">
        <v>28</v>
      </c>
      <c r="B29" s="209">
        <v>42047</v>
      </c>
      <c r="C29" s="199" t="s">
        <v>25</v>
      </c>
      <c r="D29" s="200" t="s">
        <v>29</v>
      </c>
      <c r="E29" s="201">
        <v>263.16</v>
      </c>
      <c r="F29" s="202">
        <f t="shared" si="1"/>
        <v>0.000938649771065903</v>
      </c>
      <c r="G29" s="206">
        <f t="shared" si="2"/>
        <v>0.999615637257448</v>
      </c>
      <c r="H29" s="215" t="str">
        <f t="shared" si="0"/>
        <v>C</v>
      </c>
    </row>
    <row r="30" s="149" customFormat="1" ht="31.5" spans="1:8">
      <c r="A30" s="198" t="s">
        <v>58</v>
      </c>
      <c r="B30" s="209">
        <v>40243</v>
      </c>
      <c r="C30" s="199" t="s">
        <v>201</v>
      </c>
      <c r="D30" s="210" t="s">
        <v>227</v>
      </c>
      <c r="E30" s="201">
        <f>'Planilha 15 de agosto(igreja)'!I24</f>
        <v>107.76</v>
      </c>
      <c r="F30" s="202">
        <f t="shared" si="1"/>
        <v>0.000384362742552294</v>
      </c>
      <c r="G30" s="206">
        <f t="shared" si="2"/>
        <v>1</v>
      </c>
      <c r="H30" s="215" t="str">
        <f t="shared" si="0"/>
        <v>C</v>
      </c>
    </row>
    <row r="31" s="149" customFormat="1" ht="16.5" spans="1:8">
      <c r="A31" s="216"/>
      <c r="B31" s="217"/>
      <c r="C31" s="217"/>
      <c r="D31" s="218" t="s">
        <v>104</v>
      </c>
      <c r="E31" s="219">
        <f>'Planilha 15 de agosto(igreja)'!I45</f>
        <v>280360.16</v>
      </c>
      <c r="F31" s="219"/>
      <c r="G31" s="219"/>
      <c r="H31" s="220"/>
    </row>
    <row r="32" s="149" customFormat="1" ht="15.75" spans="2:6">
      <c r="B32"/>
      <c r="C32"/>
      <c r="D32"/>
      <c r="E32"/>
      <c r="F32" s="397"/>
    </row>
    <row r="33" s="149" customFormat="1" ht="15.75" spans="6:6">
      <c r="F33" s="397"/>
    </row>
    <row r="34" s="149" customFormat="1" ht="24" customHeight="1" spans="1:6">
      <c r="A34" s="182"/>
      <c r="B34" s="182"/>
      <c r="C34" s="182"/>
      <c r="D34" s="61" t="s">
        <v>105</v>
      </c>
      <c r="E34"/>
      <c r="F34" s="400"/>
    </row>
    <row r="35" s="149" customFormat="1" ht="15.75" spans="1:6">
      <c r="A35" s="182"/>
      <c r="B35" s="182"/>
      <c r="C35" s="182"/>
      <c r="D35" s="61" t="s">
        <v>106</v>
      </c>
      <c r="E35"/>
      <c r="F35" s="397"/>
    </row>
    <row r="36" s="149" customFormat="1" ht="24" customHeight="1" spans="1:6">
      <c r="A36" s="182"/>
      <c r="B36" s="182"/>
      <c r="C36" s="182"/>
      <c r="D36" s="61" t="s">
        <v>107</v>
      </c>
      <c r="E36"/>
      <c r="F36" s="397"/>
    </row>
    <row r="37" s="181" customFormat="1" ht="31.9" customHeight="1" spans="1:6">
      <c r="A37" s="182"/>
      <c r="B37" s="182"/>
      <c r="C37" s="182"/>
      <c r="D37"/>
      <c r="E37"/>
      <c r="F37" s="397"/>
    </row>
    <row r="38" ht="30.75" customHeight="1" spans="6:6">
      <c r="F38" s="221"/>
    </row>
    <row r="39" s="149" customFormat="1" ht="21" customHeight="1" spans="1:5">
      <c r="A39" s="182"/>
      <c r="B39" s="182"/>
      <c r="C39" s="182"/>
      <c r="D39"/>
      <c r="E39"/>
    </row>
    <row r="40" s="149" customFormat="1" ht="23.45" customHeight="1" spans="1:5">
      <c r="A40" s="182"/>
      <c r="B40" s="182"/>
      <c r="C40" s="182"/>
      <c r="D40"/>
      <c r="E40"/>
    </row>
  </sheetData>
  <sortState ref="A5:E30">
    <sortCondition ref="E5:E30" descending="1"/>
  </sortState>
  <mergeCells count="3">
    <mergeCell ref="A3:H3"/>
    <mergeCell ref="K5:M5"/>
    <mergeCell ref="E31:H31"/>
  </mergeCells>
  <printOptions horizontalCentered="1"/>
  <pageMargins left="0.511811023622047" right="0.511811023622047" top="0.94488188976378" bottom="0.748031496062992" header="0.31496062992126" footer="0.31496062992126"/>
  <pageSetup paperSize="9" scale="86" fitToHeight="0" orientation="landscape"/>
  <headerFooter>
    <oddFooter>&amp;R&amp;P</oddFooter>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N50"/>
  <sheetViews>
    <sheetView tabSelected="1" view="pageBreakPreview" zoomScaleNormal="100" topLeftCell="A17" workbookViewId="0">
      <selection activeCell="I21" sqref="I21"/>
    </sheetView>
    <sheetView tabSelected="1" zoomScale="70" zoomScaleNormal="70" topLeftCell="A29" workbookViewId="1">
      <selection activeCell="I42" sqref="I42"/>
    </sheetView>
    <sheetView workbookViewId="2">
      <selection activeCell="A1" sqref="A1"/>
    </sheetView>
  </sheetViews>
  <sheetFormatPr defaultColWidth="9" defaultRowHeight="15"/>
  <cols>
    <col min="1" max="1" width="12.1428571428571" style="182" customWidth="1"/>
    <col min="2" max="2" width="16.7142857142857" style="182" customWidth="1"/>
    <col min="3" max="3" width="20.7142857142857" style="182" customWidth="1"/>
    <col min="4" max="4" width="61.7142857142857" customWidth="1"/>
    <col min="5" max="5" width="8.71428571428571" customWidth="1"/>
    <col min="6" max="6" width="9.28571428571429" customWidth="1"/>
    <col min="7" max="8" width="13.4285714285714" customWidth="1"/>
    <col min="9" max="9" width="13.1428571428571" customWidth="1"/>
    <col min="10" max="10" width="13.8571428571429" customWidth="1"/>
    <col min="12" max="13" width="10" customWidth="1"/>
    <col min="249" max="249" width="12.1428571428571" customWidth="1"/>
    <col min="250" max="250" width="16.7142857142857" customWidth="1"/>
    <col min="251" max="251" width="20.7142857142857" customWidth="1"/>
    <col min="252" max="252" width="61.7142857142857" customWidth="1"/>
    <col min="253" max="253" width="8.71428571428571" customWidth="1"/>
    <col min="254" max="254" width="16.2857142857143" customWidth="1"/>
    <col min="255" max="255" width="12.2857142857143" customWidth="1"/>
    <col min="256" max="257" width="12.4285714285714" customWidth="1"/>
    <col min="258" max="258" width="17.5714285714286" customWidth="1"/>
    <col min="259" max="259" width="16.4285714285714" customWidth="1"/>
    <col min="262" max="262" width="16.7142857142857" customWidth="1"/>
    <col min="505" max="505" width="12.1428571428571" customWidth="1"/>
    <col min="506" max="506" width="16.7142857142857" customWidth="1"/>
    <col min="507" max="507" width="20.7142857142857" customWidth="1"/>
    <col min="508" max="508" width="61.7142857142857" customWidth="1"/>
    <col min="509" max="509" width="8.71428571428571" customWidth="1"/>
    <col min="510" max="510" width="16.2857142857143" customWidth="1"/>
    <col min="511" max="511" width="12.2857142857143" customWidth="1"/>
    <col min="512" max="513" width="12.4285714285714" customWidth="1"/>
    <col min="514" max="514" width="17.5714285714286" customWidth="1"/>
    <col min="515" max="515" width="16.4285714285714" customWidth="1"/>
    <col min="518" max="518" width="16.7142857142857" customWidth="1"/>
    <col min="761" max="761" width="12.1428571428571" customWidth="1"/>
    <col min="762" max="762" width="16.7142857142857" customWidth="1"/>
    <col min="763" max="763" width="20.7142857142857" customWidth="1"/>
    <col min="764" max="764" width="61.7142857142857" customWidth="1"/>
    <col min="765" max="765" width="8.71428571428571" customWidth="1"/>
    <col min="766" max="766" width="16.2857142857143" customWidth="1"/>
    <col min="767" max="767" width="12.2857142857143" customWidth="1"/>
    <col min="768" max="769" width="12.4285714285714" customWidth="1"/>
    <col min="770" max="770" width="17.5714285714286" customWidth="1"/>
    <col min="771" max="771" width="16.4285714285714" customWidth="1"/>
    <col min="774" max="774" width="16.7142857142857" customWidth="1"/>
    <col min="1017" max="1017" width="12.1428571428571" customWidth="1"/>
    <col min="1018" max="1018" width="16.7142857142857" customWidth="1"/>
    <col min="1019" max="1019" width="20.7142857142857" customWidth="1"/>
    <col min="1020" max="1020" width="61.7142857142857" customWidth="1"/>
    <col min="1021" max="1021" width="8.71428571428571" customWidth="1"/>
    <col min="1022" max="1022" width="16.2857142857143" customWidth="1"/>
    <col min="1023" max="1023" width="12.2857142857143" customWidth="1"/>
    <col min="1024" max="1025" width="12.4285714285714" customWidth="1"/>
    <col min="1026" max="1026" width="17.5714285714286" customWidth="1"/>
    <col min="1027" max="1027" width="16.4285714285714" customWidth="1"/>
    <col min="1030" max="1030" width="16.7142857142857" customWidth="1"/>
    <col min="1273" max="1273" width="12.1428571428571" customWidth="1"/>
    <col min="1274" max="1274" width="16.7142857142857" customWidth="1"/>
    <col min="1275" max="1275" width="20.7142857142857" customWidth="1"/>
    <col min="1276" max="1276" width="61.7142857142857" customWidth="1"/>
    <col min="1277" max="1277" width="8.71428571428571" customWidth="1"/>
    <col min="1278" max="1278" width="16.2857142857143" customWidth="1"/>
    <col min="1279" max="1279" width="12.2857142857143" customWidth="1"/>
    <col min="1280" max="1281" width="12.4285714285714" customWidth="1"/>
    <col min="1282" max="1282" width="17.5714285714286" customWidth="1"/>
    <col min="1283" max="1283" width="16.4285714285714" customWidth="1"/>
    <col min="1286" max="1286" width="16.7142857142857" customWidth="1"/>
    <col min="1529" max="1529" width="12.1428571428571" customWidth="1"/>
    <col min="1530" max="1530" width="16.7142857142857" customWidth="1"/>
    <col min="1531" max="1531" width="20.7142857142857" customWidth="1"/>
    <col min="1532" max="1532" width="61.7142857142857" customWidth="1"/>
    <col min="1533" max="1533" width="8.71428571428571" customWidth="1"/>
    <col min="1534" max="1534" width="16.2857142857143" customWidth="1"/>
    <col min="1535" max="1535" width="12.2857142857143" customWidth="1"/>
    <col min="1536" max="1537" width="12.4285714285714" customWidth="1"/>
    <col min="1538" max="1538" width="17.5714285714286" customWidth="1"/>
    <col min="1539" max="1539" width="16.4285714285714" customWidth="1"/>
    <col min="1542" max="1542" width="16.7142857142857" customWidth="1"/>
    <col min="1785" max="1785" width="12.1428571428571" customWidth="1"/>
    <col min="1786" max="1786" width="16.7142857142857" customWidth="1"/>
    <col min="1787" max="1787" width="20.7142857142857" customWidth="1"/>
    <col min="1788" max="1788" width="61.7142857142857" customWidth="1"/>
    <col min="1789" max="1789" width="8.71428571428571" customWidth="1"/>
    <col min="1790" max="1790" width="16.2857142857143" customWidth="1"/>
    <col min="1791" max="1791" width="12.2857142857143" customWidth="1"/>
    <col min="1792" max="1793" width="12.4285714285714" customWidth="1"/>
    <col min="1794" max="1794" width="17.5714285714286" customWidth="1"/>
    <col min="1795" max="1795" width="16.4285714285714" customWidth="1"/>
    <col min="1798" max="1798" width="16.7142857142857" customWidth="1"/>
    <col min="2041" max="2041" width="12.1428571428571" customWidth="1"/>
    <col min="2042" max="2042" width="16.7142857142857" customWidth="1"/>
    <col min="2043" max="2043" width="20.7142857142857" customWidth="1"/>
    <col min="2044" max="2044" width="61.7142857142857" customWidth="1"/>
    <col min="2045" max="2045" width="8.71428571428571" customWidth="1"/>
    <col min="2046" max="2046" width="16.2857142857143" customWidth="1"/>
    <col min="2047" max="2047" width="12.2857142857143" customWidth="1"/>
    <col min="2048" max="2049" width="12.4285714285714" customWidth="1"/>
    <col min="2050" max="2050" width="17.5714285714286" customWidth="1"/>
    <col min="2051" max="2051" width="16.4285714285714" customWidth="1"/>
    <col min="2054" max="2054" width="16.7142857142857" customWidth="1"/>
    <col min="2297" max="2297" width="12.1428571428571" customWidth="1"/>
    <col min="2298" max="2298" width="16.7142857142857" customWidth="1"/>
    <col min="2299" max="2299" width="20.7142857142857" customWidth="1"/>
    <col min="2300" max="2300" width="61.7142857142857" customWidth="1"/>
    <col min="2301" max="2301" width="8.71428571428571" customWidth="1"/>
    <col min="2302" max="2302" width="16.2857142857143" customWidth="1"/>
    <col min="2303" max="2303" width="12.2857142857143" customWidth="1"/>
    <col min="2304" max="2305" width="12.4285714285714" customWidth="1"/>
    <col min="2306" max="2306" width="17.5714285714286" customWidth="1"/>
    <col min="2307" max="2307" width="16.4285714285714" customWidth="1"/>
    <col min="2310" max="2310" width="16.7142857142857" customWidth="1"/>
    <col min="2553" max="2553" width="12.1428571428571" customWidth="1"/>
    <col min="2554" max="2554" width="16.7142857142857" customWidth="1"/>
    <col min="2555" max="2555" width="20.7142857142857" customWidth="1"/>
    <col min="2556" max="2556" width="61.7142857142857" customWidth="1"/>
    <col min="2557" max="2557" width="8.71428571428571" customWidth="1"/>
    <col min="2558" max="2558" width="16.2857142857143" customWidth="1"/>
    <col min="2559" max="2559" width="12.2857142857143" customWidth="1"/>
    <col min="2560" max="2561" width="12.4285714285714" customWidth="1"/>
    <col min="2562" max="2562" width="17.5714285714286" customWidth="1"/>
    <col min="2563" max="2563" width="16.4285714285714" customWidth="1"/>
    <col min="2566" max="2566" width="16.7142857142857" customWidth="1"/>
    <col min="2809" max="2809" width="12.1428571428571" customWidth="1"/>
    <col min="2810" max="2810" width="16.7142857142857" customWidth="1"/>
    <col min="2811" max="2811" width="20.7142857142857" customWidth="1"/>
    <col min="2812" max="2812" width="61.7142857142857" customWidth="1"/>
    <col min="2813" max="2813" width="8.71428571428571" customWidth="1"/>
    <col min="2814" max="2814" width="16.2857142857143" customWidth="1"/>
    <col min="2815" max="2815" width="12.2857142857143" customWidth="1"/>
    <col min="2816" max="2817" width="12.4285714285714" customWidth="1"/>
    <col min="2818" max="2818" width="17.5714285714286" customWidth="1"/>
    <col min="2819" max="2819" width="16.4285714285714" customWidth="1"/>
    <col min="2822" max="2822" width="16.7142857142857" customWidth="1"/>
    <col min="3065" max="3065" width="12.1428571428571" customWidth="1"/>
    <col min="3066" max="3066" width="16.7142857142857" customWidth="1"/>
    <col min="3067" max="3067" width="20.7142857142857" customWidth="1"/>
    <col min="3068" max="3068" width="61.7142857142857" customWidth="1"/>
    <col min="3069" max="3069" width="8.71428571428571" customWidth="1"/>
    <col min="3070" max="3070" width="16.2857142857143" customWidth="1"/>
    <col min="3071" max="3071" width="12.2857142857143" customWidth="1"/>
    <col min="3072" max="3073" width="12.4285714285714" customWidth="1"/>
    <col min="3074" max="3074" width="17.5714285714286" customWidth="1"/>
    <col min="3075" max="3075" width="16.4285714285714" customWidth="1"/>
    <col min="3078" max="3078" width="16.7142857142857" customWidth="1"/>
    <col min="3321" max="3321" width="12.1428571428571" customWidth="1"/>
    <col min="3322" max="3322" width="16.7142857142857" customWidth="1"/>
    <col min="3323" max="3323" width="20.7142857142857" customWidth="1"/>
    <col min="3324" max="3324" width="61.7142857142857" customWidth="1"/>
    <col min="3325" max="3325" width="8.71428571428571" customWidth="1"/>
    <col min="3326" max="3326" width="16.2857142857143" customWidth="1"/>
    <col min="3327" max="3327" width="12.2857142857143" customWidth="1"/>
    <col min="3328" max="3329" width="12.4285714285714" customWidth="1"/>
    <col min="3330" max="3330" width="17.5714285714286" customWidth="1"/>
    <col min="3331" max="3331" width="16.4285714285714" customWidth="1"/>
    <col min="3334" max="3334" width="16.7142857142857" customWidth="1"/>
    <col min="3577" max="3577" width="12.1428571428571" customWidth="1"/>
    <col min="3578" max="3578" width="16.7142857142857" customWidth="1"/>
    <col min="3579" max="3579" width="20.7142857142857" customWidth="1"/>
    <col min="3580" max="3580" width="61.7142857142857" customWidth="1"/>
    <col min="3581" max="3581" width="8.71428571428571" customWidth="1"/>
    <col min="3582" max="3582" width="16.2857142857143" customWidth="1"/>
    <col min="3583" max="3583" width="12.2857142857143" customWidth="1"/>
    <col min="3584" max="3585" width="12.4285714285714" customWidth="1"/>
    <col min="3586" max="3586" width="17.5714285714286" customWidth="1"/>
    <col min="3587" max="3587" width="16.4285714285714" customWidth="1"/>
    <col min="3590" max="3590" width="16.7142857142857" customWidth="1"/>
    <col min="3833" max="3833" width="12.1428571428571" customWidth="1"/>
    <col min="3834" max="3834" width="16.7142857142857" customWidth="1"/>
    <col min="3835" max="3835" width="20.7142857142857" customWidth="1"/>
    <col min="3836" max="3836" width="61.7142857142857" customWidth="1"/>
    <col min="3837" max="3837" width="8.71428571428571" customWidth="1"/>
    <col min="3838" max="3838" width="16.2857142857143" customWidth="1"/>
    <col min="3839" max="3839" width="12.2857142857143" customWidth="1"/>
    <col min="3840" max="3841" width="12.4285714285714" customWidth="1"/>
    <col min="3842" max="3842" width="17.5714285714286" customWidth="1"/>
    <col min="3843" max="3843" width="16.4285714285714" customWidth="1"/>
    <col min="3846" max="3846" width="16.7142857142857" customWidth="1"/>
    <col min="4089" max="4089" width="12.1428571428571" customWidth="1"/>
    <col min="4090" max="4090" width="16.7142857142857" customWidth="1"/>
    <col min="4091" max="4091" width="20.7142857142857" customWidth="1"/>
    <col min="4092" max="4092" width="61.7142857142857" customWidth="1"/>
    <col min="4093" max="4093" width="8.71428571428571" customWidth="1"/>
    <col min="4094" max="4094" width="16.2857142857143" customWidth="1"/>
    <col min="4095" max="4095" width="12.2857142857143" customWidth="1"/>
    <col min="4096" max="4097" width="12.4285714285714" customWidth="1"/>
    <col min="4098" max="4098" width="17.5714285714286" customWidth="1"/>
    <col min="4099" max="4099" width="16.4285714285714" customWidth="1"/>
    <col min="4102" max="4102" width="16.7142857142857" customWidth="1"/>
    <col min="4345" max="4345" width="12.1428571428571" customWidth="1"/>
    <col min="4346" max="4346" width="16.7142857142857" customWidth="1"/>
    <col min="4347" max="4347" width="20.7142857142857" customWidth="1"/>
    <col min="4348" max="4348" width="61.7142857142857" customWidth="1"/>
    <col min="4349" max="4349" width="8.71428571428571" customWidth="1"/>
    <col min="4350" max="4350" width="16.2857142857143" customWidth="1"/>
    <col min="4351" max="4351" width="12.2857142857143" customWidth="1"/>
    <col min="4352" max="4353" width="12.4285714285714" customWidth="1"/>
    <col min="4354" max="4354" width="17.5714285714286" customWidth="1"/>
    <col min="4355" max="4355" width="16.4285714285714" customWidth="1"/>
    <col min="4358" max="4358" width="16.7142857142857" customWidth="1"/>
    <col min="4601" max="4601" width="12.1428571428571" customWidth="1"/>
    <col min="4602" max="4602" width="16.7142857142857" customWidth="1"/>
    <col min="4603" max="4603" width="20.7142857142857" customWidth="1"/>
    <col min="4604" max="4604" width="61.7142857142857" customWidth="1"/>
    <col min="4605" max="4605" width="8.71428571428571" customWidth="1"/>
    <col min="4606" max="4606" width="16.2857142857143" customWidth="1"/>
    <col min="4607" max="4607" width="12.2857142857143" customWidth="1"/>
    <col min="4608" max="4609" width="12.4285714285714" customWidth="1"/>
    <col min="4610" max="4610" width="17.5714285714286" customWidth="1"/>
    <col min="4611" max="4611" width="16.4285714285714" customWidth="1"/>
    <col min="4614" max="4614" width="16.7142857142857" customWidth="1"/>
    <col min="4857" max="4857" width="12.1428571428571" customWidth="1"/>
    <col min="4858" max="4858" width="16.7142857142857" customWidth="1"/>
    <col min="4859" max="4859" width="20.7142857142857" customWidth="1"/>
    <col min="4860" max="4860" width="61.7142857142857" customWidth="1"/>
    <col min="4861" max="4861" width="8.71428571428571" customWidth="1"/>
    <col min="4862" max="4862" width="16.2857142857143" customWidth="1"/>
    <col min="4863" max="4863" width="12.2857142857143" customWidth="1"/>
    <col min="4864" max="4865" width="12.4285714285714" customWidth="1"/>
    <col min="4866" max="4866" width="17.5714285714286" customWidth="1"/>
    <col min="4867" max="4867" width="16.4285714285714" customWidth="1"/>
    <col min="4870" max="4870" width="16.7142857142857" customWidth="1"/>
    <col min="5113" max="5113" width="12.1428571428571" customWidth="1"/>
    <col min="5114" max="5114" width="16.7142857142857" customWidth="1"/>
    <col min="5115" max="5115" width="20.7142857142857" customWidth="1"/>
    <col min="5116" max="5116" width="61.7142857142857" customWidth="1"/>
    <col min="5117" max="5117" width="8.71428571428571" customWidth="1"/>
    <col min="5118" max="5118" width="16.2857142857143" customWidth="1"/>
    <col min="5119" max="5119" width="12.2857142857143" customWidth="1"/>
    <col min="5120" max="5121" width="12.4285714285714" customWidth="1"/>
    <col min="5122" max="5122" width="17.5714285714286" customWidth="1"/>
    <col min="5123" max="5123" width="16.4285714285714" customWidth="1"/>
    <col min="5126" max="5126" width="16.7142857142857" customWidth="1"/>
    <col min="5369" max="5369" width="12.1428571428571" customWidth="1"/>
    <col min="5370" max="5370" width="16.7142857142857" customWidth="1"/>
    <col min="5371" max="5371" width="20.7142857142857" customWidth="1"/>
    <col min="5372" max="5372" width="61.7142857142857" customWidth="1"/>
    <col min="5373" max="5373" width="8.71428571428571" customWidth="1"/>
    <col min="5374" max="5374" width="16.2857142857143" customWidth="1"/>
    <col min="5375" max="5375" width="12.2857142857143" customWidth="1"/>
    <col min="5376" max="5377" width="12.4285714285714" customWidth="1"/>
    <col min="5378" max="5378" width="17.5714285714286" customWidth="1"/>
    <col min="5379" max="5379" width="16.4285714285714" customWidth="1"/>
    <col min="5382" max="5382" width="16.7142857142857" customWidth="1"/>
    <col min="5625" max="5625" width="12.1428571428571" customWidth="1"/>
    <col min="5626" max="5626" width="16.7142857142857" customWidth="1"/>
    <col min="5627" max="5627" width="20.7142857142857" customWidth="1"/>
    <col min="5628" max="5628" width="61.7142857142857" customWidth="1"/>
    <col min="5629" max="5629" width="8.71428571428571" customWidth="1"/>
    <col min="5630" max="5630" width="16.2857142857143" customWidth="1"/>
    <col min="5631" max="5631" width="12.2857142857143" customWidth="1"/>
    <col min="5632" max="5633" width="12.4285714285714" customWidth="1"/>
    <col min="5634" max="5634" width="17.5714285714286" customWidth="1"/>
    <col min="5635" max="5635" width="16.4285714285714" customWidth="1"/>
    <col min="5638" max="5638" width="16.7142857142857" customWidth="1"/>
    <col min="5881" max="5881" width="12.1428571428571" customWidth="1"/>
    <col min="5882" max="5882" width="16.7142857142857" customWidth="1"/>
    <col min="5883" max="5883" width="20.7142857142857" customWidth="1"/>
    <col min="5884" max="5884" width="61.7142857142857" customWidth="1"/>
    <col min="5885" max="5885" width="8.71428571428571" customWidth="1"/>
    <col min="5886" max="5886" width="16.2857142857143" customWidth="1"/>
    <col min="5887" max="5887" width="12.2857142857143" customWidth="1"/>
    <col min="5888" max="5889" width="12.4285714285714" customWidth="1"/>
    <col min="5890" max="5890" width="17.5714285714286" customWidth="1"/>
    <col min="5891" max="5891" width="16.4285714285714" customWidth="1"/>
    <col min="5894" max="5894" width="16.7142857142857" customWidth="1"/>
    <col min="6137" max="6137" width="12.1428571428571" customWidth="1"/>
    <col min="6138" max="6138" width="16.7142857142857" customWidth="1"/>
    <col min="6139" max="6139" width="20.7142857142857" customWidth="1"/>
    <col min="6140" max="6140" width="61.7142857142857" customWidth="1"/>
    <col min="6141" max="6141" width="8.71428571428571" customWidth="1"/>
    <col min="6142" max="6142" width="16.2857142857143" customWidth="1"/>
    <col min="6143" max="6143" width="12.2857142857143" customWidth="1"/>
    <col min="6144" max="6145" width="12.4285714285714" customWidth="1"/>
    <col min="6146" max="6146" width="17.5714285714286" customWidth="1"/>
    <col min="6147" max="6147" width="16.4285714285714" customWidth="1"/>
    <col min="6150" max="6150" width="16.7142857142857" customWidth="1"/>
    <col min="6393" max="6393" width="12.1428571428571" customWidth="1"/>
    <col min="6394" max="6394" width="16.7142857142857" customWidth="1"/>
    <col min="6395" max="6395" width="20.7142857142857" customWidth="1"/>
    <col min="6396" max="6396" width="61.7142857142857" customWidth="1"/>
    <col min="6397" max="6397" width="8.71428571428571" customWidth="1"/>
    <col min="6398" max="6398" width="16.2857142857143" customWidth="1"/>
    <col min="6399" max="6399" width="12.2857142857143" customWidth="1"/>
    <col min="6400" max="6401" width="12.4285714285714" customWidth="1"/>
    <col min="6402" max="6402" width="17.5714285714286" customWidth="1"/>
    <col min="6403" max="6403" width="16.4285714285714" customWidth="1"/>
    <col min="6406" max="6406" width="16.7142857142857" customWidth="1"/>
    <col min="6649" max="6649" width="12.1428571428571" customWidth="1"/>
    <col min="6650" max="6650" width="16.7142857142857" customWidth="1"/>
    <col min="6651" max="6651" width="20.7142857142857" customWidth="1"/>
    <col min="6652" max="6652" width="61.7142857142857" customWidth="1"/>
    <col min="6653" max="6653" width="8.71428571428571" customWidth="1"/>
    <col min="6654" max="6654" width="16.2857142857143" customWidth="1"/>
    <col min="6655" max="6655" width="12.2857142857143" customWidth="1"/>
    <col min="6656" max="6657" width="12.4285714285714" customWidth="1"/>
    <col min="6658" max="6658" width="17.5714285714286" customWidth="1"/>
    <col min="6659" max="6659" width="16.4285714285714" customWidth="1"/>
    <col min="6662" max="6662" width="16.7142857142857" customWidth="1"/>
    <col min="6905" max="6905" width="12.1428571428571" customWidth="1"/>
    <col min="6906" max="6906" width="16.7142857142857" customWidth="1"/>
    <col min="6907" max="6907" width="20.7142857142857" customWidth="1"/>
    <col min="6908" max="6908" width="61.7142857142857" customWidth="1"/>
    <col min="6909" max="6909" width="8.71428571428571" customWidth="1"/>
    <col min="6910" max="6910" width="16.2857142857143" customWidth="1"/>
    <col min="6911" max="6911" width="12.2857142857143" customWidth="1"/>
    <col min="6912" max="6913" width="12.4285714285714" customWidth="1"/>
    <col min="6914" max="6914" width="17.5714285714286" customWidth="1"/>
    <col min="6915" max="6915" width="16.4285714285714" customWidth="1"/>
    <col min="6918" max="6918" width="16.7142857142857" customWidth="1"/>
    <col min="7161" max="7161" width="12.1428571428571" customWidth="1"/>
    <col min="7162" max="7162" width="16.7142857142857" customWidth="1"/>
    <col min="7163" max="7163" width="20.7142857142857" customWidth="1"/>
    <col min="7164" max="7164" width="61.7142857142857" customWidth="1"/>
    <col min="7165" max="7165" width="8.71428571428571" customWidth="1"/>
    <col min="7166" max="7166" width="16.2857142857143" customWidth="1"/>
    <col min="7167" max="7167" width="12.2857142857143" customWidth="1"/>
    <col min="7168" max="7169" width="12.4285714285714" customWidth="1"/>
    <col min="7170" max="7170" width="17.5714285714286" customWidth="1"/>
    <col min="7171" max="7171" width="16.4285714285714" customWidth="1"/>
    <col min="7174" max="7174" width="16.7142857142857" customWidth="1"/>
    <col min="7417" max="7417" width="12.1428571428571" customWidth="1"/>
    <col min="7418" max="7418" width="16.7142857142857" customWidth="1"/>
    <col min="7419" max="7419" width="20.7142857142857" customWidth="1"/>
    <col min="7420" max="7420" width="61.7142857142857" customWidth="1"/>
    <col min="7421" max="7421" width="8.71428571428571" customWidth="1"/>
    <col min="7422" max="7422" width="16.2857142857143" customWidth="1"/>
    <col min="7423" max="7423" width="12.2857142857143" customWidth="1"/>
    <col min="7424" max="7425" width="12.4285714285714" customWidth="1"/>
    <col min="7426" max="7426" width="17.5714285714286" customWidth="1"/>
    <col min="7427" max="7427" width="16.4285714285714" customWidth="1"/>
    <col min="7430" max="7430" width="16.7142857142857" customWidth="1"/>
    <col min="7673" max="7673" width="12.1428571428571" customWidth="1"/>
    <col min="7674" max="7674" width="16.7142857142857" customWidth="1"/>
    <col min="7675" max="7675" width="20.7142857142857" customWidth="1"/>
    <col min="7676" max="7676" width="61.7142857142857" customWidth="1"/>
    <col min="7677" max="7677" width="8.71428571428571" customWidth="1"/>
    <col min="7678" max="7678" width="16.2857142857143" customWidth="1"/>
    <col min="7679" max="7679" width="12.2857142857143" customWidth="1"/>
    <col min="7680" max="7681" width="12.4285714285714" customWidth="1"/>
    <col min="7682" max="7682" width="17.5714285714286" customWidth="1"/>
    <col min="7683" max="7683" width="16.4285714285714" customWidth="1"/>
    <col min="7686" max="7686" width="16.7142857142857" customWidth="1"/>
    <col min="7929" max="7929" width="12.1428571428571" customWidth="1"/>
    <col min="7930" max="7930" width="16.7142857142857" customWidth="1"/>
    <col min="7931" max="7931" width="20.7142857142857" customWidth="1"/>
    <col min="7932" max="7932" width="61.7142857142857" customWidth="1"/>
    <col min="7933" max="7933" width="8.71428571428571" customWidth="1"/>
    <col min="7934" max="7934" width="16.2857142857143" customWidth="1"/>
    <col min="7935" max="7935" width="12.2857142857143" customWidth="1"/>
    <col min="7936" max="7937" width="12.4285714285714" customWidth="1"/>
    <col min="7938" max="7938" width="17.5714285714286" customWidth="1"/>
    <col min="7939" max="7939" width="16.4285714285714" customWidth="1"/>
    <col min="7942" max="7942" width="16.7142857142857" customWidth="1"/>
    <col min="8185" max="8185" width="12.1428571428571" customWidth="1"/>
    <col min="8186" max="8186" width="16.7142857142857" customWidth="1"/>
    <col min="8187" max="8187" width="20.7142857142857" customWidth="1"/>
    <col min="8188" max="8188" width="61.7142857142857" customWidth="1"/>
    <col min="8189" max="8189" width="8.71428571428571" customWidth="1"/>
    <col min="8190" max="8190" width="16.2857142857143" customWidth="1"/>
    <col min="8191" max="8191" width="12.2857142857143" customWidth="1"/>
    <col min="8192" max="8193" width="12.4285714285714" customWidth="1"/>
    <col min="8194" max="8194" width="17.5714285714286" customWidth="1"/>
    <col min="8195" max="8195" width="16.4285714285714" customWidth="1"/>
    <col min="8198" max="8198" width="16.7142857142857" customWidth="1"/>
    <col min="8441" max="8441" width="12.1428571428571" customWidth="1"/>
    <col min="8442" max="8442" width="16.7142857142857" customWidth="1"/>
    <col min="8443" max="8443" width="20.7142857142857" customWidth="1"/>
    <col min="8444" max="8444" width="61.7142857142857" customWidth="1"/>
    <col min="8445" max="8445" width="8.71428571428571" customWidth="1"/>
    <col min="8446" max="8446" width="16.2857142857143" customWidth="1"/>
    <col min="8447" max="8447" width="12.2857142857143" customWidth="1"/>
    <col min="8448" max="8449" width="12.4285714285714" customWidth="1"/>
    <col min="8450" max="8450" width="17.5714285714286" customWidth="1"/>
    <col min="8451" max="8451" width="16.4285714285714" customWidth="1"/>
    <col min="8454" max="8454" width="16.7142857142857" customWidth="1"/>
    <col min="8697" max="8697" width="12.1428571428571" customWidth="1"/>
    <col min="8698" max="8698" width="16.7142857142857" customWidth="1"/>
    <col min="8699" max="8699" width="20.7142857142857" customWidth="1"/>
    <col min="8700" max="8700" width="61.7142857142857" customWidth="1"/>
    <col min="8701" max="8701" width="8.71428571428571" customWidth="1"/>
    <col min="8702" max="8702" width="16.2857142857143" customWidth="1"/>
    <col min="8703" max="8703" width="12.2857142857143" customWidth="1"/>
    <col min="8704" max="8705" width="12.4285714285714" customWidth="1"/>
    <col min="8706" max="8706" width="17.5714285714286" customWidth="1"/>
    <col min="8707" max="8707" width="16.4285714285714" customWidth="1"/>
    <col min="8710" max="8710" width="16.7142857142857" customWidth="1"/>
    <col min="8953" max="8953" width="12.1428571428571" customWidth="1"/>
    <col min="8954" max="8954" width="16.7142857142857" customWidth="1"/>
    <col min="8955" max="8955" width="20.7142857142857" customWidth="1"/>
    <col min="8956" max="8956" width="61.7142857142857" customWidth="1"/>
    <col min="8957" max="8957" width="8.71428571428571" customWidth="1"/>
    <col min="8958" max="8958" width="16.2857142857143" customWidth="1"/>
    <col min="8959" max="8959" width="12.2857142857143" customWidth="1"/>
    <col min="8960" max="8961" width="12.4285714285714" customWidth="1"/>
    <col min="8962" max="8962" width="17.5714285714286" customWidth="1"/>
    <col min="8963" max="8963" width="16.4285714285714" customWidth="1"/>
    <col min="8966" max="8966" width="16.7142857142857" customWidth="1"/>
    <col min="9209" max="9209" width="12.1428571428571" customWidth="1"/>
    <col min="9210" max="9210" width="16.7142857142857" customWidth="1"/>
    <col min="9211" max="9211" width="20.7142857142857" customWidth="1"/>
    <col min="9212" max="9212" width="61.7142857142857" customWidth="1"/>
    <col min="9213" max="9213" width="8.71428571428571" customWidth="1"/>
    <col min="9214" max="9214" width="16.2857142857143" customWidth="1"/>
    <col min="9215" max="9215" width="12.2857142857143" customWidth="1"/>
    <col min="9216" max="9217" width="12.4285714285714" customWidth="1"/>
    <col min="9218" max="9218" width="17.5714285714286" customWidth="1"/>
    <col min="9219" max="9219" width="16.4285714285714" customWidth="1"/>
    <col min="9222" max="9222" width="16.7142857142857" customWidth="1"/>
    <col min="9465" max="9465" width="12.1428571428571" customWidth="1"/>
    <col min="9466" max="9466" width="16.7142857142857" customWidth="1"/>
    <col min="9467" max="9467" width="20.7142857142857" customWidth="1"/>
    <col min="9468" max="9468" width="61.7142857142857" customWidth="1"/>
    <col min="9469" max="9469" width="8.71428571428571" customWidth="1"/>
    <col min="9470" max="9470" width="16.2857142857143" customWidth="1"/>
    <col min="9471" max="9471" width="12.2857142857143" customWidth="1"/>
    <col min="9472" max="9473" width="12.4285714285714" customWidth="1"/>
    <col min="9474" max="9474" width="17.5714285714286" customWidth="1"/>
    <col min="9475" max="9475" width="16.4285714285714" customWidth="1"/>
    <col min="9478" max="9478" width="16.7142857142857" customWidth="1"/>
    <col min="9721" max="9721" width="12.1428571428571" customWidth="1"/>
    <col min="9722" max="9722" width="16.7142857142857" customWidth="1"/>
    <col min="9723" max="9723" width="20.7142857142857" customWidth="1"/>
    <col min="9724" max="9724" width="61.7142857142857" customWidth="1"/>
    <col min="9725" max="9725" width="8.71428571428571" customWidth="1"/>
    <col min="9726" max="9726" width="16.2857142857143" customWidth="1"/>
    <col min="9727" max="9727" width="12.2857142857143" customWidth="1"/>
    <col min="9728" max="9729" width="12.4285714285714" customWidth="1"/>
    <col min="9730" max="9730" width="17.5714285714286" customWidth="1"/>
    <col min="9731" max="9731" width="16.4285714285714" customWidth="1"/>
    <col min="9734" max="9734" width="16.7142857142857" customWidth="1"/>
    <col min="9977" max="9977" width="12.1428571428571" customWidth="1"/>
    <col min="9978" max="9978" width="16.7142857142857" customWidth="1"/>
    <col min="9979" max="9979" width="20.7142857142857" customWidth="1"/>
    <col min="9980" max="9980" width="61.7142857142857" customWidth="1"/>
    <col min="9981" max="9981" width="8.71428571428571" customWidth="1"/>
    <col min="9982" max="9982" width="16.2857142857143" customWidth="1"/>
    <col min="9983" max="9983" width="12.2857142857143" customWidth="1"/>
    <col min="9984" max="9985" width="12.4285714285714" customWidth="1"/>
    <col min="9986" max="9986" width="17.5714285714286" customWidth="1"/>
    <col min="9987" max="9987" width="16.4285714285714" customWidth="1"/>
    <col min="9990" max="9990" width="16.7142857142857" customWidth="1"/>
    <col min="10233" max="10233" width="12.1428571428571" customWidth="1"/>
    <col min="10234" max="10234" width="16.7142857142857" customWidth="1"/>
    <col min="10235" max="10235" width="20.7142857142857" customWidth="1"/>
    <col min="10236" max="10236" width="61.7142857142857" customWidth="1"/>
    <col min="10237" max="10237" width="8.71428571428571" customWidth="1"/>
    <col min="10238" max="10238" width="16.2857142857143" customWidth="1"/>
    <col min="10239" max="10239" width="12.2857142857143" customWidth="1"/>
    <col min="10240" max="10241" width="12.4285714285714" customWidth="1"/>
    <col min="10242" max="10242" width="17.5714285714286" customWidth="1"/>
    <col min="10243" max="10243" width="16.4285714285714" customWidth="1"/>
    <col min="10246" max="10246" width="16.7142857142857" customWidth="1"/>
    <col min="10489" max="10489" width="12.1428571428571" customWidth="1"/>
    <col min="10490" max="10490" width="16.7142857142857" customWidth="1"/>
    <col min="10491" max="10491" width="20.7142857142857" customWidth="1"/>
    <col min="10492" max="10492" width="61.7142857142857" customWidth="1"/>
    <col min="10493" max="10493" width="8.71428571428571" customWidth="1"/>
    <col min="10494" max="10494" width="16.2857142857143" customWidth="1"/>
    <col min="10495" max="10495" width="12.2857142857143" customWidth="1"/>
    <col min="10496" max="10497" width="12.4285714285714" customWidth="1"/>
    <col min="10498" max="10498" width="17.5714285714286" customWidth="1"/>
    <col min="10499" max="10499" width="16.4285714285714" customWidth="1"/>
    <col min="10502" max="10502" width="16.7142857142857" customWidth="1"/>
    <col min="10745" max="10745" width="12.1428571428571" customWidth="1"/>
    <col min="10746" max="10746" width="16.7142857142857" customWidth="1"/>
    <col min="10747" max="10747" width="20.7142857142857" customWidth="1"/>
    <col min="10748" max="10748" width="61.7142857142857" customWidth="1"/>
    <col min="10749" max="10749" width="8.71428571428571" customWidth="1"/>
    <col min="10750" max="10750" width="16.2857142857143" customWidth="1"/>
    <col min="10751" max="10751" width="12.2857142857143" customWidth="1"/>
    <col min="10752" max="10753" width="12.4285714285714" customWidth="1"/>
    <col min="10754" max="10754" width="17.5714285714286" customWidth="1"/>
    <col min="10755" max="10755" width="16.4285714285714" customWidth="1"/>
    <col min="10758" max="10758" width="16.7142857142857" customWidth="1"/>
    <col min="11001" max="11001" width="12.1428571428571" customWidth="1"/>
    <col min="11002" max="11002" width="16.7142857142857" customWidth="1"/>
    <col min="11003" max="11003" width="20.7142857142857" customWidth="1"/>
    <col min="11004" max="11004" width="61.7142857142857" customWidth="1"/>
    <col min="11005" max="11005" width="8.71428571428571" customWidth="1"/>
    <col min="11006" max="11006" width="16.2857142857143" customWidth="1"/>
    <col min="11007" max="11007" width="12.2857142857143" customWidth="1"/>
    <col min="11008" max="11009" width="12.4285714285714" customWidth="1"/>
    <col min="11010" max="11010" width="17.5714285714286" customWidth="1"/>
    <col min="11011" max="11011" width="16.4285714285714" customWidth="1"/>
    <col min="11014" max="11014" width="16.7142857142857" customWidth="1"/>
    <col min="11257" max="11257" width="12.1428571428571" customWidth="1"/>
    <col min="11258" max="11258" width="16.7142857142857" customWidth="1"/>
    <col min="11259" max="11259" width="20.7142857142857" customWidth="1"/>
    <col min="11260" max="11260" width="61.7142857142857" customWidth="1"/>
    <col min="11261" max="11261" width="8.71428571428571" customWidth="1"/>
    <col min="11262" max="11262" width="16.2857142857143" customWidth="1"/>
    <col min="11263" max="11263" width="12.2857142857143" customWidth="1"/>
    <col min="11264" max="11265" width="12.4285714285714" customWidth="1"/>
    <col min="11266" max="11266" width="17.5714285714286" customWidth="1"/>
    <col min="11267" max="11267" width="16.4285714285714" customWidth="1"/>
    <col min="11270" max="11270" width="16.7142857142857" customWidth="1"/>
    <col min="11513" max="11513" width="12.1428571428571" customWidth="1"/>
    <col min="11514" max="11514" width="16.7142857142857" customWidth="1"/>
    <col min="11515" max="11515" width="20.7142857142857" customWidth="1"/>
    <col min="11516" max="11516" width="61.7142857142857" customWidth="1"/>
    <col min="11517" max="11517" width="8.71428571428571" customWidth="1"/>
    <col min="11518" max="11518" width="16.2857142857143" customWidth="1"/>
    <col min="11519" max="11519" width="12.2857142857143" customWidth="1"/>
    <col min="11520" max="11521" width="12.4285714285714" customWidth="1"/>
    <col min="11522" max="11522" width="17.5714285714286" customWidth="1"/>
    <col min="11523" max="11523" width="16.4285714285714" customWidth="1"/>
    <col min="11526" max="11526" width="16.7142857142857" customWidth="1"/>
    <col min="11769" max="11769" width="12.1428571428571" customWidth="1"/>
    <col min="11770" max="11770" width="16.7142857142857" customWidth="1"/>
    <col min="11771" max="11771" width="20.7142857142857" customWidth="1"/>
    <col min="11772" max="11772" width="61.7142857142857" customWidth="1"/>
    <col min="11773" max="11773" width="8.71428571428571" customWidth="1"/>
    <col min="11774" max="11774" width="16.2857142857143" customWidth="1"/>
    <col min="11775" max="11775" width="12.2857142857143" customWidth="1"/>
    <col min="11776" max="11777" width="12.4285714285714" customWidth="1"/>
    <col min="11778" max="11778" width="17.5714285714286" customWidth="1"/>
    <col min="11779" max="11779" width="16.4285714285714" customWidth="1"/>
    <col min="11782" max="11782" width="16.7142857142857" customWidth="1"/>
    <col min="12025" max="12025" width="12.1428571428571" customWidth="1"/>
    <col min="12026" max="12026" width="16.7142857142857" customWidth="1"/>
    <col min="12027" max="12027" width="20.7142857142857" customWidth="1"/>
    <col min="12028" max="12028" width="61.7142857142857" customWidth="1"/>
    <col min="12029" max="12029" width="8.71428571428571" customWidth="1"/>
    <col min="12030" max="12030" width="16.2857142857143" customWidth="1"/>
    <col min="12031" max="12031" width="12.2857142857143" customWidth="1"/>
    <col min="12032" max="12033" width="12.4285714285714" customWidth="1"/>
    <col min="12034" max="12034" width="17.5714285714286" customWidth="1"/>
    <col min="12035" max="12035" width="16.4285714285714" customWidth="1"/>
    <col min="12038" max="12038" width="16.7142857142857" customWidth="1"/>
    <col min="12281" max="12281" width="12.1428571428571" customWidth="1"/>
    <col min="12282" max="12282" width="16.7142857142857" customWidth="1"/>
    <col min="12283" max="12283" width="20.7142857142857" customWidth="1"/>
    <col min="12284" max="12284" width="61.7142857142857" customWidth="1"/>
    <col min="12285" max="12285" width="8.71428571428571" customWidth="1"/>
    <col min="12286" max="12286" width="16.2857142857143" customWidth="1"/>
    <col min="12287" max="12287" width="12.2857142857143" customWidth="1"/>
    <col min="12288" max="12289" width="12.4285714285714" customWidth="1"/>
    <col min="12290" max="12290" width="17.5714285714286" customWidth="1"/>
    <col min="12291" max="12291" width="16.4285714285714" customWidth="1"/>
    <col min="12294" max="12294" width="16.7142857142857" customWidth="1"/>
    <col min="12537" max="12537" width="12.1428571428571" customWidth="1"/>
    <col min="12538" max="12538" width="16.7142857142857" customWidth="1"/>
    <col min="12539" max="12539" width="20.7142857142857" customWidth="1"/>
    <col min="12540" max="12540" width="61.7142857142857" customWidth="1"/>
    <col min="12541" max="12541" width="8.71428571428571" customWidth="1"/>
    <col min="12542" max="12542" width="16.2857142857143" customWidth="1"/>
    <col min="12543" max="12543" width="12.2857142857143" customWidth="1"/>
    <col min="12544" max="12545" width="12.4285714285714" customWidth="1"/>
    <col min="12546" max="12546" width="17.5714285714286" customWidth="1"/>
    <col min="12547" max="12547" width="16.4285714285714" customWidth="1"/>
    <col min="12550" max="12550" width="16.7142857142857" customWidth="1"/>
    <col min="12793" max="12793" width="12.1428571428571" customWidth="1"/>
    <col min="12794" max="12794" width="16.7142857142857" customWidth="1"/>
    <col min="12795" max="12795" width="20.7142857142857" customWidth="1"/>
    <col min="12796" max="12796" width="61.7142857142857" customWidth="1"/>
    <col min="12797" max="12797" width="8.71428571428571" customWidth="1"/>
    <col min="12798" max="12798" width="16.2857142857143" customWidth="1"/>
    <col min="12799" max="12799" width="12.2857142857143" customWidth="1"/>
    <col min="12800" max="12801" width="12.4285714285714" customWidth="1"/>
    <col min="12802" max="12802" width="17.5714285714286" customWidth="1"/>
    <col min="12803" max="12803" width="16.4285714285714" customWidth="1"/>
    <col min="12806" max="12806" width="16.7142857142857" customWidth="1"/>
    <col min="13049" max="13049" width="12.1428571428571" customWidth="1"/>
    <col min="13050" max="13050" width="16.7142857142857" customWidth="1"/>
    <col min="13051" max="13051" width="20.7142857142857" customWidth="1"/>
    <col min="13052" max="13052" width="61.7142857142857" customWidth="1"/>
    <col min="13053" max="13053" width="8.71428571428571" customWidth="1"/>
    <col min="13054" max="13054" width="16.2857142857143" customWidth="1"/>
    <col min="13055" max="13055" width="12.2857142857143" customWidth="1"/>
    <col min="13056" max="13057" width="12.4285714285714" customWidth="1"/>
    <col min="13058" max="13058" width="17.5714285714286" customWidth="1"/>
    <col min="13059" max="13059" width="16.4285714285714" customWidth="1"/>
    <col min="13062" max="13062" width="16.7142857142857" customWidth="1"/>
    <col min="13305" max="13305" width="12.1428571428571" customWidth="1"/>
    <col min="13306" max="13306" width="16.7142857142857" customWidth="1"/>
    <col min="13307" max="13307" width="20.7142857142857" customWidth="1"/>
    <col min="13308" max="13308" width="61.7142857142857" customWidth="1"/>
    <col min="13309" max="13309" width="8.71428571428571" customWidth="1"/>
    <col min="13310" max="13310" width="16.2857142857143" customWidth="1"/>
    <col min="13311" max="13311" width="12.2857142857143" customWidth="1"/>
    <col min="13312" max="13313" width="12.4285714285714" customWidth="1"/>
    <col min="13314" max="13314" width="17.5714285714286" customWidth="1"/>
    <col min="13315" max="13315" width="16.4285714285714" customWidth="1"/>
    <col min="13318" max="13318" width="16.7142857142857" customWidth="1"/>
    <col min="13561" max="13561" width="12.1428571428571" customWidth="1"/>
    <col min="13562" max="13562" width="16.7142857142857" customWidth="1"/>
    <col min="13563" max="13563" width="20.7142857142857" customWidth="1"/>
    <col min="13564" max="13564" width="61.7142857142857" customWidth="1"/>
    <col min="13565" max="13565" width="8.71428571428571" customWidth="1"/>
    <col min="13566" max="13566" width="16.2857142857143" customWidth="1"/>
    <col min="13567" max="13567" width="12.2857142857143" customWidth="1"/>
    <col min="13568" max="13569" width="12.4285714285714" customWidth="1"/>
    <col min="13570" max="13570" width="17.5714285714286" customWidth="1"/>
    <col min="13571" max="13571" width="16.4285714285714" customWidth="1"/>
    <col min="13574" max="13574" width="16.7142857142857" customWidth="1"/>
    <col min="13817" max="13817" width="12.1428571428571" customWidth="1"/>
    <col min="13818" max="13818" width="16.7142857142857" customWidth="1"/>
    <col min="13819" max="13819" width="20.7142857142857" customWidth="1"/>
    <col min="13820" max="13820" width="61.7142857142857" customWidth="1"/>
    <col min="13821" max="13821" width="8.71428571428571" customWidth="1"/>
    <col min="13822" max="13822" width="16.2857142857143" customWidth="1"/>
    <col min="13823" max="13823" width="12.2857142857143" customWidth="1"/>
    <col min="13824" max="13825" width="12.4285714285714" customWidth="1"/>
    <col min="13826" max="13826" width="17.5714285714286" customWidth="1"/>
    <col min="13827" max="13827" width="16.4285714285714" customWidth="1"/>
    <col min="13830" max="13830" width="16.7142857142857" customWidth="1"/>
    <col min="14073" max="14073" width="12.1428571428571" customWidth="1"/>
    <col min="14074" max="14074" width="16.7142857142857" customWidth="1"/>
    <col min="14075" max="14075" width="20.7142857142857" customWidth="1"/>
    <col min="14076" max="14076" width="61.7142857142857" customWidth="1"/>
    <col min="14077" max="14077" width="8.71428571428571" customWidth="1"/>
    <col min="14078" max="14078" width="16.2857142857143" customWidth="1"/>
    <col min="14079" max="14079" width="12.2857142857143" customWidth="1"/>
    <col min="14080" max="14081" width="12.4285714285714" customWidth="1"/>
    <col min="14082" max="14082" width="17.5714285714286" customWidth="1"/>
    <col min="14083" max="14083" width="16.4285714285714" customWidth="1"/>
    <col min="14086" max="14086" width="16.7142857142857" customWidth="1"/>
    <col min="14329" max="14329" width="12.1428571428571" customWidth="1"/>
    <col min="14330" max="14330" width="16.7142857142857" customWidth="1"/>
    <col min="14331" max="14331" width="20.7142857142857" customWidth="1"/>
    <col min="14332" max="14332" width="61.7142857142857" customWidth="1"/>
    <col min="14333" max="14333" width="8.71428571428571" customWidth="1"/>
    <col min="14334" max="14334" width="16.2857142857143" customWidth="1"/>
    <col min="14335" max="14335" width="12.2857142857143" customWidth="1"/>
    <col min="14336" max="14337" width="12.4285714285714" customWidth="1"/>
    <col min="14338" max="14338" width="17.5714285714286" customWidth="1"/>
    <col min="14339" max="14339" width="16.4285714285714" customWidth="1"/>
    <col min="14342" max="14342" width="16.7142857142857" customWidth="1"/>
    <col min="14585" max="14585" width="12.1428571428571" customWidth="1"/>
    <col min="14586" max="14586" width="16.7142857142857" customWidth="1"/>
    <col min="14587" max="14587" width="20.7142857142857" customWidth="1"/>
    <col min="14588" max="14588" width="61.7142857142857" customWidth="1"/>
    <col min="14589" max="14589" width="8.71428571428571" customWidth="1"/>
    <col min="14590" max="14590" width="16.2857142857143" customWidth="1"/>
    <col min="14591" max="14591" width="12.2857142857143" customWidth="1"/>
    <col min="14592" max="14593" width="12.4285714285714" customWidth="1"/>
    <col min="14594" max="14594" width="17.5714285714286" customWidth="1"/>
    <col min="14595" max="14595" width="16.4285714285714" customWidth="1"/>
    <col min="14598" max="14598" width="16.7142857142857" customWidth="1"/>
    <col min="14841" max="14841" width="12.1428571428571" customWidth="1"/>
    <col min="14842" max="14842" width="16.7142857142857" customWidth="1"/>
    <col min="14843" max="14843" width="20.7142857142857" customWidth="1"/>
    <col min="14844" max="14844" width="61.7142857142857" customWidth="1"/>
    <col min="14845" max="14845" width="8.71428571428571" customWidth="1"/>
    <col min="14846" max="14846" width="16.2857142857143" customWidth="1"/>
    <col min="14847" max="14847" width="12.2857142857143" customWidth="1"/>
    <col min="14848" max="14849" width="12.4285714285714" customWidth="1"/>
    <col min="14850" max="14850" width="17.5714285714286" customWidth="1"/>
    <col min="14851" max="14851" width="16.4285714285714" customWidth="1"/>
    <col min="14854" max="14854" width="16.7142857142857" customWidth="1"/>
    <col min="15097" max="15097" width="12.1428571428571" customWidth="1"/>
    <col min="15098" max="15098" width="16.7142857142857" customWidth="1"/>
    <col min="15099" max="15099" width="20.7142857142857" customWidth="1"/>
    <col min="15100" max="15100" width="61.7142857142857" customWidth="1"/>
    <col min="15101" max="15101" width="8.71428571428571" customWidth="1"/>
    <col min="15102" max="15102" width="16.2857142857143" customWidth="1"/>
    <col min="15103" max="15103" width="12.2857142857143" customWidth="1"/>
    <col min="15104" max="15105" width="12.4285714285714" customWidth="1"/>
    <col min="15106" max="15106" width="17.5714285714286" customWidth="1"/>
    <col min="15107" max="15107" width="16.4285714285714" customWidth="1"/>
    <col min="15110" max="15110" width="16.7142857142857" customWidth="1"/>
    <col min="15353" max="15353" width="12.1428571428571" customWidth="1"/>
    <col min="15354" max="15354" width="16.7142857142857" customWidth="1"/>
    <col min="15355" max="15355" width="20.7142857142857" customWidth="1"/>
    <col min="15356" max="15356" width="61.7142857142857" customWidth="1"/>
    <col min="15357" max="15357" width="8.71428571428571" customWidth="1"/>
    <col min="15358" max="15358" width="16.2857142857143" customWidth="1"/>
    <col min="15359" max="15359" width="12.2857142857143" customWidth="1"/>
    <col min="15360" max="15361" width="12.4285714285714" customWidth="1"/>
    <col min="15362" max="15362" width="17.5714285714286" customWidth="1"/>
    <col min="15363" max="15363" width="16.4285714285714" customWidth="1"/>
    <col min="15366" max="15366" width="16.7142857142857" customWidth="1"/>
    <col min="15609" max="15609" width="12.1428571428571" customWidth="1"/>
    <col min="15610" max="15610" width="16.7142857142857" customWidth="1"/>
    <col min="15611" max="15611" width="20.7142857142857" customWidth="1"/>
    <col min="15612" max="15612" width="61.7142857142857" customWidth="1"/>
    <col min="15613" max="15613" width="8.71428571428571" customWidth="1"/>
    <col min="15614" max="15614" width="16.2857142857143" customWidth="1"/>
    <col min="15615" max="15615" width="12.2857142857143" customWidth="1"/>
    <col min="15616" max="15617" width="12.4285714285714" customWidth="1"/>
    <col min="15618" max="15618" width="17.5714285714286" customWidth="1"/>
    <col min="15619" max="15619" width="16.4285714285714" customWidth="1"/>
    <col min="15622" max="15622" width="16.7142857142857" customWidth="1"/>
    <col min="15865" max="15865" width="12.1428571428571" customWidth="1"/>
    <col min="15866" max="15866" width="16.7142857142857" customWidth="1"/>
    <col min="15867" max="15867" width="20.7142857142857" customWidth="1"/>
    <col min="15868" max="15868" width="61.7142857142857" customWidth="1"/>
    <col min="15869" max="15869" width="8.71428571428571" customWidth="1"/>
    <col min="15870" max="15870" width="16.2857142857143" customWidth="1"/>
    <col min="15871" max="15871" width="12.2857142857143" customWidth="1"/>
    <col min="15872" max="15873" width="12.4285714285714" customWidth="1"/>
    <col min="15874" max="15874" width="17.5714285714286" customWidth="1"/>
    <col min="15875" max="15875" width="16.4285714285714" customWidth="1"/>
    <col min="15878" max="15878" width="16.7142857142857" customWidth="1"/>
    <col min="16121" max="16121" width="12.1428571428571" customWidth="1"/>
    <col min="16122" max="16122" width="16.7142857142857" customWidth="1"/>
    <col min="16123" max="16123" width="20.7142857142857" customWidth="1"/>
    <col min="16124" max="16124" width="61.7142857142857" customWidth="1"/>
    <col min="16125" max="16125" width="8.71428571428571" customWidth="1"/>
    <col min="16126" max="16126" width="16.2857142857143" customWidth="1"/>
    <col min="16127" max="16127" width="12.2857142857143" customWidth="1"/>
    <col min="16128" max="16129" width="12.4285714285714" customWidth="1"/>
    <col min="16130" max="16130" width="17.5714285714286" customWidth="1"/>
    <col min="16131" max="16131" width="16.4285714285714" customWidth="1"/>
    <col min="16134" max="16134" width="16.7142857142857" customWidth="1"/>
  </cols>
  <sheetData>
    <row r="1" ht="16.15" customHeight="1" spans="1:9">
      <c r="A1" s="183"/>
      <c r="B1" s="184"/>
      <c r="C1" s="184"/>
      <c r="D1" s="184"/>
      <c r="E1" s="184"/>
      <c r="F1" s="184"/>
      <c r="G1" s="184"/>
      <c r="H1" s="184"/>
      <c r="I1" s="184"/>
    </row>
    <row r="2" ht="16.15" customHeight="1" spans="1:9">
      <c r="A2" s="185"/>
      <c r="B2" s="186"/>
      <c r="C2" s="186"/>
      <c r="D2" s="187"/>
      <c r="E2" s="187"/>
      <c r="F2" s="187"/>
      <c r="G2" s="187"/>
      <c r="H2" s="187"/>
      <c r="I2" s="187"/>
    </row>
    <row r="3" ht="16.15" customHeight="1" spans="1:9">
      <c r="A3" s="185"/>
      <c r="B3" s="186"/>
      <c r="C3" s="186"/>
      <c r="D3" s="373"/>
      <c r="E3" s="373"/>
      <c r="F3" s="373"/>
      <c r="G3" s="373"/>
      <c r="H3" s="373"/>
      <c r="I3" s="373"/>
    </row>
    <row r="4" ht="16.15" customHeight="1" spans="1:9">
      <c r="A4" s="374" t="s">
        <v>109</v>
      </c>
      <c r="B4" s="375"/>
      <c r="C4" s="375"/>
      <c r="D4" s="375"/>
      <c r="E4" s="375"/>
      <c r="F4" s="375"/>
      <c r="G4" s="375"/>
      <c r="H4" s="375" t="s">
        <v>242</v>
      </c>
      <c r="I4" s="394"/>
    </row>
    <row r="5" ht="30.6" customHeight="1" spans="1:9">
      <c r="A5" s="376" t="s">
        <v>2</v>
      </c>
      <c r="B5" s="354"/>
      <c r="C5" s="354"/>
      <c r="D5" s="354"/>
      <c r="E5" s="354"/>
      <c r="F5" s="354"/>
      <c r="G5" s="354"/>
      <c r="H5" s="377"/>
      <c r="I5" s="395"/>
    </row>
    <row r="6" ht="42" customHeight="1" spans="1:9">
      <c r="A6" s="378" t="s">
        <v>243</v>
      </c>
      <c r="B6" s="377"/>
      <c r="C6" s="377"/>
      <c r="D6" s="377"/>
      <c r="E6" s="377"/>
      <c r="F6" s="377"/>
      <c r="G6" s="377"/>
      <c r="H6" s="377"/>
      <c r="I6" s="395"/>
    </row>
    <row r="7" ht="32.45" customHeight="1" spans="1:9">
      <c r="A7" s="376" t="s">
        <v>4</v>
      </c>
      <c r="B7" s="354"/>
      <c r="C7" s="354"/>
      <c r="D7" s="354"/>
      <c r="E7" s="354"/>
      <c r="F7" s="379" t="s">
        <v>5</v>
      </c>
      <c r="G7" s="380">
        <v>0.2467</v>
      </c>
      <c r="H7" s="377"/>
      <c r="I7" s="395"/>
    </row>
    <row r="8" s="149" customFormat="1" ht="30" customHeight="1" spans="1:9">
      <c r="A8" s="192" t="s">
        <v>6</v>
      </c>
      <c r="B8" s="193" t="s">
        <v>7</v>
      </c>
      <c r="C8" s="193" t="s">
        <v>8</v>
      </c>
      <c r="D8" s="194" t="s">
        <v>9</v>
      </c>
      <c r="E8" s="194" t="s">
        <v>10</v>
      </c>
      <c r="F8" s="381" t="s">
        <v>11</v>
      </c>
      <c r="G8" s="195" t="s">
        <v>12</v>
      </c>
      <c r="H8" s="195" t="s">
        <v>13</v>
      </c>
      <c r="I8" s="197" t="s">
        <v>14</v>
      </c>
    </row>
    <row r="9" s="149" customFormat="1" ht="24.6" customHeight="1" spans="1:9">
      <c r="A9" s="192" t="s">
        <v>15</v>
      </c>
      <c r="B9" s="193"/>
      <c r="C9" s="193"/>
      <c r="D9" s="382" t="s">
        <v>16</v>
      </c>
      <c r="E9" s="194"/>
      <c r="F9" s="383"/>
      <c r="G9" s="195"/>
      <c r="H9" s="195"/>
      <c r="I9" s="197"/>
    </row>
    <row r="10" s="149" customFormat="1" ht="15.75" spans="1:10">
      <c r="A10" s="198" t="s">
        <v>17</v>
      </c>
      <c r="B10" s="209">
        <v>20305</v>
      </c>
      <c r="C10" s="199" t="s">
        <v>18</v>
      </c>
      <c r="D10" s="200" t="s">
        <v>19</v>
      </c>
      <c r="E10" s="209" t="s">
        <v>20</v>
      </c>
      <c r="F10" s="384">
        <f>ROUND(VLOOKUP(A10,'Alto Caldeirão (berguinhos)'!A:K,11,),2)</f>
        <v>8</v>
      </c>
      <c r="G10" s="201">
        <f>VLOOKUP(B10,'TRP 04.2024'!C:I,7,FALSE)</f>
        <v>244.31</v>
      </c>
      <c r="H10" s="201">
        <f>ROUND(G10*(1+$G$7),2)</f>
        <v>304.58</v>
      </c>
      <c r="I10" s="396">
        <f>ROUND(H10*F10,2)</f>
        <v>2436.64</v>
      </c>
      <c r="J10" s="397"/>
    </row>
    <row r="11" s="149" customFormat="1" ht="47.25" spans="1:10">
      <c r="A11" s="198" t="s">
        <v>21</v>
      </c>
      <c r="B11" s="209">
        <v>10512</v>
      </c>
      <c r="C11" s="199" t="s">
        <v>18</v>
      </c>
      <c r="D11" s="200" t="s">
        <v>22</v>
      </c>
      <c r="E11" s="209" t="s">
        <v>23</v>
      </c>
      <c r="F11" s="384">
        <f>ROUND(VLOOKUP(A11,'Alto Caldeirão (berguinhos)'!A:K,11,),2)</f>
        <v>0.05</v>
      </c>
      <c r="G11" s="201">
        <f>VLOOKUP(B11,'TRP 04.2024'!C:I,7,FALSE)</f>
        <v>22087.47</v>
      </c>
      <c r="H11" s="201">
        <f t="shared" ref="H11:H17" si="0">ROUND(G11*(1+$G$7),2)</f>
        <v>27536.45</v>
      </c>
      <c r="I11" s="396">
        <f t="shared" ref="I11:I17" si="1">ROUND(H11*F11,2)</f>
        <v>1376.82</v>
      </c>
      <c r="J11" s="397"/>
    </row>
    <row r="12" s="149" customFormat="1" ht="15.75" spans="1:10">
      <c r="A12" s="198" t="s">
        <v>24</v>
      </c>
      <c r="B12" s="209">
        <v>42046</v>
      </c>
      <c r="C12" s="199" t="s">
        <v>25</v>
      </c>
      <c r="D12" s="200" t="s">
        <v>26</v>
      </c>
      <c r="E12" s="209" t="s">
        <v>27</v>
      </c>
      <c r="F12" s="384">
        <f>ROUND(VLOOKUP(A12,'Alto Caldeirão (berguinhos)'!A:K,11,),2)</f>
        <v>20</v>
      </c>
      <c r="G12" s="201">
        <v>135.15</v>
      </c>
      <c r="H12" s="201">
        <f t="shared" si="0"/>
        <v>168.49</v>
      </c>
      <c r="I12" s="396">
        <f t="shared" si="1"/>
        <v>3369.8</v>
      </c>
      <c r="J12" s="397"/>
    </row>
    <row r="13" s="149" customFormat="1" ht="15.75" spans="1:10">
      <c r="A13" s="198" t="s">
        <v>28</v>
      </c>
      <c r="B13" s="209">
        <v>42047</v>
      </c>
      <c r="C13" s="199" t="s">
        <v>25</v>
      </c>
      <c r="D13" s="200" t="s">
        <v>29</v>
      </c>
      <c r="E13" s="209" t="s">
        <v>27</v>
      </c>
      <c r="F13" s="384">
        <f>ROUND(VLOOKUP(A13,'Alto Caldeirão (berguinhos)'!A:K,11,),2)</f>
        <v>4</v>
      </c>
      <c r="G13" s="201">
        <v>52.77</v>
      </c>
      <c r="H13" s="201">
        <f t="shared" si="0"/>
        <v>65.79</v>
      </c>
      <c r="I13" s="396">
        <f t="shared" si="1"/>
        <v>263.16</v>
      </c>
      <c r="J13" s="397"/>
    </row>
    <row r="14" s="149" customFormat="1" ht="31.5" spans="1:10">
      <c r="A14" s="198" t="s">
        <v>30</v>
      </c>
      <c r="B14" s="209">
        <v>41359</v>
      </c>
      <c r="C14" s="199" t="s">
        <v>25</v>
      </c>
      <c r="D14" s="200" t="s">
        <v>31</v>
      </c>
      <c r="E14" s="209" t="s">
        <v>32</v>
      </c>
      <c r="F14" s="384">
        <f>ROUND(VLOOKUP(A14,'Alto Caldeirão (berguinhos)'!A:K,11,),2)</f>
        <v>40</v>
      </c>
      <c r="G14" s="201">
        <v>27.18</v>
      </c>
      <c r="H14" s="201">
        <f t="shared" si="0"/>
        <v>33.89</v>
      </c>
      <c r="I14" s="396">
        <f t="shared" si="1"/>
        <v>1355.6</v>
      </c>
      <c r="J14" s="397"/>
    </row>
    <row r="15" s="149" customFormat="1" ht="47.25" spans="1:10">
      <c r="A15" s="198" t="s">
        <v>33</v>
      </c>
      <c r="B15" s="436" t="s">
        <v>34</v>
      </c>
      <c r="C15" s="199" t="s">
        <v>18</v>
      </c>
      <c r="D15" s="200" t="s">
        <v>35</v>
      </c>
      <c r="E15" s="209" t="s">
        <v>23</v>
      </c>
      <c r="F15" s="384">
        <f>ROUND(VLOOKUP(A15,'Alto Caldeirão (berguinhos)'!A:K,11,),2)</f>
        <v>3</v>
      </c>
      <c r="G15" s="201">
        <v>792.5</v>
      </c>
      <c r="H15" s="201">
        <f t="shared" si="0"/>
        <v>988.01</v>
      </c>
      <c r="I15" s="396">
        <f t="shared" si="1"/>
        <v>2964.03</v>
      </c>
      <c r="J15" s="397"/>
    </row>
    <row r="16" s="149" customFormat="1" ht="31.5" spans="1:10">
      <c r="A16" s="198" t="s">
        <v>36</v>
      </c>
      <c r="B16" s="436" t="s">
        <v>37</v>
      </c>
      <c r="C16" s="199" t="s">
        <v>18</v>
      </c>
      <c r="D16" s="200" t="s">
        <v>38</v>
      </c>
      <c r="E16" s="209" t="s">
        <v>27</v>
      </c>
      <c r="F16" s="384">
        <f>ROUND(VLOOKUP(A16,'Alto Caldeirão (berguinhos)'!A:K,11,),2)</f>
        <v>1</v>
      </c>
      <c r="G16" s="201">
        <v>1700</v>
      </c>
      <c r="H16" s="201">
        <f t="shared" si="0"/>
        <v>2119.39</v>
      </c>
      <c r="I16" s="396">
        <f t="shared" si="1"/>
        <v>2119.39</v>
      </c>
      <c r="J16" s="397"/>
    </row>
    <row r="17" s="149" customFormat="1" ht="15.75" spans="1:10">
      <c r="A17" s="198" t="s">
        <v>39</v>
      </c>
      <c r="B17" s="436" t="s">
        <v>40</v>
      </c>
      <c r="C17" s="199" t="s">
        <v>41</v>
      </c>
      <c r="D17" s="200" t="s">
        <v>42</v>
      </c>
      <c r="E17" s="209" t="s">
        <v>43</v>
      </c>
      <c r="F17" s="384">
        <f>ROUND(VLOOKUP(A17,'Alto Caldeirão (berguinhos)'!A:K,11,),2)</f>
        <v>3</v>
      </c>
      <c r="G17" s="201">
        <v>2018.83</v>
      </c>
      <c r="H17" s="201">
        <f t="shared" si="0"/>
        <v>2516.88</v>
      </c>
      <c r="I17" s="396">
        <f t="shared" si="1"/>
        <v>7550.64</v>
      </c>
      <c r="J17" s="397"/>
    </row>
    <row r="18" s="149" customFormat="1" ht="24.6" customHeight="1" spans="1:10">
      <c r="A18" s="385" t="s">
        <v>44</v>
      </c>
      <c r="B18" s="386"/>
      <c r="C18" s="386"/>
      <c r="D18" s="386"/>
      <c r="E18" s="386"/>
      <c r="F18" s="386"/>
      <c r="G18" s="386"/>
      <c r="H18" s="386"/>
      <c r="I18" s="398">
        <f>SUBTOTAL(9,I10:I17)</f>
        <v>21436.08</v>
      </c>
      <c r="J18" s="397"/>
    </row>
    <row r="19" s="181" customFormat="1" ht="25.15" customHeight="1" spans="1:10">
      <c r="A19" s="192" t="s">
        <v>45</v>
      </c>
      <c r="B19" s="193"/>
      <c r="C19" s="193"/>
      <c r="D19" s="382" t="s">
        <v>46</v>
      </c>
      <c r="E19" s="387"/>
      <c r="F19" s="388"/>
      <c r="G19" s="389"/>
      <c r="H19" s="389"/>
      <c r="I19" s="399"/>
      <c r="J19" s="400"/>
    </row>
    <row r="20" s="149" customFormat="1" ht="63" spans="1:14">
      <c r="A20" s="198" t="s">
        <v>47</v>
      </c>
      <c r="B20" s="199" t="s">
        <v>48</v>
      </c>
      <c r="C20" s="199" t="s">
        <v>18</v>
      </c>
      <c r="D20" s="200" t="s">
        <v>49</v>
      </c>
      <c r="E20" s="209" t="s">
        <v>32</v>
      </c>
      <c r="F20" s="384">
        <f>ROUND(VLOOKUP(A20,'Alto Caldeirão (berguinhos)'!A:K,11,),2)</f>
        <v>2010</v>
      </c>
      <c r="G20" s="201">
        <v>24.82</v>
      </c>
      <c r="H20" s="201">
        <f>ROUND(G20*(1+$G$7),2)</f>
        <v>30.94</v>
      </c>
      <c r="I20" s="396">
        <f t="shared" ref="I20:I25" si="2">ROUND(H20*F20,2)</f>
        <v>62189.4</v>
      </c>
      <c r="J20" s="397"/>
      <c r="L20" s="225"/>
      <c r="M20" s="225"/>
      <c r="N20" s="225"/>
    </row>
    <row r="21" s="149" customFormat="1" ht="78.75" spans="1:13">
      <c r="A21" s="198" t="s">
        <v>50</v>
      </c>
      <c r="B21" s="199" t="s">
        <v>51</v>
      </c>
      <c r="C21" s="199" t="s">
        <v>18</v>
      </c>
      <c r="D21" s="200" t="s">
        <v>52</v>
      </c>
      <c r="E21" s="209" t="s">
        <v>20</v>
      </c>
      <c r="F21" s="384">
        <f>ROUND(VLOOKUP(A21,'Alto Caldeirão (berguinhos)'!A:K,11,),2)</f>
        <v>3300</v>
      </c>
      <c r="G21" s="201">
        <f>COMP.02!E32</f>
        <v>25.685</v>
      </c>
      <c r="H21" s="201">
        <f>ROUND(G21*(1+$G$7),2)</f>
        <v>32.02</v>
      </c>
      <c r="I21" s="396">
        <f t="shared" si="2"/>
        <v>105666</v>
      </c>
      <c r="J21" s="397"/>
      <c r="L21" s="225"/>
      <c r="M21" s="225"/>
    </row>
    <row r="22" s="149" customFormat="1" ht="47.25" spans="1:10">
      <c r="A22" s="198" t="s">
        <v>53</v>
      </c>
      <c r="B22" s="207">
        <v>30208</v>
      </c>
      <c r="C22" s="199" t="s">
        <v>18</v>
      </c>
      <c r="D22" s="200" t="s">
        <v>54</v>
      </c>
      <c r="E22" s="209" t="s">
        <v>55</v>
      </c>
      <c r="F22" s="384">
        <f>ROUND(VLOOKUP(A22,'Alto Caldeirão (berguinhos)'!A:K,11,),2)</f>
        <v>60.3</v>
      </c>
      <c r="G22" s="201">
        <f>VLOOKUP(B22,'TRP 04.2024'!C:I,7,FALSE)</f>
        <v>166.96</v>
      </c>
      <c r="H22" s="201">
        <f>ROUND(G22*(1+$G$7),2)</f>
        <v>208.15</v>
      </c>
      <c r="I22" s="396">
        <f t="shared" si="2"/>
        <v>12551.45</v>
      </c>
      <c r="J22" s="397"/>
    </row>
    <row r="23" s="149" customFormat="1" ht="47.25" spans="1:10">
      <c r="A23" s="198" t="s">
        <v>56</v>
      </c>
      <c r="B23" s="207">
        <v>40233</v>
      </c>
      <c r="C23" s="199" t="s">
        <v>18</v>
      </c>
      <c r="D23" s="200" t="s">
        <v>57</v>
      </c>
      <c r="E23" s="209" t="s">
        <v>55</v>
      </c>
      <c r="F23" s="384">
        <f>ROUND(VLOOKUP(A23,'Alto Caldeirão (berguinhos)'!A:K,11,),2)</f>
        <v>62.31</v>
      </c>
      <c r="G23" s="201">
        <f>VLOOKUP(B23,'TRP 04.2024'!C:I,7,FALSE)</f>
        <v>676.08</v>
      </c>
      <c r="H23" s="201">
        <f t="shared" ref="H23:H29" si="3">ROUND(G23*(1+$G$7),2)</f>
        <v>842.87</v>
      </c>
      <c r="I23" s="396">
        <f t="shared" si="2"/>
        <v>52519.23</v>
      </c>
      <c r="J23" s="397"/>
    </row>
    <row r="24" s="149" customFormat="1" ht="15.75" spans="1:10">
      <c r="A24" s="198" t="s">
        <v>58</v>
      </c>
      <c r="B24" s="209">
        <v>40754</v>
      </c>
      <c r="C24" s="199" t="s">
        <v>59</v>
      </c>
      <c r="D24" s="210" t="s">
        <v>60</v>
      </c>
      <c r="E24" s="213" t="s">
        <v>61</v>
      </c>
      <c r="F24" s="384">
        <f>ROUND(VLOOKUP(A24,'Alto Caldeirão (berguinhos)'!A:K,11,),2)</f>
        <v>3300</v>
      </c>
      <c r="G24" s="390">
        <v>1.84</v>
      </c>
      <c r="H24" s="201">
        <f t="shared" si="3"/>
        <v>2.29</v>
      </c>
      <c r="I24" s="396">
        <f t="shared" si="2"/>
        <v>7557</v>
      </c>
      <c r="J24" s="397"/>
    </row>
    <row r="25" s="149" customFormat="1" ht="47.25" spans="1:10">
      <c r="A25" s="198" t="s">
        <v>200</v>
      </c>
      <c r="B25" s="209">
        <v>40206</v>
      </c>
      <c r="C25" s="199" t="s">
        <v>201</v>
      </c>
      <c r="D25" s="210" t="s">
        <v>202</v>
      </c>
      <c r="E25" s="213" t="s">
        <v>61</v>
      </c>
      <c r="F25" s="384">
        <f>ROUND(VLOOKUP(A25,'Alto Caldeirão (berguinhos)'!A:K,11,),2)</f>
        <v>294.8</v>
      </c>
      <c r="G25" s="201">
        <f>VLOOKUP(B25,'TRP 04.2024'!C:I,7,FALSE)</f>
        <v>81.62</v>
      </c>
      <c r="H25" s="201">
        <f t="shared" si="3"/>
        <v>101.76</v>
      </c>
      <c r="I25" s="396">
        <f t="shared" si="2"/>
        <v>29998.85</v>
      </c>
      <c r="J25" s="397"/>
    </row>
    <row r="26" s="149" customFormat="1" ht="22.5" customHeight="1" spans="1:10">
      <c r="A26" s="385" t="s">
        <v>44</v>
      </c>
      <c r="B26" s="386"/>
      <c r="C26" s="386"/>
      <c r="D26" s="386"/>
      <c r="E26" s="386"/>
      <c r="F26" s="386"/>
      <c r="G26" s="386"/>
      <c r="H26" s="386"/>
      <c r="I26" s="398">
        <f>SUBTOTAL(9,I20:I25)</f>
        <v>270481.93</v>
      </c>
      <c r="J26" s="397"/>
    </row>
    <row r="27" s="149" customFormat="1" ht="22.5" customHeight="1" spans="1:10">
      <c r="A27" s="192" t="s">
        <v>62</v>
      </c>
      <c r="B27" s="193"/>
      <c r="C27" s="193"/>
      <c r="D27" s="382" t="s">
        <v>63</v>
      </c>
      <c r="E27" s="387"/>
      <c r="F27" s="388"/>
      <c r="G27" s="389"/>
      <c r="H27" s="389"/>
      <c r="I27" s="399"/>
      <c r="J27" s="400"/>
    </row>
    <row r="28" s="149" customFormat="1" ht="15.75" spans="1:10">
      <c r="A28" s="198" t="s">
        <v>64</v>
      </c>
      <c r="B28" s="199" t="s">
        <v>65</v>
      </c>
      <c r="C28" s="199" t="s">
        <v>59</v>
      </c>
      <c r="D28" s="214" t="s">
        <v>66</v>
      </c>
      <c r="E28" s="213" t="s">
        <v>67</v>
      </c>
      <c r="F28" s="384">
        <f>ROUND(VLOOKUP(A28,'Alto Caldeirão (berguinhos)'!A:K,11,),2)</f>
        <v>14.65</v>
      </c>
      <c r="G28" s="384">
        <f>COMP.05!H39</f>
        <v>347.66</v>
      </c>
      <c r="H28" s="201">
        <f t="shared" si="3"/>
        <v>433.43</v>
      </c>
      <c r="I28" s="396">
        <f t="shared" ref="I28:I32" si="4">ROUND(H28*F28,2)</f>
        <v>6349.75</v>
      </c>
      <c r="J28" s="397"/>
    </row>
    <row r="29" s="149" customFormat="1" ht="40.5" customHeight="1" spans="1:10">
      <c r="A29" s="198" t="s">
        <v>68</v>
      </c>
      <c r="B29" s="213" t="s">
        <v>72</v>
      </c>
      <c r="C29" s="199" t="s">
        <v>18</v>
      </c>
      <c r="D29" s="212" t="s">
        <v>73</v>
      </c>
      <c r="E29" s="213" t="s">
        <v>32</v>
      </c>
      <c r="F29" s="384">
        <f>ROUND(VLOOKUP(A29,'Alto Caldeirão (berguinhos)'!A:K,11,),2)</f>
        <v>1000</v>
      </c>
      <c r="G29" s="384">
        <f>COMP.03!D22</f>
        <v>7.2138508</v>
      </c>
      <c r="H29" s="201">
        <f t="shared" si="3"/>
        <v>8.99</v>
      </c>
      <c r="I29" s="396">
        <f t="shared" si="4"/>
        <v>8990</v>
      </c>
      <c r="J29" s="397"/>
    </row>
    <row r="30" s="149" customFormat="1" ht="15.75" spans="1:10">
      <c r="A30" s="198" t="s">
        <v>71</v>
      </c>
      <c r="B30" s="209">
        <v>41546</v>
      </c>
      <c r="C30" s="199" t="s">
        <v>59</v>
      </c>
      <c r="D30" s="212" t="s">
        <v>75</v>
      </c>
      <c r="E30" s="213" t="s">
        <v>67</v>
      </c>
      <c r="F30" s="384">
        <f>ROUND(VLOOKUP(A30,'Alto Caldeirão (berguinhos)'!A:K,11,),2)</f>
        <v>2</v>
      </c>
      <c r="G30" s="384">
        <v>381.2</v>
      </c>
      <c r="H30" s="201">
        <f t="shared" ref="H30:H36" si="5">ROUND(G30*(1+$G$7),2)</f>
        <v>475.24</v>
      </c>
      <c r="I30" s="396">
        <f t="shared" si="4"/>
        <v>950.48</v>
      </c>
      <c r="J30" s="397"/>
    </row>
    <row r="31" s="149" customFormat="1" ht="31.5" spans="1:10">
      <c r="A31" s="198" t="s">
        <v>74</v>
      </c>
      <c r="B31" s="209">
        <v>41544</v>
      </c>
      <c r="C31" s="199" t="s">
        <v>59</v>
      </c>
      <c r="D31" s="212" t="s">
        <v>77</v>
      </c>
      <c r="E31" s="213" t="s">
        <v>67</v>
      </c>
      <c r="F31" s="384">
        <f>ROUND(VLOOKUP(A31,'Alto Caldeirão (berguinhos)'!A:K,11,),2)</f>
        <v>8</v>
      </c>
      <c r="G31" s="384">
        <v>611.61</v>
      </c>
      <c r="H31" s="201">
        <f t="shared" si="5"/>
        <v>762.49</v>
      </c>
      <c r="I31" s="396">
        <f t="shared" si="4"/>
        <v>6099.92</v>
      </c>
      <c r="J31" s="397"/>
    </row>
    <row r="32" s="149" customFormat="1" ht="15.75" spans="1:10">
      <c r="A32" s="198" t="s">
        <v>76</v>
      </c>
      <c r="B32" s="199" t="s">
        <v>69</v>
      </c>
      <c r="C32" s="199" t="s">
        <v>59</v>
      </c>
      <c r="D32" s="212" t="s">
        <v>70</v>
      </c>
      <c r="E32" s="213" t="s">
        <v>67</v>
      </c>
      <c r="F32" s="384">
        <f>ROUND(VLOOKUP(A32,'Alto Caldeirão (berguinhos)'!A:K,11,),2)</f>
        <v>40</v>
      </c>
      <c r="G32" s="384">
        <v>229.79</v>
      </c>
      <c r="H32" s="201">
        <f t="shared" si="5"/>
        <v>286.48</v>
      </c>
      <c r="I32" s="396">
        <f t="shared" si="4"/>
        <v>11459.2</v>
      </c>
      <c r="J32" s="397"/>
    </row>
    <row r="33" s="149" customFormat="1" ht="24" customHeight="1" spans="1:10">
      <c r="A33" s="385" t="s">
        <v>44</v>
      </c>
      <c r="B33" s="386"/>
      <c r="C33" s="386"/>
      <c r="D33" s="386"/>
      <c r="E33" s="386"/>
      <c r="F33" s="386"/>
      <c r="G33" s="386"/>
      <c r="H33" s="386"/>
      <c r="I33" s="398">
        <f>SUBTOTAL(9,I28:I32)</f>
        <v>33849.35</v>
      </c>
      <c r="J33" s="397"/>
    </row>
    <row r="34" s="149" customFormat="1" ht="24" customHeight="1" spans="1:10">
      <c r="A34" s="192" t="s">
        <v>78</v>
      </c>
      <c r="B34" s="193"/>
      <c r="C34" s="193"/>
      <c r="D34" s="382" t="s">
        <v>79</v>
      </c>
      <c r="E34" s="387"/>
      <c r="F34" s="388"/>
      <c r="G34" s="389"/>
      <c r="H34" s="389"/>
      <c r="I34" s="399"/>
      <c r="J34" s="400"/>
    </row>
    <row r="35" s="149" customFormat="1" ht="15.75" spans="1:10">
      <c r="A35" s="198" t="s">
        <v>80</v>
      </c>
      <c r="B35" s="209">
        <v>30103</v>
      </c>
      <c r="C35" s="199" t="s">
        <v>18</v>
      </c>
      <c r="D35" s="200" t="s">
        <v>81</v>
      </c>
      <c r="E35" s="213" t="s">
        <v>82</v>
      </c>
      <c r="F35" s="384">
        <f>ROUND(VLOOKUP(A35,'Alto Caldeirão (berguinhos)'!A:K,11,),2)</f>
        <v>62.31</v>
      </c>
      <c r="G35" s="201">
        <f>VLOOKUP(B35,'TRP 04.2024'!C:I,7,FALSE)</f>
        <v>16.32</v>
      </c>
      <c r="H35" s="201">
        <f t="shared" si="5"/>
        <v>20.35</v>
      </c>
      <c r="I35" s="396">
        <f>ROUND(H35*F35,2)</f>
        <v>1268.01</v>
      </c>
      <c r="J35" s="397"/>
    </row>
    <row r="36" s="149" customFormat="1" ht="31.5" spans="1:10">
      <c r="A36" s="198" t="s">
        <v>83</v>
      </c>
      <c r="B36" s="207" t="s">
        <v>84</v>
      </c>
      <c r="C36" s="199" t="s">
        <v>59</v>
      </c>
      <c r="D36" s="208" t="s">
        <v>85</v>
      </c>
      <c r="E36" s="213" t="s">
        <v>32</v>
      </c>
      <c r="F36" s="384">
        <f>ROUND(VLOOKUP(A36,'Alto Caldeirão (berguinhos)'!A:K,11,),2)</f>
        <v>71.4</v>
      </c>
      <c r="G36" s="384">
        <f>COMP.04!H46</f>
        <v>812.6029</v>
      </c>
      <c r="H36" s="201">
        <f t="shared" si="5"/>
        <v>1013.07</v>
      </c>
      <c r="I36" s="396">
        <f>ROUND(H36*F36,2)</f>
        <v>72333.2</v>
      </c>
      <c r="J36" s="397"/>
    </row>
    <row r="37" s="149" customFormat="1" ht="15.75" spans="1:10">
      <c r="A37" s="198" t="s">
        <v>86</v>
      </c>
      <c r="B37" s="209">
        <v>41176</v>
      </c>
      <c r="C37" s="199" t="s">
        <v>59</v>
      </c>
      <c r="D37" s="200" t="s">
        <v>89</v>
      </c>
      <c r="E37" s="213" t="s">
        <v>32</v>
      </c>
      <c r="F37" s="384">
        <f>ROUND(VLOOKUP(A37,'Alto Caldeirão (berguinhos)'!A:K,11,),2)</f>
        <v>71.4</v>
      </c>
      <c r="G37" s="384">
        <v>45.56</v>
      </c>
      <c r="H37" s="201">
        <f t="shared" ref="H37:H42" si="6">ROUND(G37*(1+$G$7),2)</f>
        <v>56.8</v>
      </c>
      <c r="I37" s="396">
        <f>ROUND(H37*F37,2)</f>
        <v>4055.52</v>
      </c>
      <c r="J37" s="397"/>
    </row>
    <row r="38" s="149" customFormat="1" ht="15.75" spans="1:10">
      <c r="A38" s="198" t="s">
        <v>88</v>
      </c>
      <c r="B38" s="204">
        <v>40531</v>
      </c>
      <c r="C38" s="199" t="s">
        <v>59</v>
      </c>
      <c r="D38" s="205" t="s">
        <v>203</v>
      </c>
      <c r="E38" s="213" t="s">
        <v>27</v>
      </c>
      <c r="F38" s="384">
        <f>ROUND(VLOOKUP(A38,'Alto Caldeirão (berguinhos)'!A:K,11,),2)</f>
        <v>17</v>
      </c>
      <c r="G38" s="384">
        <v>2103.84</v>
      </c>
      <c r="H38" s="201">
        <f t="shared" si="6"/>
        <v>2622.86</v>
      </c>
      <c r="I38" s="396">
        <f>ROUND(H38*F38,2)</f>
        <v>44588.62</v>
      </c>
      <c r="J38" s="397"/>
    </row>
    <row r="39" s="149" customFormat="1" ht="31.5" spans="1:10">
      <c r="A39" s="198" t="s">
        <v>90</v>
      </c>
      <c r="B39" s="204">
        <v>41164</v>
      </c>
      <c r="C39" s="199" t="s">
        <v>59</v>
      </c>
      <c r="D39" s="205" t="s">
        <v>204</v>
      </c>
      <c r="E39" s="213" t="s">
        <v>27</v>
      </c>
      <c r="F39" s="384">
        <f>ROUND(VLOOKUP(A39,'Alto Caldeirão (berguinhos)'!A:K,11,),2)</f>
        <v>17</v>
      </c>
      <c r="G39" s="391">
        <v>3607.3</v>
      </c>
      <c r="H39" s="201">
        <f t="shared" si="6"/>
        <v>4497.22</v>
      </c>
      <c r="I39" s="396">
        <f>ROUND(H39*F39,2)</f>
        <v>76452.74</v>
      </c>
      <c r="J39" s="397"/>
    </row>
    <row r="40" s="149" customFormat="1" ht="24" customHeight="1" spans="1:10">
      <c r="A40" s="385" t="s">
        <v>44</v>
      </c>
      <c r="B40" s="386"/>
      <c r="C40" s="386"/>
      <c r="D40" s="386"/>
      <c r="E40" s="386"/>
      <c r="F40" s="386"/>
      <c r="G40" s="386"/>
      <c r="H40" s="386"/>
      <c r="I40" s="398">
        <f>SUBTOTAL(9,I35:I39)</f>
        <v>198698.09</v>
      </c>
      <c r="J40" s="397"/>
    </row>
    <row r="41" s="149" customFormat="1" ht="24" customHeight="1" spans="1:10">
      <c r="A41" s="192" t="s">
        <v>100</v>
      </c>
      <c r="B41" s="193"/>
      <c r="C41" s="193"/>
      <c r="D41" s="382" t="s">
        <v>101</v>
      </c>
      <c r="E41" s="387"/>
      <c r="F41" s="388"/>
      <c r="G41" s="389"/>
      <c r="H41" s="389"/>
      <c r="I41" s="399"/>
      <c r="J41" s="400"/>
    </row>
    <row r="42" s="149" customFormat="1" ht="47.25" spans="1:10">
      <c r="A42" s="198" t="s">
        <v>102</v>
      </c>
      <c r="B42" s="209">
        <v>200576</v>
      </c>
      <c r="C42" s="199" t="s">
        <v>18</v>
      </c>
      <c r="D42" s="210" t="s">
        <v>103</v>
      </c>
      <c r="E42" s="213" t="s">
        <v>27</v>
      </c>
      <c r="F42" s="384">
        <f>ROUND(VLOOKUP(A42,'Alto Caldeirão (berguinhos)'!A:K,11,),2)</f>
        <v>1</v>
      </c>
      <c r="G42" s="201">
        <f>VLOOKUP(B42,'TRP 04.2024'!C:I,7,FALSE)</f>
        <v>643.79</v>
      </c>
      <c r="H42" s="201">
        <f t="shared" si="6"/>
        <v>802.61</v>
      </c>
      <c r="I42" s="396">
        <f>ROUND(H42*F42,2)</f>
        <v>802.61</v>
      </c>
      <c r="J42" s="397"/>
    </row>
    <row r="43" s="149" customFormat="1" ht="24" customHeight="1" spans="1:10">
      <c r="A43" s="385" t="s">
        <v>44</v>
      </c>
      <c r="B43" s="386"/>
      <c r="C43" s="386"/>
      <c r="D43" s="386"/>
      <c r="E43" s="386"/>
      <c r="F43" s="386"/>
      <c r="G43" s="386"/>
      <c r="H43" s="386"/>
      <c r="I43" s="398">
        <f>SUBTOTAL(9,I42)</f>
        <v>802.61</v>
      </c>
      <c r="J43" s="397"/>
    </row>
    <row r="44" s="181" customFormat="1" ht="31.9" customHeight="1" spans="1:10">
      <c r="A44" s="216"/>
      <c r="B44" s="217"/>
      <c r="C44" s="217"/>
      <c r="D44" s="218" t="s">
        <v>104</v>
      </c>
      <c r="E44" s="392"/>
      <c r="F44" s="218"/>
      <c r="G44" s="392"/>
      <c r="H44" s="392"/>
      <c r="I44" s="220">
        <f>SUBTOTAL(9,I9:I43)</f>
        <v>525268.06</v>
      </c>
      <c r="J44" s="397"/>
    </row>
    <row r="45" ht="30.75" customHeight="1" spans="1:10">
      <c r="A45" s="149"/>
      <c r="B45"/>
      <c r="C45"/>
      <c r="G45" s="393"/>
      <c r="H45" s="393"/>
      <c r="J45" s="221"/>
    </row>
    <row r="46" s="149" customFormat="1" ht="21" customHeight="1" spans="4:4">
      <c r="D46" s="61" t="s">
        <v>105</v>
      </c>
    </row>
    <row r="47" spans="4:4">
      <c r="D47" s="61" t="s">
        <v>106</v>
      </c>
    </row>
    <row r="48" spans="4:4">
      <c r="D48" s="61" t="s">
        <v>107</v>
      </c>
    </row>
    <row r="50" spans="9:9">
      <c r="I50">
        <v>525268.06</v>
      </c>
    </row>
  </sheetData>
  <mergeCells count="5">
    <mergeCell ref="A4:G4"/>
    <mergeCell ref="A5:G5"/>
    <mergeCell ref="A6:G6"/>
    <mergeCell ref="A7:E7"/>
    <mergeCell ref="H4:I7"/>
  </mergeCells>
  <printOptions horizontalCentered="1"/>
  <pageMargins left="0.511811023622047" right="0.511811023622047" top="0.94488188976378" bottom="0.748031496062992" header="0.31496062992126" footer="0.31496062992126"/>
  <pageSetup paperSize="9" scale="80" fitToHeight="0" orientation="landscape"/>
  <headerFooter>
    <oddFooter>&amp;R&amp;P</oddFooter>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O128"/>
  <sheetViews>
    <sheetView view="pageBreakPreview" zoomScaleNormal="100" topLeftCell="A105" workbookViewId="0">
      <selection activeCell="K129" sqref="A6:K129"/>
    </sheetView>
    <sheetView workbookViewId="1">
      <selection activeCell="A1" sqref="A1"/>
    </sheetView>
    <sheetView workbookViewId="2">
      <selection activeCell="A1" sqref="A1"/>
    </sheetView>
  </sheetViews>
  <sheetFormatPr defaultColWidth="9" defaultRowHeight="15"/>
  <cols>
    <col min="2" max="2" width="19.2857142857143" customWidth="1"/>
    <col min="3" max="3" width="16.7142857142857" customWidth="1"/>
    <col min="4" max="4" width="61.4285714285714" customWidth="1"/>
    <col min="5" max="5" width="13.5714285714286" customWidth="1"/>
    <col min="6" max="6" width="20.7142857142857" customWidth="1"/>
    <col min="7" max="7" width="21.1428571428571" customWidth="1"/>
    <col min="8" max="8" width="22.8571428571429" customWidth="1"/>
    <col min="9" max="10" width="21.1428571428571" customWidth="1"/>
    <col min="258" max="258" width="19.2857142857143" customWidth="1"/>
    <col min="259" max="259" width="16.7142857142857" customWidth="1"/>
    <col min="260" max="260" width="61.4285714285714" customWidth="1"/>
    <col min="261" max="261" width="13.5714285714286" customWidth="1"/>
    <col min="262" max="262" width="20.7142857142857" customWidth="1"/>
    <col min="263" max="263" width="21.1428571428571" customWidth="1"/>
    <col min="264" max="264" width="22.8571428571429" customWidth="1"/>
    <col min="265" max="266" width="21.1428571428571" customWidth="1"/>
    <col min="514" max="514" width="19.2857142857143" customWidth="1"/>
    <col min="515" max="515" width="16.7142857142857" customWidth="1"/>
    <col min="516" max="516" width="61.4285714285714" customWidth="1"/>
    <col min="517" max="517" width="13.5714285714286" customWidth="1"/>
    <col min="518" max="518" width="20.7142857142857" customWidth="1"/>
    <col min="519" max="519" width="21.1428571428571" customWidth="1"/>
    <col min="520" max="520" width="22.8571428571429" customWidth="1"/>
    <col min="521" max="522" width="21.1428571428571" customWidth="1"/>
    <col min="770" max="770" width="19.2857142857143" customWidth="1"/>
    <col min="771" max="771" width="16.7142857142857" customWidth="1"/>
    <col min="772" max="772" width="61.4285714285714" customWidth="1"/>
    <col min="773" max="773" width="13.5714285714286" customWidth="1"/>
    <col min="774" max="774" width="20.7142857142857" customWidth="1"/>
    <col min="775" max="775" width="21.1428571428571" customWidth="1"/>
    <col min="776" max="776" width="22.8571428571429" customWidth="1"/>
    <col min="777" max="778" width="21.1428571428571" customWidth="1"/>
    <col min="1026" max="1026" width="19.2857142857143" customWidth="1"/>
    <col min="1027" max="1027" width="16.7142857142857" customWidth="1"/>
    <col min="1028" max="1028" width="61.4285714285714" customWidth="1"/>
    <col min="1029" max="1029" width="13.5714285714286" customWidth="1"/>
    <col min="1030" max="1030" width="20.7142857142857" customWidth="1"/>
    <col min="1031" max="1031" width="21.1428571428571" customWidth="1"/>
    <col min="1032" max="1032" width="22.8571428571429" customWidth="1"/>
    <col min="1033" max="1034" width="21.1428571428571" customWidth="1"/>
    <col min="1282" max="1282" width="19.2857142857143" customWidth="1"/>
    <col min="1283" max="1283" width="16.7142857142857" customWidth="1"/>
    <col min="1284" max="1284" width="61.4285714285714" customWidth="1"/>
    <col min="1285" max="1285" width="13.5714285714286" customWidth="1"/>
    <col min="1286" max="1286" width="20.7142857142857" customWidth="1"/>
    <col min="1287" max="1287" width="21.1428571428571" customWidth="1"/>
    <col min="1288" max="1288" width="22.8571428571429" customWidth="1"/>
    <col min="1289" max="1290" width="21.1428571428571" customWidth="1"/>
    <col min="1538" max="1538" width="19.2857142857143" customWidth="1"/>
    <col min="1539" max="1539" width="16.7142857142857" customWidth="1"/>
    <col min="1540" max="1540" width="61.4285714285714" customWidth="1"/>
    <col min="1541" max="1541" width="13.5714285714286" customWidth="1"/>
    <col min="1542" max="1542" width="20.7142857142857" customWidth="1"/>
    <col min="1543" max="1543" width="21.1428571428571" customWidth="1"/>
    <col min="1544" max="1544" width="22.8571428571429" customWidth="1"/>
    <col min="1545" max="1546" width="21.1428571428571" customWidth="1"/>
    <col min="1794" max="1794" width="19.2857142857143" customWidth="1"/>
    <col min="1795" max="1795" width="16.7142857142857" customWidth="1"/>
    <col min="1796" max="1796" width="61.4285714285714" customWidth="1"/>
    <col min="1797" max="1797" width="13.5714285714286" customWidth="1"/>
    <col min="1798" max="1798" width="20.7142857142857" customWidth="1"/>
    <col min="1799" max="1799" width="21.1428571428571" customWidth="1"/>
    <col min="1800" max="1800" width="22.8571428571429" customWidth="1"/>
    <col min="1801" max="1802" width="21.1428571428571" customWidth="1"/>
    <col min="2050" max="2050" width="19.2857142857143" customWidth="1"/>
    <col min="2051" max="2051" width="16.7142857142857" customWidth="1"/>
    <col min="2052" max="2052" width="61.4285714285714" customWidth="1"/>
    <col min="2053" max="2053" width="13.5714285714286" customWidth="1"/>
    <col min="2054" max="2054" width="20.7142857142857" customWidth="1"/>
    <col min="2055" max="2055" width="21.1428571428571" customWidth="1"/>
    <col min="2056" max="2056" width="22.8571428571429" customWidth="1"/>
    <col min="2057" max="2058" width="21.1428571428571" customWidth="1"/>
    <col min="2306" max="2306" width="19.2857142857143" customWidth="1"/>
    <col min="2307" max="2307" width="16.7142857142857" customWidth="1"/>
    <col min="2308" max="2308" width="61.4285714285714" customWidth="1"/>
    <col min="2309" max="2309" width="13.5714285714286" customWidth="1"/>
    <col min="2310" max="2310" width="20.7142857142857" customWidth="1"/>
    <col min="2311" max="2311" width="21.1428571428571" customWidth="1"/>
    <col min="2312" max="2312" width="22.8571428571429" customWidth="1"/>
    <col min="2313" max="2314" width="21.1428571428571" customWidth="1"/>
    <col min="2562" max="2562" width="19.2857142857143" customWidth="1"/>
    <col min="2563" max="2563" width="16.7142857142857" customWidth="1"/>
    <col min="2564" max="2564" width="61.4285714285714" customWidth="1"/>
    <col min="2565" max="2565" width="13.5714285714286" customWidth="1"/>
    <col min="2566" max="2566" width="20.7142857142857" customWidth="1"/>
    <col min="2567" max="2567" width="21.1428571428571" customWidth="1"/>
    <col min="2568" max="2568" width="22.8571428571429" customWidth="1"/>
    <col min="2569" max="2570" width="21.1428571428571" customWidth="1"/>
    <col min="2818" max="2818" width="19.2857142857143" customWidth="1"/>
    <col min="2819" max="2819" width="16.7142857142857" customWidth="1"/>
    <col min="2820" max="2820" width="61.4285714285714" customWidth="1"/>
    <col min="2821" max="2821" width="13.5714285714286" customWidth="1"/>
    <col min="2822" max="2822" width="20.7142857142857" customWidth="1"/>
    <col min="2823" max="2823" width="21.1428571428571" customWidth="1"/>
    <col min="2824" max="2824" width="22.8571428571429" customWidth="1"/>
    <col min="2825" max="2826" width="21.1428571428571" customWidth="1"/>
    <col min="3074" max="3074" width="19.2857142857143" customWidth="1"/>
    <col min="3075" max="3075" width="16.7142857142857" customWidth="1"/>
    <col min="3076" max="3076" width="61.4285714285714" customWidth="1"/>
    <col min="3077" max="3077" width="13.5714285714286" customWidth="1"/>
    <col min="3078" max="3078" width="20.7142857142857" customWidth="1"/>
    <col min="3079" max="3079" width="21.1428571428571" customWidth="1"/>
    <col min="3080" max="3080" width="22.8571428571429" customWidth="1"/>
    <col min="3081" max="3082" width="21.1428571428571" customWidth="1"/>
    <col min="3330" max="3330" width="19.2857142857143" customWidth="1"/>
    <col min="3331" max="3331" width="16.7142857142857" customWidth="1"/>
    <col min="3332" max="3332" width="61.4285714285714" customWidth="1"/>
    <col min="3333" max="3333" width="13.5714285714286" customWidth="1"/>
    <col min="3334" max="3334" width="20.7142857142857" customWidth="1"/>
    <col min="3335" max="3335" width="21.1428571428571" customWidth="1"/>
    <col min="3336" max="3336" width="22.8571428571429" customWidth="1"/>
    <col min="3337" max="3338" width="21.1428571428571" customWidth="1"/>
    <col min="3586" max="3586" width="19.2857142857143" customWidth="1"/>
    <col min="3587" max="3587" width="16.7142857142857" customWidth="1"/>
    <col min="3588" max="3588" width="61.4285714285714" customWidth="1"/>
    <col min="3589" max="3589" width="13.5714285714286" customWidth="1"/>
    <col min="3590" max="3590" width="20.7142857142857" customWidth="1"/>
    <col min="3591" max="3591" width="21.1428571428571" customWidth="1"/>
    <col min="3592" max="3592" width="22.8571428571429" customWidth="1"/>
    <col min="3593" max="3594" width="21.1428571428571" customWidth="1"/>
    <col min="3842" max="3842" width="19.2857142857143" customWidth="1"/>
    <col min="3843" max="3843" width="16.7142857142857" customWidth="1"/>
    <col min="3844" max="3844" width="61.4285714285714" customWidth="1"/>
    <col min="3845" max="3845" width="13.5714285714286" customWidth="1"/>
    <col min="3846" max="3846" width="20.7142857142857" customWidth="1"/>
    <col min="3847" max="3847" width="21.1428571428571" customWidth="1"/>
    <col min="3848" max="3848" width="22.8571428571429" customWidth="1"/>
    <col min="3849" max="3850" width="21.1428571428571" customWidth="1"/>
    <col min="4098" max="4098" width="19.2857142857143" customWidth="1"/>
    <col min="4099" max="4099" width="16.7142857142857" customWidth="1"/>
    <col min="4100" max="4100" width="61.4285714285714" customWidth="1"/>
    <col min="4101" max="4101" width="13.5714285714286" customWidth="1"/>
    <col min="4102" max="4102" width="20.7142857142857" customWidth="1"/>
    <col min="4103" max="4103" width="21.1428571428571" customWidth="1"/>
    <col min="4104" max="4104" width="22.8571428571429" customWidth="1"/>
    <col min="4105" max="4106" width="21.1428571428571" customWidth="1"/>
    <col min="4354" max="4354" width="19.2857142857143" customWidth="1"/>
    <col min="4355" max="4355" width="16.7142857142857" customWidth="1"/>
    <col min="4356" max="4356" width="61.4285714285714" customWidth="1"/>
    <col min="4357" max="4357" width="13.5714285714286" customWidth="1"/>
    <col min="4358" max="4358" width="20.7142857142857" customWidth="1"/>
    <col min="4359" max="4359" width="21.1428571428571" customWidth="1"/>
    <col min="4360" max="4360" width="22.8571428571429" customWidth="1"/>
    <col min="4361" max="4362" width="21.1428571428571" customWidth="1"/>
    <col min="4610" max="4610" width="19.2857142857143" customWidth="1"/>
    <col min="4611" max="4611" width="16.7142857142857" customWidth="1"/>
    <col min="4612" max="4612" width="61.4285714285714" customWidth="1"/>
    <col min="4613" max="4613" width="13.5714285714286" customWidth="1"/>
    <col min="4614" max="4614" width="20.7142857142857" customWidth="1"/>
    <col min="4615" max="4615" width="21.1428571428571" customWidth="1"/>
    <col min="4616" max="4616" width="22.8571428571429" customWidth="1"/>
    <col min="4617" max="4618" width="21.1428571428571" customWidth="1"/>
    <col min="4866" max="4866" width="19.2857142857143" customWidth="1"/>
    <col min="4867" max="4867" width="16.7142857142857" customWidth="1"/>
    <col min="4868" max="4868" width="61.4285714285714" customWidth="1"/>
    <col min="4869" max="4869" width="13.5714285714286" customWidth="1"/>
    <col min="4870" max="4870" width="20.7142857142857" customWidth="1"/>
    <col min="4871" max="4871" width="21.1428571428571" customWidth="1"/>
    <col min="4872" max="4872" width="22.8571428571429" customWidth="1"/>
    <col min="4873" max="4874" width="21.1428571428571" customWidth="1"/>
    <col min="5122" max="5122" width="19.2857142857143" customWidth="1"/>
    <col min="5123" max="5123" width="16.7142857142857" customWidth="1"/>
    <col min="5124" max="5124" width="61.4285714285714" customWidth="1"/>
    <col min="5125" max="5125" width="13.5714285714286" customWidth="1"/>
    <col min="5126" max="5126" width="20.7142857142857" customWidth="1"/>
    <col min="5127" max="5127" width="21.1428571428571" customWidth="1"/>
    <col min="5128" max="5128" width="22.8571428571429" customWidth="1"/>
    <col min="5129" max="5130" width="21.1428571428571" customWidth="1"/>
    <col min="5378" max="5378" width="19.2857142857143" customWidth="1"/>
    <col min="5379" max="5379" width="16.7142857142857" customWidth="1"/>
    <col min="5380" max="5380" width="61.4285714285714" customWidth="1"/>
    <col min="5381" max="5381" width="13.5714285714286" customWidth="1"/>
    <col min="5382" max="5382" width="20.7142857142857" customWidth="1"/>
    <col min="5383" max="5383" width="21.1428571428571" customWidth="1"/>
    <col min="5384" max="5384" width="22.8571428571429" customWidth="1"/>
    <col min="5385" max="5386" width="21.1428571428571" customWidth="1"/>
    <col min="5634" max="5634" width="19.2857142857143" customWidth="1"/>
    <col min="5635" max="5635" width="16.7142857142857" customWidth="1"/>
    <col min="5636" max="5636" width="61.4285714285714" customWidth="1"/>
    <col min="5637" max="5637" width="13.5714285714286" customWidth="1"/>
    <col min="5638" max="5638" width="20.7142857142857" customWidth="1"/>
    <col min="5639" max="5639" width="21.1428571428571" customWidth="1"/>
    <col min="5640" max="5640" width="22.8571428571429" customWidth="1"/>
    <col min="5641" max="5642" width="21.1428571428571" customWidth="1"/>
    <col min="5890" max="5890" width="19.2857142857143" customWidth="1"/>
    <col min="5891" max="5891" width="16.7142857142857" customWidth="1"/>
    <col min="5892" max="5892" width="61.4285714285714" customWidth="1"/>
    <col min="5893" max="5893" width="13.5714285714286" customWidth="1"/>
    <col min="5894" max="5894" width="20.7142857142857" customWidth="1"/>
    <col min="5895" max="5895" width="21.1428571428571" customWidth="1"/>
    <col min="5896" max="5896" width="22.8571428571429" customWidth="1"/>
    <col min="5897" max="5898" width="21.1428571428571" customWidth="1"/>
    <col min="6146" max="6146" width="19.2857142857143" customWidth="1"/>
    <col min="6147" max="6147" width="16.7142857142857" customWidth="1"/>
    <col min="6148" max="6148" width="61.4285714285714" customWidth="1"/>
    <col min="6149" max="6149" width="13.5714285714286" customWidth="1"/>
    <col min="6150" max="6150" width="20.7142857142857" customWidth="1"/>
    <col min="6151" max="6151" width="21.1428571428571" customWidth="1"/>
    <col min="6152" max="6152" width="22.8571428571429" customWidth="1"/>
    <col min="6153" max="6154" width="21.1428571428571" customWidth="1"/>
    <col min="6402" max="6402" width="19.2857142857143" customWidth="1"/>
    <col min="6403" max="6403" width="16.7142857142857" customWidth="1"/>
    <col min="6404" max="6404" width="61.4285714285714" customWidth="1"/>
    <col min="6405" max="6405" width="13.5714285714286" customWidth="1"/>
    <col min="6406" max="6406" width="20.7142857142857" customWidth="1"/>
    <col min="6407" max="6407" width="21.1428571428571" customWidth="1"/>
    <col min="6408" max="6408" width="22.8571428571429" customWidth="1"/>
    <col min="6409" max="6410" width="21.1428571428571" customWidth="1"/>
    <col min="6658" max="6658" width="19.2857142857143" customWidth="1"/>
    <col min="6659" max="6659" width="16.7142857142857" customWidth="1"/>
    <col min="6660" max="6660" width="61.4285714285714" customWidth="1"/>
    <col min="6661" max="6661" width="13.5714285714286" customWidth="1"/>
    <col min="6662" max="6662" width="20.7142857142857" customWidth="1"/>
    <col min="6663" max="6663" width="21.1428571428571" customWidth="1"/>
    <col min="6664" max="6664" width="22.8571428571429" customWidth="1"/>
    <col min="6665" max="6666" width="21.1428571428571" customWidth="1"/>
    <col min="6914" max="6914" width="19.2857142857143" customWidth="1"/>
    <col min="6915" max="6915" width="16.7142857142857" customWidth="1"/>
    <col min="6916" max="6916" width="61.4285714285714" customWidth="1"/>
    <col min="6917" max="6917" width="13.5714285714286" customWidth="1"/>
    <col min="6918" max="6918" width="20.7142857142857" customWidth="1"/>
    <col min="6919" max="6919" width="21.1428571428571" customWidth="1"/>
    <col min="6920" max="6920" width="22.8571428571429" customWidth="1"/>
    <col min="6921" max="6922" width="21.1428571428571" customWidth="1"/>
    <col min="7170" max="7170" width="19.2857142857143" customWidth="1"/>
    <col min="7171" max="7171" width="16.7142857142857" customWidth="1"/>
    <col min="7172" max="7172" width="61.4285714285714" customWidth="1"/>
    <col min="7173" max="7173" width="13.5714285714286" customWidth="1"/>
    <col min="7174" max="7174" width="20.7142857142857" customWidth="1"/>
    <col min="7175" max="7175" width="21.1428571428571" customWidth="1"/>
    <col min="7176" max="7176" width="22.8571428571429" customWidth="1"/>
    <col min="7177" max="7178" width="21.1428571428571" customWidth="1"/>
    <col min="7426" max="7426" width="19.2857142857143" customWidth="1"/>
    <col min="7427" max="7427" width="16.7142857142857" customWidth="1"/>
    <col min="7428" max="7428" width="61.4285714285714" customWidth="1"/>
    <col min="7429" max="7429" width="13.5714285714286" customWidth="1"/>
    <col min="7430" max="7430" width="20.7142857142857" customWidth="1"/>
    <col min="7431" max="7431" width="21.1428571428571" customWidth="1"/>
    <col min="7432" max="7432" width="22.8571428571429" customWidth="1"/>
    <col min="7433" max="7434" width="21.1428571428571" customWidth="1"/>
    <col min="7682" max="7682" width="19.2857142857143" customWidth="1"/>
    <col min="7683" max="7683" width="16.7142857142857" customWidth="1"/>
    <col min="7684" max="7684" width="61.4285714285714" customWidth="1"/>
    <col min="7685" max="7685" width="13.5714285714286" customWidth="1"/>
    <col min="7686" max="7686" width="20.7142857142857" customWidth="1"/>
    <col min="7687" max="7687" width="21.1428571428571" customWidth="1"/>
    <col min="7688" max="7688" width="22.8571428571429" customWidth="1"/>
    <col min="7689" max="7690" width="21.1428571428571" customWidth="1"/>
    <col min="7938" max="7938" width="19.2857142857143" customWidth="1"/>
    <col min="7939" max="7939" width="16.7142857142857" customWidth="1"/>
    <col min="7940" max="7940" width="61.4285714285714" customWidth="1"/>
    <col min="7941" max="7941" width="13.5714285714286" customWidth="1"/>
    <col min="7942" max="7942" width="20.7142857142857" customWidth="1"/>
    <col min="7943" max="7943" width="21.1428571428571" customWidth="1"/>
    <col min="7944" max="7944" width="22.8571428571429" customWidth="1"/>
    <col min="7945" max="7946" width="21.1428571428571" customWidth="1"/>
    <col min="8194" max="8194" width="19.2857142857143" customWidth="1"/>
    <col min="8195" max="8195" width="16.7142857142857" customWidth="1"/>
    <col min="8196" max="8196" width="61.4285714285714" customWidth="1"/>
    <col min="8197" max="8197" width="13.5714285714286" customWidth="1"/>
    <col min="8198" max="8198" width="20.7142857142857" customWidth="1"/>
    <col min="8199" max="8199" width="21.1428571428571" customWidth="1"/>
    <col min="8200" max="8200" width="22.8571428571429" customWidth="1"/>
    <col min="8201" max="8202" width="21.1428571428571" customWidth="1"/>
    <col min="8450" max="8450" width="19.2857142857143" customWidth="1"/>
    <col min="8451" max="8451" width="16.7142857142857" customWidth="1"/>
    <col min="8452" max="8452" width="61.4285714285714" customWidth="1"/>
    <col min="8453" max="8453" width="13.5714285714286" customWidth="1"/>
    <col min="8454" max="8454" width="20.7142857142857" customWidth="1"/>
    <col min="8455" max="8455" width="21.1428571428571" customWidth="1"/>
    <col min="8456" max="8456" width="22.8571428571429" customWidth="1"/>
    <col min="8457" max="8458" width="21.1428571428571" customWidth="1"/>
    <col min="8706" max="8706" width="19.2857142857143" customWidth="1"/>
    <col min="8707" max="8707" width="16.7142857142857" customWidth="1"/>
    <col min="8708" max="8708" width="61.4285714285714" customWidth="1"/>
    <col min="8709" max="8709" width="13.5714285714286" customWidth="1"/>
    <col min="8710" max="8710" width="20.7142857142857" customWidth="1"/>
    <col min="8711" max="8711" width="21.1428571428571" customWidth="1"/>
    <col min="8712" max="8712" width="22.8571428571429" customWidth="1"/>
    <col min="8713" max="8714" width="21.1428571428571" customWidth="1"/>
    <col min="8962" max="8962" width="19.2857142857143" customWidth="1"/>
    <col min="8963" max="8963" width="16.7142857142857" customWidth="1"/>
    <col min="8964" max="8964" width="61.4285714285714" customWidth="1"/>
    <col min="8965" max="8965" width="13.5714285714286" customWidth="1"/>
    <col min="8966" max="8966" width="20.7142857142857" customWidth="1"/>
    <col min="8967" max="8967" width="21.1428571428571" customWidth="1"/>
    <col min="8968" max="8968" width="22.8571428571429" customWidth="1"/>
    <col min="8969" max="8970" width="21.1428571428571" customWidth="1"/>
    <col min="9218" max="9218" width="19.2857142857143" customWidth="1"/>
    <col min="9219" max="9219" width="16.7142857142857" customWidth="1"/>
    <col min="9220" max="9220" width="61.4285714285714" customWidth="1"/>
    <col min="9221" max="9221" width="13.5714285714286" customWidth="1"/>
    <col min="9222" max="9222" width="20.7142857142857" customWidth="1"/>
    <col min="9223" max="9223" width="21.1428571428571" customWidth="1"/>
    <col min="9224" max="9224" width="22.8571428571429" customWidth="1"/>
    <col min="9225" max="9226" width="21.1428571428571" customWidth="1"/>
    <col min="9474" max="9474" width="19.2857142857143" customWidth="1"/>
    <col min="9475" max="9475" width="16.7142857142857" customWidth="1"/>
    <col min="9476" max="9476" width="61.4285714285714" customWidth="1"/>
    <col min="9477" max="9477" width="13.5714285714286" customWidth="1"/>
    <col min="9478" max="9478" width="20.7142857142857" customWidth="1"/>
    <col min="9479" max="9479" width="21.1428571428571" customWidth="1"/>
    <col min="9480" max="9480" width="22.8571428571429" customWidth="1"/>
    <col min="9481" max="9482" width="21.1428571428571" customWidth="1"/>
    <col min="9730" max="9730" width="19.2857142857143" customWidth="1"/>
    <col min="9731" max="9731" width="16.7142857142857" customWidth="1"/>
    <col min="9732" max="9732" width="61.4285714285714" customWidth="1"/>
    <col min="9733" max="9733" width="13.5714285714286" customWidth="1"/>
    <col min="9734" max="9734" width="20.7142857142857" customWidth="1"/>
    <col min="9735" max="9735" width="21.1428571428571" customWidth="1"/>
    <col min="9736" max="9736" width="22.8571428571429" customWidth="1"/>
    <col min="9737" max="9738" width="21.1428571428571" customWidth="1"/>
    <col min="9986" max="9986" width="19.2857142857143" customWidth="1"/>
    <col min="9987" max="9987" width="16.7142857142857" customWidth="1"/>
    <col min="9988" max="9988" width="61.4285714285714" customWidth="1"/>
    <col min="9989" max="9989" width="13.5714285714286" customWidth="1"/>
    <col min="9990" max="9990" width="20.7142857142857" customWidth="1"/>
    <col min="9991" max="9991" width="21.1428571428571" customWidth="1"/>
    <col min="9992" max="9992" width="22.8571428571429" customWidth="1"/>
    <col min="9993" max="9994" width="21.1428571428571" customWidth="1"/>
    <col min="10242" max="10242" width="19.2857142857143" customWidth="1"/>
    <col min="10243" max="10243" width="16.7142857142857" customWidth="1"/>
    <col min="10244" max="10244" width="61.4285714285714" customWidth="1"/>
    <col min="10245" max="10245" width="13.5714285714286" customWidth="1"/>
    <col min="10246" max="10246" width="20.7142857142857" customWidth="1"/>
    <col min="10247" max="10247" width="21.1428571428571" customWidth="1"/>
    <col min="10248" max="10248" width="22.8571428571429" customWidth="1"/>
    <col min="10249" max="10250" width="21.1428571428571" customWidth="1"/>
    <col min="10498" max="10498" width="19.2857142857143" customWidth="1"/>
    <col min="10499" max="10499" width="16.7142857142857" customWidth="1"/>
    <col min="10500" max="10500" width="61.4285714285714" customWidth="1"/>
    <col min="10501" max="10501" width="13.5714285714286" customWidth="1"/>
    <col min="10502" max="10502" width="20.7142857142857" customWidth="1"/>
    <col min="10503" max="10503" width="21.1428571428571" customWidth="1"/>
    <col min="10504" max="10504" width="22.8571428571429" customWidth="1"/>
    <col min="10505" max="10506" width="21.1428571428571" customWidth="1"/>
    <col min="10754" max="10754" width="19.2857142857143" customWidth="1"/>
    <col min="10755" max="10755" width="16.7142857142857" customWidth="1"/>
    <col min="10756" max="10756" width="61.4285714285714" customWidth="1"/>
    <col min="10757" max="10757" width="13.5714285714286" customWidth="1"/>
    <col min="10758" max="10758" width="20.7142857142857" customWidth="1"/>
    <col min="10759" max="10759" width="21.1428571428571" customWidth="1"/>
    <col min="10760" max="10760" width="22.8571428571429" customWidth="1"/>
    <col min="10761" max="10762" width="21.1428571428571" customWidth="1"/>
    <col min="11010" max="11010" width="19.2857142857143" customWidth="1"/>
    <col min="11011" max="11011" width="16.7142857142857" customWidth="1"/>
    <col min="11012" max="11012" width="61.4285714285714" customWidth="1"/>
    <col min="11013" max="11013" width="13.5714285714286" customWidth="1"/>
    <col min="11014" max="11014" width="20.7142857142857" customWidth="1"/>
    <col min="11015" max="11015" width="21.1428571428571" customWidth="1"/>
    <col min="11016" max="11016" width="22.8571428571429" customWidth="1"/>
    <col min="11017" max="11018" width="21.1428571428571" customWidth="1"/>
    <col min="11266" max="11266" width="19.2857142857143" customWidth="1"/>
    <col min="11267" max="11267" width="16.7142857142857" customWidth="1"/>
    <col min="11268" max="11268" width="61.4285714285714" customWidth="1"/>
    <col min="11269" max="11269" width="13.5714285714286" customWidth="1"/>
    <col min="11270" max="11270" width="20.7142857142857" customWidth="1"/>
    <col min="11271" max="11271" width="21.1428571428571" customWidth="1"/>
    <col min="11272" max="11272" width="22.8571428571429" customWidth="1"/>
    <col min="11273" max="11274" width="21.1428571428571" customWidth="1"/>
    <col min="11522" max="11522" width="19.2857142857143" customWidth="1"/>
    <col min="11523" max="11523" width="16.7142857142857" customWidth="1"/>
    <col min="11524" max="11524" width="61.4285714285714" customWidth="1"/>
    <col min="11525" max="11525" width="13.5714285714286" customWidth="1"/>
    <col min="11526" max="11526" width="20.7142857142857" customWidth="1"/>
    <col min="11527" max="11527" width="21.1428571428571" customWidth="1"/>
    <col min="11528" max="11528" width="22.8571428571429" customWidth="1"/>
    <col min="11529" max="11530" width="21.1428571428571" customWidth="1"/>
    <col min="11778" max="11778" width="19.2857142857143" customWidth="1"/>
    <col min="11779" max="11779" width="16.7142857142857" customWidth="1"/>
    <col min="11780" max="11780" width="61.4285714285714" customWidth="1"/>
    <col min="11781" max="11781" width="13.5714285714286" customWidth="1"/>
    <col min="11782" max="11782" width="20.7142857142857" customWidth="1"/>
    <col min="11783" max="11783" width="21.1428571428571" customWidth="1"/>
    <col min="11784" max="11784" width="22.8571428571429" customWidth="1"/>
    <col min="11785" max="11786" width="21.1428571428571" customWidth="1"/>
    <col min="12034" max="12034" width="19.2857142857143" customWidth="1"/>
    <col min="12035" max="12035" width="16.7142857142857" customWidth="1"/>
    <col min="12036" max="12036" width="61.4285714285714" customWidth="1"/>
    <col min="12037" max="12037" width="13.5714285714286" customWidth="1"/>
    <col min="12038" max="12038" width="20.7142857142857" customWidth="1"/>
    <col min="12039" max="12039" width="21.1428571428571" customWidth="1"/>
    <col min="12040" max="12040" width="22.8571428571429" customWidth="1"/>
    <col min="12041" max="12042" width="21.1428571428571" customWidth="1"/>
    <col min="12290" max="12290" width="19.2857142857143" customWidth="1"/>
    <col min="12291" max="12291" width="16.7142857142857" customWidth="1"/>
    <col min="12292" max="12292" width="61.4285714285714" customWidth="1"/>
    <col min="12293" max="12293" width="13.5714285714286" customWidth="1"/>
    <col min="12294" max="12294" width="20.7142857142857" customWidth="1"/>
    <col min="12295" max="12295" width="21.1428571428571" customWidth="1"/>
    <col min="12296" max="12296" width="22.8571428571429" customWidth="1"/>
    <col min="12297" max="12298" width="21.1428571428571" customWidth="1"/>
    <col min="12546" max="12546" width="19.2857142857143" customWidth="1"/>
    <col min="12547" max="12547" width="16.7142857142857" customWidth="1"/>
    <col min="12548" max="12548" width="61.4285714285714" customWidth="1"/>
    <col min="12549" max="12549" width="13.5714285714286" customWidth="1"/>
    <col min="12550" max="12550" width="20.7142857142857" customWidth="1"/>
    <col min="12551" max="12551" width="21.1428571428571" customWidth="1"/>
    <col min="12552" max="12552" width="22.8571428571429" customWidth="1"/>
    <col min="12553" max="12554" width="21.1428571428571" customWidth="1"/>
    <col min="12802" max="12802" width="19.2857142857143" customWidth="1"/>
    <col min="12803" max="12803" width="16.7142857142857" customWidth="1"/>
    <col min="12804" max="12804" width="61.4285714285714" customWidth="1"/>
    <col min="12805" max="12805" width="13.5714285714286" customWidth="1"/>
    <col min="12806" max="12806" width="20.7142857142857" customWidth="1"/>
    <col min="12807" max="12807" width="21.1428571428571" customWidth="1"/>
    <col min="12808" max="12808" width="22.8571428571429" customWidth="1"/>
    <col min="12809" max="12810" width="21.1428571428571" customWidth="1"/>
    <col min="13058" max="13058" width="19.2857142857143" customWidth="1"/>
    <col min="13059" max="13059" width="16.7142857142857" customWidth="1"/>
    <col min="13060" max="13060" width="61.4285714285714" customWidth="1"/>
    <col min="13061" max="13061" width="13.5714285714286" customWidth="1"/>
    <col min="13062" max="13062" width="20.7142857142857" customWidth="1"/>
    <col min="13063" max="13063" width="21.1428571428571" customWidth="1"/>
    <col min="13064" max="13064" width="22.8571428571429" customWidth="1"/>
    <col min="13065" max="13066" width="21.1428571428571" customWidth="1"/>
    <col min="13314" max="13314" width="19.2857142857143" customWidth="1"/>
    <col min="13315" max="13315" width="16.7142857142857" customWidth="1"/>
    <col min="13316" max="13316" width="61.4285714285714" customWidth="1"/>
    <col min="13317" max="13317" width="13.5714285714286" customWidth="1"/>
    <col min="13318" max="13318" width="20.7142857142857" customWidth="1"/>
    <col min="13319" max="13319" width="21.1428571428571" customWidth="1"/>
    <col min="13320" max="13320" width="22.8571428571429" customWidth="1"/>
    <col min="13321" max="13322" width="21.1428571428571" customWidth="1"/>
    <col min="13570" max="13570" width="19.2857142857143" customWidth="1"/>
    <col min="13571" max="13571" width="16.7142857142857" customWidth="1"/>
    <col min="13572" max="13572" width="61.4285714285714" customWidth="1"/>
    <col min="13573" max="13573" width="13.5714285714286" customWidth="1"/>
    <col min="13574" max="13574" width="20.7142857142857" customWidth="1"/>
    <col min="13575" max="13575" width="21.1428571428571" customWidth="1"/>
    <col min="13576" max="13576" width="22.8571428571429" customWidth="1"/>
    <col min="13577" max="13578" width="21.1428571428571" customWidth="1"/>
    <col min="13826" max="13826" width="19.2857142857143" customWidth="1"/>
    <col min="13827" max="13827" width="16.7142857142857" customWidth="1"/>
    <col min="13828" max="13828" width="61.4285714285714" customWidth="1"/>
    <col min="13829" max="13829" width="13.5714285714286" customWidth="1"/>
    <col min="13830" max="13830" width="20.7142857142857" customWidth="1"/>
    <col min="13831" max="13831" width="21.1428571428571" customWidth="1"/>
    <col min="13832" max="13832" width="22.8571428571429" customWidth="1"/>
    <col min="13833" max="13834" width="21.1428571428571" customWidth="1"/>
    <col min="14082" max="14082" width="19.2857142857143" customWidth="1"/>
    <col min="14083" max="14083" width="16.7142857142857" customWidth="1"/>
    <col min="14084" max="14084" width="61.4285714285714" customWidth="1"/>
    <col min="14085" max="14085" width="13.5714285714286" customWidth="1"/>
    <col min="14086" max="14086" width="20.7142857142857" customWidth="1"/>
    <col min="14087" max="14087" width="21.1428571428571" customWidth="1"/>
    <col min="14088" max="14088" width="22.8571428571429" customWidth="1"/>
    <col min="14089" max="14090" width="21.1428571428571" customWidth="1"/>
    <col min="14338" max="14338" width="19.2857142857143" customWidth="1"/>
    <col min="14339" max="14339" width="16.7142857142857" customWidth="1"/>
    <col min="14340" max="14340" width="61.4285714285714" customWidth="1"/>
    <col min="14341" max="14341" width="13.5714285714286" customWidth="1"/>
    <col min="14342" max="14342" width="20.7142857142857" customWidth="1"/>
    <col min="14343" max="14343" width="21.1428571428571" customWidth="1"/>
    <col min="14344" max="14344" width="22.8571428571429" customWidth="1"/>
    <col min="14345" max="14346" width="21.1428571428571" customWidth="1"/>
    <col min="14594" max="14594" width="19.2857142857143" customWidth="1"/>
    <col min="14595" max="14595" width="16.7142857142857" customWidth="1"/>
    <col min="14596" max="14596" width="61.4285714285714" customWidth="1"/>
    <col min="14597" max="14597" width="13.5714285714286" customWidth="1"/>
    <col min="14598" max="14598" width="20.7142857142857" customWidth="1"/>
    <col min="14599" max="14599" width="21.1428571428571" customWidth="1"/>
    <col min="14600" max="14600" width="22.8571428571429" customWidth="1"/>
    <col min="14601" max="14602" width="21.1428571428571" customWidth="1"/>
    <col min="14850" max="14850" width="19.2857142857143" customWidth="1"/>
    <col min="14851" max="14851" width="16.7142857142857" customWidth="1"/>
    <col min="14852" max="14852" width="61.4285714285714" customWidth="1"/>
    <col min="14853" max="14853" width="13.5714285714286" customWidth="1"/>
    <col min="14854" max="14854" width="20.7142857142857" customWidth="1"/>
    <col min="14855" max="14855" width="21.1428571428571" customWidth="1"/>
    <col min="14856" max="14856" width="22.8571428571429" customWidth="1"/>
    <col min="14857" max="14858" width="21.1428571428571" customWidth="1"/>
    <col min="15106" max="15106" width="19.2857142857143" customWidth="1"/>
    <col min="15107" max="15107" width="16.7142857142857" customWidth="1"/>
    <col min="15108" max="15108" width="61.4285714285714" customWidth="1"/>
    <col min="15109" max="15109" width="13.5714285714286" customWidth="1"/>
    <col min="15110" max="15110" width="20.7142857142857" customWidth="1"/>
    <col min="15111" max="15111" width="21.1428571428571" customWidth="1"/>
    <col min="15112" max="15112" width="22.8571428571429" customWidth="1"/>
    <col min="15113" max="15114" width="21.1428571428571" customWidth="1"/>
    <col min="15362" max="15362" width="19.2857142857143" customWidth="1"/>
    <col min="15363" max="15363" width="16.7142857142857" customWidth="1"/>
    <col min="15364" max="15364" width="61.4285714285714" customWidth="1"/>
    <col min="15365" max="15365" width="13.5714285714286" customWidth="1"/>
    <col min="15366" max="15366" width="20.7142857142857" customWidth="1"/>
    <col min="15367" max="15367" width="21.1428571428571" customWidth="1"/>
    <col min="15368" max="15368" width="22.8571428571429" customWidth="1"/>
    <col min="15369" max="15370" width="21.1428571428571" customWidth="1"/>
    <col min="15618" max="15618" width="19.2857142857143" customWidth="1"/>
    <col min="15619" max="15619" width="16.7142857142857" customWidth="1"/>
    <col min="15620" max="15620" width="61.4285714285714" customWidth="1"/>
    <col min="15621" max="15621" width="13.5714285714286" customWidth="1"/>
    <col min="15622" max="15622" width="20.7142857142857" customWidth="1"/>
    <col min="15623" max="15623" width="21.1428571428571" customWidth="1"/>
    <col min="15624" max="15624" width="22.8571428571429" customWidth="1"/>
    <col min="15625" max="15626" width="21.1428571428571" customWidth="1"/>
    <col min="15874" max="15874" width="19.2857142857143" customWidth="1"/>
    <col min="15875" max="15875" width="16.7142857142857" customWidth="1"/>
    <col min="15876" max="15876" width="61.4285714285714" customWidth="1"/>
    <col min="15877" max="15877" width="13.5714285714286" customWidth="1"/>
    <col min="15878" max="15878" width="20.7142857142857" customWidth="1"/>
    <col min="15879" max="15879" width="21.1428571428571" customWidth="1"/>
    <col min="15880" max="15880" width="22.8571428571429" customWidth="1"/>
    <col min="15881" max="15882" width="21.1428571428571" customWidth="1"/>
    <col min="16130" max="16130" width="19.2857142857143" customWidth="1"/>
    <col min="16131" max="16131" width="16.7142857142857" customWidth="1"/>
    <col min="16132" max="16132" width="61.4285714285714" customWidth="1"/>
    <col min="16133" max="16133" width="13.5714285714286" customWidth="1"/>
    <col min="16134" max="16134" width="20.7142857142857" customWidth="1"/>
    <col min="16135" max="16135" width="21.1428571428571" customWidth="1"/>
    <col min="16136" max="16136" width="22.8571428571429" customWidth="1"/>
    <col min="16137" max="16138" width="21.1428571428571" customWidth="1"/>
  </cols>
  <sheetData>
    <row r="1" ht="15.75" spans="1:10">
      <c r="A1" s="288"/>
      <c r="B1" s="288"/>
      <c r="C1" s="288"/>
      <c r="D1" s="288"/>
      <c r="E1" s="288"/>
      <c r="F1" s="288"/>
      <c r="G1" s="288"/>
      <c r="H1" s="288"/>
      <c r="I1" s="288"/>
      <c r="J1" s="288"/>
    </row>
    <row r="2" ht="15.75" spans="1:10">
      <c r="A2" s="288"/>
      <c r="B2" s="288"/>
      <c r="C2" s="288"/>
      <c r="D2" s="289"/>
      <c r="E2" s="289"/>
      <c r="F2" s="289"/>
      <c r="G2" s="289"/>
      <c r="H2" s="289"/>
      <c r="I2" s="289"/>
      <c r="J2" s="289"/>
    </row>
    <row r="3" ht="15.75" spans="1:10">
      <c r="A3" s="288"/>
      <c r="B3" s="288"/>
      <c r="C3" s="288"/>
      <c r="D3" s="290"/>
      <c r="E3" s="290"/>
      <c r="F3" s="290"/>
      <c r="G3" s="290"/>
      <c r="H3" s="290"/>
      <c r="I3" s="290"/>
      <c r="J3" s="290"/>
    </row>
    <row r="4" ht="15.75" spans="1:10">
      <c r="A4" s="288"/>
      <c r="B4" s="288"/>
      <c r="C4" s="288"/>
      <c r="D4" s="290"/>
      <c r="E4" s="290"/>
      <c r="F4" s="290"/>
      <c r="G4" s="290"/>
      <c r="H4" s="290"/>
      <c r="I4" s="290"/>
      <c r="J4" s="290"/>
    </row>
    <row r="5" ht="15.75" spans="1:10">
      <c r="A5" s="288"/>
      <c r="B5" s="288"/>
      <c r="C5" s="288"/>
      <c r="D5" s="288"/>
      <c r="E5" s="288"/>
      <c r="F5" s="288"/>
      <c r="G5" s="288"/>
      <c r="H5" s="288"/>
      <c r="I5" s="288"/>
      <c r="J5" s="288"/>
    </row>
    <row r="6" ht="15.75" customHeight="1" spans="1:11">
      <c r="A6" s="291" t="s">
        <v>108</v>
      </c>
      <c r="B6" s="291"/>
      <c r="C6" s="291"/>
      <c r="D6" s="291"/>
      <c r="E6" s="292" t="s">
        <v>109</v>
      </c>
      <c r="F6" s="292"/>
      <c r="G6" s="292"/>
      <c r="H6" s="292"/>
      <c r="I6" s="292"/>
      <c r="J6" s="292"/>
      <c r="K6" s="292"/>
    </row>
    <row r="7" ht="35.25" customHeight="1" spans="1:11">
      <c r="A7" s="292" t="s">
        <v>110</v>
      </c>
      <c r="B7" s="292"/>
      <c r="C7" s="292"/>
      <c r="D7" s="292"/>
      <c r="E7" s="292"/>
      <c r="F7" s="292"/>
      <c r="G7" s="292"/>
      <c r="H7" s="292"/>
      <c r="I7" s="292"/>
      <c r="J7" s="292"/>
      <c r="K7" s="292"/>
    </row>
    <row r="8" ht="15.75" spans="1:11">
      <c r="A8" s="291" t="s">
        <v>111</v>
      </c>
      <c r="B8" s="291"/>
      <c r="C8" s="291"/>
      <c r="D8" s="291"/>
      <c r="E8" s="292"/>
      <c r="F8" s="292"/>
      <c r="G8" s="292"/>
      <c r="H8" s="292"/>
      <c r="I8" s="292"/>
      <c r="J8" s="292"/>
      <c r="K8" s="292"/>
    </row>
    <row r="9" ht="17.25" customHeight="1" spans="1:11">
      <c r="A9" s="293"/>
      <c r="B9" s="294"/>
      <c r="C9" s="294"/>
      <c r="D9" s="294"/>
      <c r="E9" s="294"/>
      <c r="F9" s="294"/>
      <c r="G9" s="294"/>
      <c r="H9" s="294"/>
      <c r="I9" s="294"/>
      <c r="J9" s="294"/>
      <c r="K9" s="333"/>
    </row>
    <row r="10" ht="15.75" spans="1:11">
      <c r="A10" s="295" t="s">
        <v>16</v>
      </c>
      <c r="B10" s="296"/>
      <c r="C10" s="296"/>
      <c r="D10" s="296"/>
      <c r="E10" s="296"/>
      <c r="F10" s="296"/>
      <c r="G10" s="296"/>
      <c r="H10" s="296"/>
      <c r="I10" s="296"/>
      <c r="J10" s="296"/>
      <c r="K10" s="334"/>
    </row>
    <row r="11" ht="31.5" spans="1:11">
      <c r="A11" s="297" t="s">
        <v>17</v>
      </c>
      <c r="B11" s="297" t="s">
        <v>112</v>
      </c>
      <c r="C11" s="298" t="s">
        <v>18</v>
      </c>
      <c r="D11" s="299" t="s">
        <v>19</v>
      </c>
      <c r="E11" s="297" t="s">
        <v>10</v>
      </c>
      <c r="F11" s="297" t="s">
        <v>113</v>
      </c>
      <c r="G11" s="297" t="s">
        <v>114</v>
      </c>
      <c r="H11" s="297" t="s">
        <v>115</v>
      </c>
      <c r="I11" s="297" t="s">
        <v>116</v>
      </c>
      <c r="J11" s="297" t="s">
        <v>117</v>
      </c>
      <c r="K11" s="335">
        <f>SUM(J12)</f>
        <v>8</v>
      </c>
    </row>
    <row r="12" ht="15.75" spans="1:11">
      <c r="A12" s="300"/>
      <c r="B12" s="300"/>
      <c r="C12" s="301"/>
      <c r="D12" s="302"/>
      <c r="E12" s="303"/>
      <c r="F12" s="304">
        <v>1</v>
      </c>
      <c r="G12" s="304">
        <v>4</v>
      </c>
      <c r="H12" s="304">
        <v>2</v>
      </c>
      <c r="I12" s="304">
        <f>H12*G12*F12</f>
        <v>8</v>
      </c>
      <c r="J12" s="225">
        <f>I12</f>
        <v>8</v>
      </c>
      <c r="K12" s="336"/>
    </row>
    <row r="13" ht="15.75" spans="1:11">
      <c r="A13" s="300"/>
      <c r="B13" s="300"/>
      <c r="C13" s="300"/>
      <c r="D13" s="300"/>
      <c r="E13" s="300"/>
      <c r="F13" s="300"/>
      <c r="G13" s="300"/>
      <c r="H13" s="300"/>
      <c r="I13" s="300"/>
      <c r="J13" s="300"/>
      <c r="K13" s="332"/>
    </row>
    <row r="14" ht="47.25" spans="1:15">
      <c r="A14" s="297" t="s">
        <v>21</v>
      </c>
      <c r="B14" s="291">
        <v>10512</v>
      </c>
      <c r="C14" s="298" t="s">
        <v>18</v>
      </c>
      <c r="D14" s="299" t="s">
        <v>22</v>
      </c>
      <c r="E14" s="305"/>
      <c r="F14" s="305"/>
      <c r="G14" s="305"/>
      <c r="H14" s="305"/>
      <c r="I14" s="305"/>
      <c r="J14" s="297" t="s">
        <v>118</v>
      </c>
      <c r="K14" s="335">
        <f>SUM(J15)</f>
        <v>0.05</v>
      </c>
      <c r="O14">
        <f>ROUND(2/60,2)</f>
        <v>0.03</v>
      </c>
    </row>
    <row r="15" ht="31.5" spans="1:11">
      <c r="A15" s="306"/>
      <c r="B15" s="306"/>
      <c r="C15" s="306"/>
      <c r="D15" s="307" t="s">
        <v>205</v>
      </c>
      <c r="E15" s="306"/>
      <c r="F15" s="306"/>
      <c r="G15" s="306"/>
      <c r="H15" s="306"/>
      <c r="I15" s="306"/>
      <c r="J15" s="324">
        <f>3/60</f>
        <v>0.05</v>
      </c>
      <c r="K15" s="336"/>
    </row>
    <row r="16" ht="15.75" customHeight="1" spans="1:11">
      <c r="A16" s="308"/>
      <c r="B16" s="308"/>
      <c r="C16" s="308"/>
      <c r="D16" s="308"/>
      <c r="E16" s="308"/>
      <c r="F16" s="308"/>
      <c r="G16" s="308"/>
      <c r="H16" s="308"/>
      <c r="I16" s="308"/>
      <c r="J16" s="308"/>
      <c r="K16" s="332"/>
    </row>
    <row r="17" customFormat="1" ht="15.75" spans="1:11">
      <c r="A17" s="297" t="s">
        <v>24</v>
      </c>
      <c r="B17" s="309">
        <f>VLOOKUP(A17,'Planilha São Valentin'!$A:$I,2,FALSE)</f>
        <v>42046</v>
      </c>
      <c r="C17" s="309" t="str">
        <f>VLOOKUP(A17,'Planilha São Valentin'!$A:$I,3,FALSE)</f>
        <v> DER RODOVIAS</v>
      </c>
      <c r="D17" s="309" t="str">
        <f>VLOOKUP(A17,'Planilha São Valentin'!$A:$I,4,FALSE)</f>
        <v>Cones para sinalização, fornecimento e colocação</v>
      </c>
      <c r="E17" s="309" t="str">
        <f>VLOOKUP(A17,'Planilha São Valentin'!$A:$I,5,FALSE)</f>
        <v>und</v>
      </c>
      <c r="F17" s="297" t="s">
        <v>113</v>
      </c>
      <c r="G17" s="297" t="s">
        <v>114</v>
      </c>
      <c r="H17" s="297" t="s">
        <v>115</v>
      </c>
      <c r="I17" s="297" t="s">
        <v>116</v>
      </c>
      <c r="J17" s="297" t="s">
        <v>117</v>
      </c>
      <c r="K17" s="335">
        <f>ROUND(J18,2)</f>
        <v>20</v>
      </c>
    </row>
    <row r="18" customFormat="1" ht="15.75" spans="1:11">
      <c r="A18" s="300"/>
      <c r="B18" s="300"/>
      <c r="C18" s="301"/>
      <c r="D18" s="310"/>
      <c r="E18" s="311" t="s">
        <v>120</v>
      </c>
      <c r="F18" s="312"/>
      <c r="G18" s="312"/>
      <c r="H18" s="312"/>
      <c r="I18" s="312"/>
      <c r="J18" s="337" t="str">
        <f>E18</f>
        <v>20</v>
      </c>
      <c r="K18" s="336"/>
    </row>
    <row r="19" customFormat="1" ht="15.75" spans="1:11">
      <c r="A19" s="300"/>
      <c r="B19" s="300"/>
      <c r="C19" s="300"/>
      <c r="D19" s="300"/>
      <c r="E19" s="300"/>
      <c r="F19" s="300"/>
      <c r="G19" s="300"/>
      <c r="H19" s="300"/>
      <c r="I19" s="300"/>
      <c r="J19" s="300"/>
      <c r="K19" s="332"/>
    </row>
    <row r="20" customFormat="1" ht="15.75" spans="1:15">
      <c r="A20" s="297" t="s">
        <v>28</v>
      </c>
      <c r="B20" s="309">
        <f>VLOOKUP(A20,'Planilha São Valentin'!$A:$I,2,FALSE)</f>
        <v>42047</v>
      </c>
      <c r="C20" s="309" t="str">
        <f>VLOOKUP(A20,'Planilha São Valentin'!$A:$I,3,FALSE)</f>
        <v> DER RODOVIAS</v>
      </c>
      <c r="D20" s="309" t="str">
        <f>VLOOKUP(A20,'Planilha São Valentin'!$A:$I,4,FALSE)</f>
        <v>Elementos de madeira para sinalização - cavaletes</v>
      </c>
      <c r="E20" s="309" t="str">
        <f>VLOOKUP(A20,'Planilha São Valentin'!$A:$I,5,FALSE)</f>
        <v>und</v>
      </c>
      <c r="F20" s="297"/>
      <c r="G20" s="297"/>
      <c r="H20" s="297"/>
      <c r="I20" s="297"/>
      <c r="J20" s="297" t="s">
        <v>118</v>
      </c>
      <c r="K20" s="335">
        <f>ROUND(SUM(J21),2)</f>
        <v>4</v>
      </c>
      <c r="O20">
        <f>ROUND(2/60,2)</f>
        <v>0.03</v>
      </c>
    </row>
    <row r="21" customFormat="1" ht="15.75" spans="1:11">
      <c r="A21" s="308"/>
      <c r="B21" s="308"/>
      <c r="C21" s="308"/>
      <c r="D21" s="313"/>
      <c r="E21" s="314">
        <v>4</v>
      </c>
      <c r="F21" s="308"/>
      <c r="G21" s="308"/>
      <c r="H21" s="308"/>
      <c r="I21" s="308"/>
      <c r="J21" s="320">
        <f>E21</f>
        <v>4</v>
      </c>
      <c r="K21" s="336"/>
    </row>
    <row r="22" customFormat="1" ht="15.75" customHeight="1" spans="1:11">
      <c r="A22" s="308"/>
      <c r="B22" s="308"/>
      <c r="C22" s="308"/>
      <c r="D22" s="308"/>
      <c r="E22" s="308"/>
      <c r="F22" s="308"/>
      <c r="G22" s="308"/>
      <c r="H22" s="308"/>
      <c r="I22" s="308"/>
      <c r="J22" s="308"/>
      <c r="K22" s="332"/>
    </row>
    <row r="23" customFormat="1" ht="31.5" spans="1:11">
      <c r="A23" s="297" t="s">
        <v>30</v>
      </c>
      <c r="B23" s="309">
        <f>VLOOKUP(A23,'Planilha São Valentin'!$A:$I,2,FALSE)</f>
        <v>41359</v>
      </c>
      <c r="C23" s="309" t="str">
        <f>VLOOKUP(A23,'Planilha São Valentin'!$A:$I,3,FALSE)</f>
        <v> DER RODOVIAS</v>
      </c>
      <c r="D23" s="315" t="str">
        <f>VLOOKUP(A23,'Planilha São Valentin'!$A:$I,4,FALSE)</f>
        <v>Tela de proteção de segurança de PVC cor laranja com suporte para sinalização de obras</v>
      </c>
      <c r="E23" s="309" t="str">
        <f>VLOOKUP(A23,'Planilha São Valentin'!$A:$I,5,FALSE)</f>
        <v>m</v>
      </c>
      <c r="F23" s="297" t="s">
        <v>113</v>
      </c>
      <c r="G23" s="297" t="s">
        <v>114</v>
      </c>
      <c r="H23" s="297" t="s">
        <v>115</v>
      </c>
      <c r="I23" s="297" t="s">
        <v>116</v>
      </c>
      <c r="J23" s="297" t="s">
        <v>117</v>
      </c>
      <c r="K23" s="335">
        <f>ROUND((J24),2)</f>
        <v>40</v>
      </c>
    </row>
    <row r="24" customFormat="1" ht="15.75" spans="1:11">
      <c r="A24" s="300"/>
      <c r="B24" s="300"/>
      <c r="C24" s="301"/>
      <c r="D24" s="310"/>
      <c r="E24" s="311" t="s">
        <v>121</v>
      </c>
      <c r="F24" s="312"/>
      <c r="G24" s="312"/>
      <c r="H24" s="312"/>
      <c r="I24" s="312"/>
      <c r="J24" s="337" t="str">
        <f>E24</f>
        <v>40</v>
      </c>
      <c r="K24" s="336"/>
    </row>
    <row r="25" customFormat="1" ht="15.75" spans="1:11">
      <c r="A25" s="300"/>
      <c r="B25" s="300"/>
      <c r="C25" s="300"/>
      <c r="D25" s="300"/>
      <c r="E25" s="300"/>
      <c r="F25" s="300"/>
      <c r="G25" s="300"/>
      <c r="H25" s="300"/>
      <c r="I25" s="300"/>
      <c r="J25" s="300"/>
      <c r="K25" s="332"/>
    </row>
    <row r="26" customFormat="1" ht="63" spans="1:11">
      <c r="A26" s="297" t="s">
        <v>33</v>
      </c>
      <c r="B26" s="437" t="str">
        <f>VLOOKUP(A26,'Planilha São Valentin'!$A:$I,2,FALSE)</f>
        <v>020356</v>
      </c>
      <c r="C26" s="309" t="str">
        <f>VLOOKUP(A26,'Planilha São Valentin'!$A:$I,3,FALSE)</f>
        <v> DER EDIFICAÇÕES</v>
      </c>
      <c r="D26" s="315" t="str">
        <f>VLOOKUP(A26,'Planilha São Valentin'!$A:$I,4,FALSE)</f>
        <v>Aluguel mensal container para almoxarifado, incl. porta, 2 janelas, 1 pt iluminação, Isolamento térmico (teto), piso em comp. Naval pintado, cert. NR18, incl. laudo descontaminação.</v>
      </c>
      <c r="E26" s="309" t="str">
        <f>VLOOKUP(A26,'Planilha São Valentin'!$A:$I,5,FALSE)</f>
        <v>mês </v>
      </c>
      <c r="F26" s="297" t="s">
        <v>113</v>
      </c>
      <c r="G26" s="297" t="s">
        <v>114</v>
      </c>
      <c r="H26" s="297" t="s">
        <v>115</v>
      </c>
      <c r="I26" s="297" t="s">
        <v>116</v>
      </c>
      <c r="J26" s="297" t="s">
        <v>117</v>
      </c>
      <c r="K26" s="335">
        <f>ROUND((J27),2)</f>
        <v>3</v>
      </c>
    </row>
    <row r="27" customFormat="1" ht="15.75" spans="1:11">
      <c r="A27" s="300"/>
      <c r="B27" s="300"/>
      <c r="C27" s="301"/>
      <c r="D27" s="310"/>
      <c r="E27" s="311" t="s">
        <v>122</v>
      </c>
      <c r="F27" s="312"/>
      <c r="G27" s="312"/>
      <c r="H27" s="312"/>
      <c r="I27" s="312"/>
      <c r="J27" s="337" t="str">
        <f>E27</f>
        <v>3</v>
      </c>
      <c r="K27" s="336"/>
    </row>
    <row r="28" customFormat="1" ht="15.75" spans="1:11">
      <c r="A28" s="300"/>
      <c r="B28" s="300"/>
      <c r="C28" s="300"/>
      <c r="D28" s="300"/>
      <c r="E28" s="300"/>
      <c r="F28" s="300"/>
      <c r="G28" s="300"/>
      <c r="H28" s="300"/>
      <c r="I28" s="300"/>
      <c r="J28" s="300"/>
      <c r="K28" s="332"/>
    </row>
    <row r="29" customFormat="1" ht="31.5" spans="1:11">
      <c r="A29" s="297" t="s">
        <v>36</v>
      </c>
      <c r="B29" s="437" t="str">
        <f>VLOOKUP(A29,'Planilha São Valentin'!$A:$I,2,FALSE)</f>
        <v>020344</v>
      </c>
      <c r="C29" s="309" t="str">
        <f>VLOOKUP(A29,'Planilha São Valentin'!$A:$I,3,FALSE)</f>
        <v> DER EDIFICAÇÕES</v>
      </c>
      <c r="D29" s="315" t="str">
        <f>VLOOKUP(A29,'Planilha São Valentin'!$A:$I,4,FALSE)</f>
        <v>Mobilização e desmobilização de conteiner locado para barracão de obra</v>
      </c>
      <c r="E29" s="309" t="str">
        <f>VLOOKUP(A29,'Planilha São Valentin'!$A:$I,5,FALSE)</f>
        <v>und</v>
      </c>
      <c r="F29" s="297" t="s">
        <v>113</v>
      </c>
      <c r="G29" s="297" t="s">
        <v>114</v>
      </c>
      <c r="H29" s="297" t="s">
        <v>115</v>
      </c>
      <c r="I29" s="297" t="s">
        <v>116</v>
      </c>
      <c r="J29" s="297" t="s">
        <v>117</v>
      </c>
      <c r="K29" s="335">
        <f>ROUND((J30),2)</f>
        <v>1</v>
      </c>
    </row>
    <row r="30" customFormat="1" ht="15.75" spans="1:11">
      <c r="A30" s="300"/>
      <c r="B30" s="300"/>
      <c r="C30" s="301"/>
      <c r="D30" s="310"/>
      <c r="E30" s="311" t="s">
        <v>123</v>
      </c>
      <c r="F30" s="312"/>
      <c r="G30" s="312"/>
      <c r="H30" s="312"/>
      <c r="I30" s="312"/>
      <c r="J30" s="337" t="str">
        <f>E30</f>
        <v>1</v>
      </c>
      <c r="K30" s="336"/>
    </row>
    <row r="31" customFormat="1" ht="15.75" spans="1:11">
      <c r="A31" s="300"/>
      <c r="B31" s="300"/>
      <c r="C31" s="300"/>
      <c r="D31" s="300"/>
      <c r="E31" s="300"/>
      <c r="F31" s="300"/>
      <c r="G31" s="300"/>
      <c r="H31" s="300"/>
      <c r="I31" s="300"/>
      <c r="J31" s="300"/>
      <c r="K31" s="332"/>
    </row>
    <row r="32" customFormat="1" ht="15.75" spans="1:11">
      <c r="A32" s="297" t="s">
        <v>39</v>
      </c>
      <c r="B32" s="437" t="str">
        <f>VLOOKUP(A32,'Planilha São Valentin'!$A:$I,2,FALSE)</f>
        <v>7010100210</v>
      </c>
      <c r="C32" s="309" t="str">
        <f>VLOOKUP(A32,'Planilha São Valentin'!$A:$I,3,FALSE)</f>
        <v>CESAN</v>
      </c>
      <c r="D32" s="315" t="str">
        <f>VLOOKUP(A32,'Planilha São Valentin'!$A:$I,4,FALSE)</f>
        <v>BANHEIRO QUIMICO</v>
      </c>
      <c r="E32" s="309" t="str">
        <f>VLOOKUP(A32,'Planilha São Valentin'!$A:$I,5,FALSE)</f>
        <v>unm</v>
      </c>
      <c r="F32" s="297" t="s">
        <v>113</v>
      </c>
      <c r="G32" s="297" t="s">
        <v>114</v>
      </c>
      <c r="H32" s="297" t="s">
        <v>115</v>
      </c>
      <c r="I32" s="297" t="s">
        <v>116</v>
      </c>
      <c r="J32" s="297" t="s">
        <v>117</v>
      </c>
      <c r="K32" s="335">
        <f>ROUND((J33),2)</f>
        <v>3</v>
      </c>
    </row>
    <row r="33" customFormat="1" ht="15.75" spans="1:11">
      <c r="A33" s="300"/>
      <c r="B33" s="300"/>
      <c r="C33" s="301"/>
      <c r="D33" s="310"/>
      <c r="E33" s="311" t="s">
        <v>122</v>
      </c>
      <c r="F33" s="312"/>
      <c r="G33" s="312"/>
      <c r="H33" s="312"/>
      <c r="I33" s="312"/>
      <c r="J33" s="337" t="str">
        <f>E33</f>
        <v>3</v>
      </c>
      <c r="K33" s="336"/>
    </row>
    <row r="34" customFormat="1" ht="15.75" spans="1:11">
      <c r="A34" s="300"/>
      <c r="B34" s="300"/>
      <c r="C34" s="300"/>
      <c r="D34" s="300"/>
      <c r="E34" s="300"/>
      <c r="F34" s="300"/>
      <c r="G34" s="300"/>
      <c r="H34" s="300"/>
      <c r="I34" s="300"/>
      <c r="J34" s="300"/>
      <c r="K34" s="332"/>
    </row>
    <row r="35" ht="15.75" customHeight="1" spans="1:11">
      <c r="A35" s="316" t="s">
        <v>46</v>
      </c>
      <c r="B35" s="317"/>
      <c r="C35" s="317"/>
      <c r="D35" s="317"/>
      <c r="E35" s="317"/>
      <c r="F35" s="317"/>
      <c r="G35" s="317"/>
      <c r="H35" s="317"/>
      <c r="I35" s="317"/>
      <c r="J35" s="317"/>
      <c r="K35" s="338"/>
    </row>
    <row r="36" ht="63" spans="1:11">
      <c r="A36" s="297" t="s">
        <v>47</v>
      </c>
      <c r="B36" s="298" t="s">
        <v>48</v>
      </c>
      <c r="C36" s="298" t="s">
        <v>18</v>
      </c>
      <c r="D36" s="299" t="s">
        <v>49</v>
      </c>
      <c r="E36" s="318"/>
      <c r="F36" s="318"/>
      <c r="G36" s="318"/>
      <c r="H36" s="318"/>
      <c r="I36" s="324" t="s">
        <v>114</v>
      </c>
      <c r="J36" s="297" t="s">
        <v>117</v>
      </c>
      <c r="K36" s="335">
        <f>SUM(J37)</f>
        <v>2010</v>
      </c>
    </row>
    <row r="37" ht="31.5" spans="1:11">
      <c r="A37" s="300"/>
      <c r="B37" s="301"/>
      <c r="C37" s="301"/>
      <c r="D37" s="299" t="s">
        <v>124</v>
      </c>
      <c r="E37" s="306"/>
      <c r="F37" s="306"/>
      <c r="G37" s="306"/>
      <c r="H37" s="306"/>
      <c r="I37" s="323">
        <v>2010</v>
      </c>
      <c r="J37" s="339">
        <f>I37</f>
        <v>2010</v>
      </c>
      <c r="K37" s="336"/>
    </row>
    <row r="38" ht="15.75" spans="1:11">
      <c r="A38" s="300"/>
      <c r="B38" s="301"/>
      <c r="C38" s="301"/>
      <c r="D38" s="319"/>
      <c r="E38" s="306"/>
      <c r="F38" s="306"/>
      <c r="G38" s="306"/>
      <c r="H38" s="306"/>
      <c r="I38" s="306"/>
      <c r="J38" s="340"/>
      <c r="K38" s="332"/>
    </row>
    <row r="39" ht="15.75" spans="1:13">
      <c r="A39" s="300"/>
      <c r="B39" s="300"/>
      <c r="C39" s="300"/>
      <c r="D39" s="300"/>
      <c r="E39" s="300"/>
      <c r="F39" s="300"/>
      <c r="G39" s="300"/>
      <c r="H39" s="300"/>
      <c r="I39" s="300"/>
      <c r="J39" s="300"/>
      <c r="K39" s="332"/>
      <c r="M39" t="s">
        <v>244</v>
      </c>
    </row>
    <row r="40" ht="78.75" spans="1:11">
      <c r="A40" s="297" t="s">
        <v>50</v>
      </c>
      <c r="B40" s="298" t="s">
        <v>51</v>
      </c>
      <c r="C40" s="298" t="s">
        <v>18</v>
      </c>
      <c r="D40" s="299" t="s">
        <v>125</v>
      </c>
      <c r="E40" s="318"/>
      <c r="F40" s="318"/>
      <c r="G40" s="318"/>
      <c r="H40" s="318"/>
      <c r="I40" s="320" t="s">
        <v>116</v>
      </c>
      <c r="J40" s="297" t="s">
        <v>117</v>
      </c>
      <c r="K40" s="335">
        <f>SUM(J41)</f>
        <v>3300</v>
      </c>
    </row>
    <row r="41" ht="31.5" spans="1:11">
      <c r="A41" s="300"/>
      <c r="B41" s="301"/>
      <c r="C41" s="301"/>
      <c r="D41" s="299" t="s">
        <v>126</v>
      </c>
      <c r="E41" s="306"/>
      <c r="F41" s="306"/>
      <c r="G41" s="306"/>
      <c r="H41" s="306"/>
      <c r="I41" s="341">
        <v>3300</v>
      </c>
      <c r="J41" s="339">
        <f>I41</f>
        <v>3300</v>
      </c>
      <c r="K41" s="336"/>
    </row>
    <row r="42" ht="15.75" spans="1:11">
      <c r="A42" s="300"/>
      <c r="B42" s="301"/>
      <c r="C42" s="301"/>
      <c r="D42" s="319"/>
      <c r="E42" s="306"/>
      <c r="F42" s="306"/>
      <c r="G42" s="306"/>
      <c r="H42" s="306"/>
      <c r="I42" s="306"/>
      <c r="J42" s="342"/>
      <c r="K42" s="332"/>
    </row>
    <row r="43" ht="15.75" spans="1:11">
      <c r="A43" s="300"/>
      <c r="B43" s="300"/>
      <c r="C43" s="300"/>
      <c r="D43" s="300"/>
      <c r="E43" s="300"/>
      <c r="F43" s="300"/>
      <c r="G43" s="300"/>
      <c r="H43" s="300"/>
      <c r="I43" s="300"/>
      <c r="J43" s="300"/>
      <c r="K43" s="332"/>
    </row>
    <row r="44" ht="47.25" spans="1:14">
      <c r="A44" s="297" t="s">
        <v>53</v>
      </c>
      <c r="B44" s="298" t="s">
        <v>127</v>
      </c>
      <c r="C44" s="298" t="s">
        <v>18</v>
      </c>
      <c r="D44" s="299" t="s">
        <v>128</v>
      </c>
      <c r="E44" s="297"/>
      <c r="F44" s="320" t="s">
        <v>129</v>
      </c>
      <c r="G44" s="320" t="s">
        <v>130</v>
      </c>
      <c r="H44" s="320" t="s">
        <v>115</v>
      </c>
      <c r="I44" s="320" t="s">
        <v>131</v>
      </c>
      <c r="J44" s="297" t="s">
        <v>117</v>
      </c>
      <c r="K44" s="335">
        <f>SUM(J45)</f>
        <v>60.3</v>
      </c>
      <c r="M44">
        <f>I41*0.08*1.2</f>
        <v>316.8</v>
      </c>
      <c r="N44">
        <f>M44*2.4</f>
        <v>760.32</v>
      </c>
    </row>
    <row r="45" ht="15.75" spans="1:14">
      <c r="A45" s="300"/>
      <c r="B45" s="301"/>
      <c r="C45" s="301"/>
      <c r="D45" s="302"/>
      <c r="E45" s="300"/>
      <c r="F45" s="321">
        <v>0.2</v>
      </c>
      <c r="G45" s="321">
        <f>I37</f>
        <v>2010</v>
      </c>
      <c r="H45" s="322">
        <v>0.15</v>
      </c>
      <c r="I45" s="321">
        <f>H45*G45*F45</f>
        <v>60.3</v>
      </c>
      <c r="J45" s="225">
        <f>I45</f>
        <v>60.3</v>
      </c>
      <c r="K45" s="336"/>
      <c r="N45">
        <f>N44/8</f>
        <v>95.04</v>
      </c>
    </row>
    <row r="46" ht="15.75" spans="1:14">
      <c r="A46" s="300"/>
      <c r="B46" s="300"/>
      <c r="C46" s="300"/>
      <c r="D46" s="300"/>
      <c r="E46" s="300"/>
      <c r="F46" s="300"/>
      <c r="G46" s="300"/>
      <c r="H46" s="300"/>
      <c r="I46" s="300"/>
      <c r="J46" s="300"/>
      <c r="K46" s="332"/>
      <c r="N46">
        <f>N45*0.25</f>
        <v>23.76</v>
      </c>
    </row>
    <row r="47" ht="31.5" spans="1:11">
      <c r="A47" s="297" t="s">
        <v>56</v>
      </c>
      <c r="B47" s="298" t="s">
        <v>132</v>
      </c>
      <c r="C47" s="298" t="s">
        <v>18</v>
      </c>
      <c r="D47" s="299" t="s">
        <v>133</v>
      </c>
      <c r="E47" s="320" t="s">
        <v>129</v>
      </c>
      <c r="F47" s="320" t="s">
        <v>130</v>
      </c>
      <c r="G47" s="320" t="s">
        <v>115</v>
      </c>
      <c r="H47" s="320" t="s">
        <v>131</v>
      </c>
      <c r="I47" s="343" t="s">
        <v>134</v>
      </c>
      <c r="J47" s="344" t="s">
        <v>117</v>
      </c>
      <c r="K47" s="335">
        <f>SUM(J48:J50)</f>
        <v>62.31</v>
      </c>
    </row>
    <row r="48" ht="15.75" spans="1:11">
      <c r="A48" s="300"/>
      <c r="B48" s="301"/>
      <c r="C48" s="301"/>
      <c r="D48" s="319" t="s">
        <v>135</v>
      </c>
      <c r="E48" s="323">
        <v>0.4</v>
      </c>
      <c r="F48" s="323">
        <v>5.5</v>
      </c>
      <c r="G48" s="323">
        <v>0.15</v>
      </c>
      <c r="H48" s="324">
        <f>G48*F48*E48</f>
        <v>0.33</v>
      </c>
      <c r="I48" s="345">
        <f>ROUNDUP((1000/15),0)</f>
        <v>67</v>
      </c>
      <c r="J48" s="346">
        <f>I48*H48</f>
        <v>22.11</v>
      </c>
      <c r="K48" s="336"/>
    </row>
    <row r="49" ht="15.75" spans="1:11">
      <c r="A49" s="300"/>
      <c r="B49" s="301"/>
      <c r="C49" s="301"/>
      <c r="D49" s="319" t="s">
        <v>136</v>
      </c>
      <c r="E49" s="323">
        <v>0.1</v>
      </c>
      <c r="F49" s="323">
        <f>I37</f>
        <v>2010</v>
      </c>
      <c r="G49" s="323">
        <v>0.2</v>
      </c>
      <c r="H49" s="324"/>
      <c r="I49" s="345"/>
      <c r="J49" s="346">
        <f>G49*F49*E49</f>
        <v>40.2</v>
      </c>
      <c r="K49" s="347"/>
    </row>
    <row r="50" ht="15.75" spans="1:11">
      <c r="A50" s="300"/>
      <c r="B50" s="301"/>
      <c r="C50" s="301"/>
      <c r="D50" s="319"/>
      <c r="E50" s="323"/>
      <c r="F50" s="323"/>
      <c r="G50" s="323"/>
      <c r="H50" s="324"/>
      <c r="I50" s="345"/>
      <c r="J50" s="346"/>
      <c r="K50" s="347"/>
    </row>
    <row r="51" ht="15.75" customHeight="1" spans="1:11">
      <c r="A51" s="308"/>
      <c r="B51" s="308"/>
      <c r="C51" s="308"/>
      <c r="D51" s="308"/>
      <c r="E51" s="308"/>
      <c r="F51" s="308"/>
      <c r="G51" s="308"/>
      <c r="H51" s="308"/>
      <c r="I51" s="308"/>
      <c r="J51" s="308"/>
      <c r="K51" s="332"/>
    </row>
    <row r="52" ht="31.5" spans="1:11">
      <c r="A52" s="297" t="s">
        <v>58</v>
      </c>
      <c r="B52" s="325">
        <f>VLOOKUP(A52,'Planilha 15 de agosto(igreja)'!A:H,2,FALSE)</f>
        <v>40243</v>
      </c>
      <c r="C52" s="298"/>
      <c r="D52" s="326" t="str">
        <f>VLOOKUP(A52,'Planilha 15 de agosto(igreja)'!$A:$H,4,FALSE)</f>
        <v> Fornecimento, dobragem e colocação em fôrma, de armadura CA-50 A média, diâmetro de 6.3 a 10.0 mm </v>
      </c>
      <c r="E52" s="326" t="str">
        <f>VLOOKUP(A52,'Planilha 15 de agosto(igreja)'!A:H,5,FALSE)</f>
        <v>kg</v>
      </c>
      <c r="F52" s="327"/>
      <c r="G52" s="327"/>
      <c r="H52" s="327"/>
      <c r="I52" s="292" t="s">
        <v>137</v>
      </c>
      <c r="J52" s="320" t="s">
        <v>117</v>
      </c>
      <c r="K52" s="335">
        <f>SUM(J53)</f>
        <v>3300</v>
      </c>
    </row>
    <row r="53" ht="15.75" spans="1:11">
      <c r="A53" s="300"/>
      <c r="B53" s="300"/>
      <c r="C53" s="300"/>
      <c r="D53" s="302" t="s">
        <v>138</v>
      </c>
      <c r="E53" s="328"/>
      <c r="F53" s="328"/>
      <c r="G53" s="328"/>
      <c r="H53" s="328"/>
      <c r="I53" s="329">
        <f>I41</f>
        <v>3300</v>
      </c>
      <c r="J53" s="348">
        <f>I53</f>
        <v>3300</v>
      </c>
      <c r="K53" s="336"/>
    </row>
    <row r="54" ht="15.75" customHeight="1" spans="1:11">
      <c r="A54" s="300"/>
      <c r="B54" s="300"/>
      <c r="C54" s="300"/>
      <c r="D54" s="300"/>
      <c r="E54" s="300"/>
      <c r="F54" s="300"/>
      <c r="G54" s="300"/>
      <c r="H54" s="300"/>
      <c r="I54" s="300"/>
      <c r="J54" s="300"/>
      <c r="K54" s="332"/>
    </row>
    <row r="55" ht="31.5" spans="1:11">
      <c r="A55" s="297" t="s">
        <v>200</v>
      </c>
      <c r="B55" s="325">
        <f>VLOOKUP(A55,'Planilha 15 de agosto(igreja)'!A:H,2,FALSE)</f>
        <v>40754</v>
      </c>
      <c r="C55" s="298"/>
      <c r="D55" s="326" t="str">
        <f>VLOOKUP(A55,'Planilha 15 de agosto(igreja)'!$A:$H,4,FALSE)</f>
        <v>Regularização e compactação do sub-leito (100% P.I.) H = 0,20 m</v>
      </c>
      <c r="E55" s="326" t="str">
        <f>VLOOKUP(A55,'Planilha 15 de agosto(igreja)'!A:H,5,FALSE)</f>
        <v>M²</v>
      </c>
      <c r="F55" s="291" t="s">
        <v>206</v>
      </c>
      <c r="G55" s="291" t="s">
        <v>169</v>
      </c>
      <c r="H55" s="291" t="s">
        <v>134</v>
      </c>
      <c r="I55" s="292" t="s">
        <v>137</v>
      </c>
      <c r="J55" s="320" t="s">
        <v>117</v>
      </c>
      <c r="K55" s="335">
        <f>SUM(J56:J57)</f>
        <v>294.8</v>
      </c>
    </row>
    <row r="56" ht="15.75" spans="1:11">
      <c r="A56" s="300"/>
      <c r="B56" s="300"/>
      <c r="C56" s="300"/>
      <c r="D56" s="302" t="s">
        <v>207</v>
      </c>
      <c r="E56" s="328"/>
      <c r="F56" s="329">
        <f>E48</f>
        <v>0.4</v>
      </c>
      <c r="G56" s="329">
        <f>F48</f>
        <v>5.5</v>
      </c>
      <c r="H56" s="328">
        <f>I48*2</f>
        <v>134</v>
      </c>
      <c r="I56" s="328">
        <f>G56*F56</f>
        <v>2.2</v>
      </c>
      <c r="J56" s="348">
        <f>(I56*H56)</f>
        <v>294.8</v>
      </c>
      <c r="K56" s="336"/>
    </row>
    <row r="57" ht="15.75" spans="1:11">
      <c r="A57" s="300"/>
      <c r="B57" s="300"/>
      <c r="C57" s="300"/>
      <c r="D57" s="302"/>
      <c r="E57" s="328"/>
      <c r="F57" s="328"/>
      <c r="G57" s="328"/>
      <c r="H57" s="328"/>
      <c r="I57" s="328">
        <f>H57*G57*F57</f>
        <v>0</v>
      </c>
      <c r="J57" s="348">
        <f>I57</f>
        <v>0</v>
      </c>
      <c r="K57" s="347"/>
    </row>
    <row r="58" ht="15.75" customHeight="1" spans="1:11">
      <c r="A58" s="300"/>
      <c r="B58" s="300"/>
      <c r="C58" s="300"/>
      <c r="D58" s="300"/>
      <c r="E58" s="300"/>
      <c r="F58" s="300"/>
      <c r="G58" s="300"/>
      <c r="H58" s="300"/>
      <c r="I58" s="300"/>
      <c r="J58" s="300"/>
      <c r="K58" s="332"/>
    </row>
    <row r="59" ht="15.75" spans="1:11">
      <c r="A59" s="316" t="s">
        <v>139</v>
      </c>
      <c r="B59" s="317"/>
      <c r="C59" s="317"/>
      <c r="D59" s="317"/>
      <c r="E59" s="317"/>
      <c r="F59" s="317"/>
      <c r="G59" s="317"/>
      <c r="H59" s="317"/>
      <c r="I59" s="317"/>
      <c r="J59" s="317"/>
      <c r="K59" s="338"/>
    </row>
    <row r="60" ht="47.25" spans="1:11">
      <c r="A60" s="297" t="s">
        <v>64</v>
      </c>
      <c r="B60" s="298" t="s">
        <v>140</v>
      </c>
      <c r="C60" s="298" t="s">
        <v>59</v>
      </c>
      <c r="D60" s="305" t="s">
        <v>66</v>
      </c>
      <c r="E60" s="330"/>
      <c r="F60" s="330" t="s">
        <v>141</v>
      </c>
      <c r="G60" s="305" t="s">
        <v>142</v>
      </c>
      <c r="H60" s="305" t="s">
        <v>143</v>
      </c>
      <c r="I60" s="298" t="s">
        <v>144</v>
      </c>
      <c r="J60" s="297" t="s">
        <v>145</v>
      </c>
      <c r="K60" s="335">
        <f>SUM(J61:J63)</f>
        <v>14.65</v>
      </c>
    </row>
    <row r="61" ht="15.75" spans="1:11">
      <c r="A61" s="300"/>
      <c r="B61" s="301"/>
      <c r="C61" s="301"/>
      <c r="D61" s="331"/>
      <c r="E61" s="331"/>
      <c r="F61" s="332"/>
      <c r="G61" s="332"/>
      <c r="H61" s="332"/>
      <c r="I61" s="332"/>
      <c r="J61" s="332"/>
      <c r="K61" s="336"/>
    </row>
    <row r="62" ht="31.5" spans="1:11">
      <c r="A62" s="300"/>
      <c r="B62" s="301"/>
      <c r="C62" s="301" t="s">
        <v>148</v>
      </c>
      <c r="D62" s="331" t="s">
        <v>149</v>
      </c>
      <c r="E62" s="331"/>
      <c r="F62" s="66">
        <v>0.25</v>
      </c>
      <c r="G62" s="66">
        <f>I62/8</f>
        <v>55.6875</v>
      </c>
      <c r="H62" s="66">
        <v>1.35</v>
      </c>
      <c r="I62" s="66">
        <f>0.1*I41*H62</f>
        <v>445.5</v>
      </c>
      <c r="J62" s="66">
        <f>ROUND(F62*G62,2)</f>
        <v>13.92</v>
      </c>
      <c r="K62" s="347"/>
    </row>
    <row r="63" ht="31.5" spans="1:11">
      <c r="A63" s="300"/>
      <c r="B63" s="301"/>
      <c r="C63" s="301" t="s">
        <v>150</v>
      </c>
      <c r="D63" s="331" t="s">
        <v>151</v>
      </c>
      <c r="E63" s="331"/>
      <c r="F63" s="66">
        <v>0.25</v>
      </c>
      <c r="G63" s="66">
        <f>I63/8</f>
        <v>2.90043</v>
      </c>
      <c r="H63" s="66">
        <v>1.48</v>
      </c>
      <c r="I63" s="66">
        <f>I37*0.0078*H63</f>
        <v>23.20344</v>
      </c>
      <c r="J63" s="66">
        <f>ROUND(F63*G63,2)</f>
        <v>0.73</v>
      </c>
      <c r="K63" s="347"/>
    </row>
    <row r="64" ht="15.75" spans="1:11">
      <c r="A64" s="300"/>
      <c r="B64" s="300"/>
      <c r="C64" s="300"/>
      <c r="D64" s="300"/>
      <c r="E64" s="300"/>
      <c r="F64" s="300"/>
      <c r="G64" s="300"/>
      <c r="H64" s="300"/>
      <c r="I64" s="300"/>
      <c r="J64" s="300"/>
      <c r="K64" s="332"/>
    </row>
    <row r="65" ht="31.5" spans="1:11">
      <c r="A65" s="349" t="s">
        <v>68</v>
      </c>
      <c r="B65" s="349" t="s">
        <v>208</v>
      </c>
      <c r="C65" s="350" t="s">
        <v>18</v>
      </c>
      <c r="D65" s="351" t="s">
        <v>73</v>
      </c>
      <c r="E65" s="352"/>
      <c r="F65" s="352"/>
      <c r="G65" s="352"/>
      <c r="H65" s="352"/>
      <c r="I65" s="352"/>
      <c r="J65" s="349" t="s">
        <v>153</v>
      </c>
      <c r="K65" s="335">
        <f>SUM(J66)</f>
        <v>1000</v>
      </c>
    </row>
    <row r="66" ht="15.75" spans="1:11">
      <c r="A66" s="213"/>
      <c r="B66" s="213"/>
      <c r="C66" s="199"/>
      <c r="D66" s="212"/>
      <c r="E66" s="353"/>
      <c r="F66" s="353"/>
      <c r="G66" s="353"/>
      <c r="H66" s="353"/>
      <c r="I66" s="353"/>
      <c r="J66" s="371">
        <v>1000</v>
      </c>
      <c r="K66" s="336"/>
    </row>
    <row r="67" ht="15.75" spans="1:11">
      <c r="A67" s="300"/>
      <c r="B67" s="300"/>
      <c r="C67" s="300"/>
      <c r="D67" s="300"/>
      <c r="E67" s="300"/>
      <c r="F67" s="300"/>
      <c r="G67" s="300"/>
      <c r="H67" s="300"/>
      <c r="I67" s="300"/>
      <c r="J67" s="300"/>
      <c r="K67" s="332"/>
    </row>
    <row r="68" ht="31.5" spans="1:11">
      <c r="A68" s="349" t="s">
        <v>71</v>
      </c>
      <c r="B68" s="354">
        <v>41546</v>
      </c>
      <c r="C68" s="350" t="s">
        <v>59</v>
      </c>
      <c r="D68" s="351" t="s">
        <v>154</v>
      </c>
      <c r="E68" s="326" t="str">
        <f>VLOOKUP(A68,'Planilha 15 de agosto(igreja)'!A:H,5,FALSE)</f>
        <v>H</v>
      </c>
      <c r="F68" s="352"/>
      <c r="G68" s="352"/>
      <c r="H68" s="349" t="s">
        <v>155</v>
      </c>
      <c r="I68" s="349" t="s">
        <v>156</v>
      </c>
      <c r="J68" s="349" t="s">
        <v>145</v>
      </c>
      <c r="K68" s="335">
        <f>SUM(J69:J71)</f>
        <v>2</v>
      </c>
    </row>
    <row r="69" ht="15.75" spans="1:11">
      <c r="A69" s="213"/>
      <c r="B69" s="209"/>
      <c r="C69" s="199"/>
      <c r="D69" s="212"/>
      <c r="E69" s="353"/>
      <c r="F69" s="353"/>
      <c r="G69" s="353"/>
      <c r="H69" s="213" t="s">
        <v>123</v>
      </c>
      <c r="I69" s="213" t="s">
        <v>123</v>
      </c>
      <c r="J69" s="371">
        <f>I69+H69</f>
        <v>2</v>
      </c>
      <c r="K69" s="336"/>
    </row>
    <row r="70" ht="15.75" spans="1:11">
      <c r="A70" s="213"/>
      <c r="B70" s="209"/>
      <c r="C70" s="199"/>
      <c r="D70" s="212"/>
      <c r="E70" s="353"/>
      <c r="F70" s="353"/>
      <c r="G70" s="353"/>
      <c r="H70" s="353"/>
      <c r="I70" s="353"/>
      <c r="J70" s="371"/>
      <c r="K70" s="336"/>
    </row>
    <row r="71" ht="15.75" spans="1:11">
      <c r="A71" s="213"/>
      <c r="B71" s="213"/>
      <c r="C71" s="213"/>
      <c r="D71" s="213"/>
      <c r="E71" s="213"/>
      <c r="F71" s="213"/>
      <c r="G71" s="213"/>
      <c r="H71" s="213"/>
      <c r="I71" s="213"/>
      <c r="J71" s="213"/>
      <c r="K71" s="332"/>
    </row>
    <row r="72" ht="31.5" spans="1:11">
      <c r="A72" s="349" t="s">
        <v>74</v>
      </c>
      <c r="B72" s="354">
        <v>41544</v>
      </c>
      <c r="C72" s="350" t="s">
        <v>59</v>
      </c>
      <c r="D72" s="351" t="s">
        <v>77</v>
      </c>
      <c r="E72" s="326" t="str">
        <f>VLOOKUP(A72,'Planilha 15 de agosto(igreja)'!A:H,5,FALSE)</f>
        <v>H</v>
      </c>
      <c r="F72" s="352"/>
      <c r="G72" s="352"/>
      <c r="H72" s="349" t="s">
        <v>155</v>
      </c>
      <c r="I72" s="349" t="s">
        <v>156</v>
      </c>
      <c r="J72" s="349" t="s">
        <v>145</v>
      </c>
      <c r="K72" s="335">
        <f>SUM(J73:J77)</f>
        <v>8</v>
      </c>
    </row>
    <row r="73" ht="47.25" customHeight="1" spans="1:11">
      <c r="A73" s="214"/>
      <c r="B73" s="214"/>
      <c r="C73" s="355" t="s">
        <v>158</v>
      </c>
      <c r="D73" s="212" t="s">
        <v>159</v>
      </c>
      <c r="E73" s="214"/>
      <c r="F73" s="214"/>
      <c r="G73" s="214"/>
      <c r="H73" s="213" t="s">
        <v>123</v>
      </c>
      <c r="I73" s="213" t="s">
        <v>123</v>
      </c>
      <c r="J73" s="371">
        <f>I73+H73</f>
        <v>2</v>
      </c>
      <c r="K73" s="336"/>
    </row>
    <row r="74" ht="31.5" spans="1:11">
      <c r="A74" s="214"/>
      <c r="B74" s="214"/>
      <c r="C74" s="356"/>
      <c r="D74" s="212" t="s">
        <v>160</v>
      </c>
      <c r="E74" s="214"/>
      <c r="F74" s="214"/>
      <c r="G74" s="214"/>
      <c r="H74" s="213" t="s">
        <v>123</v>
      </c>
      <c r="I74" s="213" t="s">
        <v>123</v>
      </c>
      <c r="J74" s="371">
        <f t="shared" ref="J74:J76" si="0">I74+H74</f>
        <v>2</v>
      </c>
      <c r="K74" s="347"/>
    </row>
    <row r="75" ht="31.5" spans="1:11">
      <c r="A75" s="214"/>
      <c r="B75" s="214"/>
      <c r="C75" s="356"/>
      <c r="D75" s="212" t="s">
        <v>161</v>
      </c>
      <c r="E75" s="214"/>
      <c r="F75" s="214"/>
      <c r="G75" s="214"/>
      <c r="H75" s="213" t="s">
        <v>123</v>
      </c>
      <c r="I75" s="213" t="s">
        <v>123</v>
      </c>
      <c r="J75" s="371">
        <f t="shared" si="0"/>
        <v>2</v>
      </c>
      <c r="K75" s="347"/>
    </row>
    <row r="76" ht="31.5" spans="1:11">
      <c r="A76" s="214"/>
      <c r="B76" s="214"/>
      <c r="C76" s="357"/>
      <c r="D76" s="212" t="s">
        <v>162</v>
      </c>
      <c r="E76" s="214"/>
      <c r="F76" s="214"/>
      <c r="G76" s="214"/>
      <c r="H76" s="213" t="s">
        <v>123</v>
      </c>
      <c r="I76" s="213" t="s">
        <v>123</v>
      </c>
      <c r="J76" s="371">
        <f t="shared" si="0"/>
        <v>2</v>
      </c>
      <c r="K76" s="347"/>
    </row>
    <row r="77" ht="15.75" spans="1:11">
      <c r="A77" s="214"/>
      <c r="B77" s="214"/>
      <c r="C77" s="214"/>
      <c r="D77" s="214"/>
      <c r="E77" s="214"/>
      <c r="F77" s="214"/>
      <c r="G77" s="214"/>
      <c r="H77" s="214"/>
      <c r="I77" s="214"/>
      <c r="J77" s="371"/>
      <c r="K77" s="347"/>
    </row>
    <row r="78" ht="15.75" spans="1:11">
      <c r="A78" s="300"/>
      <c r="B78" s="300"/>
      <c r="C78" s="300"/>
      <c r="D78" s="300"/>
      <c r="E78" s="300"/>
      <c r="F78" s="300"/>
      <c r="G78" s="300"/>
      <c r="H78" s="300"/>
      <c r="I78" s="300"/>
      <c r="J78" s="300"/>
      <c r="K78" s="332"/>
    </row>
    <row r="79" customFormat="1" ht="15.75" spans="1:11">
      <c r="A79" s="297" t="s">
        <v>76</v>
      </c>
      <c r="B79" s="309" t="str">
        <f>VLOOKUP(A79,'Planilha Alto caldeirão (bergu)'!A:I,2,FALSE)</f>
        <v>COMP. 06</v>
      </c>
      <c r="C79" s="309" t="str">
        <f>VLOOKUP(A79,'Planilha Alto caldeirão (bergu)'!A:I,3,FALSE)</f>
        <v>DER - RODOVIAS </v>
      </c>
      <c r="D79" s="315" t="str">
        <f>VLOOKUP(A79,'Planilha Alto caldeirão (bergu)'!A:I,4,FALSE)</f>
        <v>RETROESCAVADEIRA</v>
      </c>
      <c r="E79" s="309" t="str">
        <f>VLOOKUP(A79,'Planilha Alto caldeirão (bergu)'!A:I,5,FALSE)</f>
        <v>H</v>
      </c>
      <c r="F79" s="297" t="s">
        <v>113</v>
      </c>
      <c r="G79" s="297" t="s">
        <v>114</v>
      </c>
      <c r="H79" s="297" t="s">
        <v>115</v>
      </c>
      <c r="I79" s="297" t="s">
        <v>116</v>
      </c>
      <c r="J79" s="297" t="s">
        <v>117</v>
      </c>
      <c r="K79" s="335">
        <f>ROUND((J80),2)</f>
        <v>40</v>
      </c>
    </row>
    <row r="80" customFormat="1" ht="15.75" spans="1:11">
      <c r="A80" s="300"/>
      <c r="B80" s="300"/>
      <c r="C80" s="301"/>
      <c r="D80" s="310"/>
      <c r="E80" s="311" t="s">
        <v>121</v>
      </c>
      <c r="F80" s="312"/>
      <c r="G80" s="312"/>
      <c r="H80" s="312"/>
      <c r="I80" s="312"/>
      <c r="J80" s="337" t="str">
        <f>E80</f>
        <v>40</v>
      </c>
      <c r="K80" s="336"/>
    </row>
    <row r="81" customFormat="1" ht="15.75" spans="1:11">
      <c r="A81" s="300"/>
      <c r="B81" s="300"/>
      <c r="C81" s="300"/>
      <c r="D81" s="300"/>
      <c r="E81" s="300"/>
      <c r="F81" s="300"/>
      <c r="G81" s="300"/>
      <c r="H81" s="300"/>
      <c r="I81" s="300"/>
      <c r="J81" s="300"/>
      <c r="K81" s="332"/>
    </row>
    <row r="82" ht="15.75" spans="1:11">
      <c r="A82" s="316" t="s">
        <v>79</v>
      </c>
      <c r="B82" s="317"/>
      <c r="C82" s="317"/>
      <c r="D82" s="317"/>
      <c r="E82" s="317"/>
      <c r="F82" s="317"/>
      <c r="G82" s="317"/>
      <c r="H82" s="317"/>
      <c r="I82" s="317"/>
      <c r="J82" s="317"/>
      <c r="K82" s="338"/>
    </row>
    <row r="83" ht="31.5" spans="1:11">
      <c r="A83" s="297" t="s">
        <v>80</v>
      </c>
      <c r="B83" s="291">
        <v>30103</v>
      </c>
      <c r="C83" s="298" t="s">
        <v>18</v>
      </c>
      <c r="D83" s="299" t="s">
        <v>81</v>
      </c>
      <c r="E83" s="358"/>
      <c r="F83" s="358"/>
      <c r="G83" s="320" t="s">
        <v>129</v>
      </c>
      <c r="H83" s="320" t="s">
        <v>130</v>
      </c>
      <c r="I83" s="320" t="s">
        <v>115</v>
      </c>
      <c r="J83" s="320" t="s">
        <v>131</v>
      </c>
      <c r="K83" s="335">
        <f>SUM(J84:J85)</f>
        <v>62.31</v>
      </c>
    </row>
    <row r="84" ht="15.75" spans="1:11">
      <c r="A84" s="300"/>
      <c r="B84" s="359"/>
      <c r="C84" s="301"/>
      <c r="D84" s="319" t="s">
        <v>209</v>
      </c>
      <c r="E84" s="360"/>
      <c r="F84" s="360"/>
      <c r="G84" s="323"/>
      <c r="H84" s="323"/>
      <c r="I84" s="323"/>
      <c r="J84" s="324">
        <f>K47</f>
        <v>62.31</v>
      </c>
      <c r="K84" s="336"/>
    </row>
    <row r="85" ht="15.75" spans="1:11">
      <c r="A85" s="300"/>
      <c r="B85" s="300"/>
      <c r="C85" s="300"/>
      <c r="D85" s="300"/>
      <c r="E85" s="300"/>
      <c r="F85" s="300"/>
      <c r="G85" s="300"/>
      <c r="H85" s="300"/>
      <c r="I85" s="300"/>
      <c r="J85" s="300"/>
      <c r="K85" s="332"/>
    </row>
    <row r="86" ht="47.25" spans="1:11">
      <c r="A86" s="297" t="s">
        <v>83</v>
      </c>
      <c r="B86" s="292" t="s">
        <v>163</v>
      </c>
      <c r="C86" s="298" t="s">
        <v>59</v>
      </c>
      <c r="D86" s="361" t="s">
        <v>164</v>
      </c>
      <c r="E86" s="358"/>
      <c r="F86" s="358"/>
      <c r="G86" s="358"/>
      <c r="H86" s="358"/>
      <c r="I86" s="358"/>
      <c r="J86" s="320" t="s">
        <v>130</v>
      </c>
      <c r="K86" s="335">
        <f>SUM(J87:J97)</f>
        <v>71.4</v>
      </c>
    </row>
    <row r="87" ht="15.75" spans="1:11">
      <c r="A87" s="300"/>
      <c r="B87" s="310"/>
      <c r="C87" s="301"/>
      <c r="D87" s="362"/>
      <c r="E87" s="360"/>
      <c r="F87" s="360"/>
      <c r="G87" s="360"/>
      <c r="H87" s="360"/>
      <c r="I87" s="360"/>
      <c r="J87" s="342"/>
      <c r="K87" s="336"/>
    </row>
    <row r="88" ht="31.5" spans="1:11">
      <c r="A88" s="213"/>
      <c r="B88" s="207"/>
      <c r="C88" s="199"/>
      <c r="D88" s="208" t="s">
        <v>245</v>
      </c>
      <c r="E88" s="363"/>
      <c r="F88" s="363" t="s">
        <v>244</v>
      </c>
      <c r="G88" s="363"/>
      <c r="H88" s="363"/>
      <c r="I88" s="363"/>
      <c r="J88" s="371">
        <v>9</v>
      </c>
      <c r="K88" s="347"/>
    </row>
    <row r="89" ht="31.5" spans="1:11">
      <c r="A89" s="213"/>
      <c r="B89" s="207"/>
      <c r="C89" s="199"/>
      <c r="D89" s="208" t="s">
        <v>246</v>
      </c>
      <c r="E89" s="363"/>
      <c r="F89" s="363" t="s">
        <v>244</v>
      </c>
      <c r="G89" s="363"/>
      <c r="H89" s="363"/>
      <c r="I89" s="363"/>
      <c r="J89" s="371">
        <v>9</v>
      </c>
      <c r="K89" s="347"/>
    </row>
    <row r="90" ht="31.5" spans="1:11">
      <c r="A90" s="300"/>
      <c r="B90" s="310"/>
      <c r="C90" s="301"/>
      <c r="D90" s="362" t="s">
        <v>247</v>
      </c>
      <c r="E90" s="360"/>
      <c r="F90" s="360"/>
      <c r="G90" s="360"/>
      <c r="H90" s="360"/>
      <c r="I90" s="360"/>
      <c r="J90" s="342">
        <v>9</v>
      </c>
      <c r="K90" s="347"/>
    </row>
    <row r="91" ht="31.5" spans="1:11">
      <c r="A91" s="300"/>
      <c r="B91" s="310"/>
      <c r="C91" s="301"/>
      <c r="D91" s="362" t="s">
        <v>248</v>
      </c>
      <c r="E91" s="360"/>
      <c r="F91" s="360"/>
      <c r="G91" s="360"/>
      <c r="H91" s="360"/>
      <c r="I91" s="360"/>
      <c r="J91" s="342">
        <v>11</v>
      </c>
      <c r="K91" s="347"/>
    </row>
    <row r="92" ht="31.5" spans="1:11">
      <c r="A92" s="300"/>
      <c r="B92" s="310"/>
      <c r="C92" s="301"/>
      <c r="D92" s="362" t="s">
        <v>249</v>
      </c>
      <c r="E92" s="360"/>
      <c r="F92" s="360"/>
      <c r="G92" s="360"/>
      <c r="H92" s="360"/>
      <c r="I92" s="360"/>
      <c r="J92" s="342">
        <v>10</v>
      </c>
      <c r="K92" s="347"/>
    </row>
    <row r="93" ht="31.5" spans="1:11">
      <c r="A93" s="300"/>
      <c r="B93" s="310"/>
      <c r="C93" s="301"/>
      <c r="D93" s="362" t="s">
        <v>250</v>
      </c>
      <c r="E93" s="360"/>
      <c r="F93" s="360"/>
      <c r="G93" s="360"/>
      <c r="H93" s="360"/>
      <c r="I93" s="360"/>
      <c r="J93" s="342">
        <v>11</v>
      </c>
      <c r="K93" s="347"/>
    </row>
    <row r="94" ht="31.5" spans="1:11">
      <c r="A94" s="300"/>
      <c r="B94" s="310"/>
      <c r="C94" s="301"/>
      <c r="D94" s="362" t="s">
        <v>251</v>
      </c>
      <c r="E94" s="360"/>
      <c r="F94" s="360"/>
      <c r="G94" s="360"/>
      <c r="H94" s="360"/>
      <c r="I94" s="360"/>
      <c r="J94" s="342">
        <v>6</v>
      </c>
      <c r="K94" s="347"/>
    </row>
    <row r="95" ht="31.5" spans="1:11">
      <c r="A95" s="300"/>
      <c r="B95" s="310"/>
      <c r="C95" s="301"/>
      <c r="D95" s="362" t="s">
        <v>252</v>
      </c>
      <c r="E95" s="360"/>
      <c r="F95" s="360"/>
      <c r="G95" s="360"/>
      <c r="H95" s="360"/>
      <c r="I95" s="360"/>
      <c r="J95" s="342">
        <v>2</v>
      </c>
      <c r="K95" s="347"/>
    </row>
    <row r="96" ht="31.5" spans="1:11">
      <c r="A96" s="300"/>
      <c r="B96" s="310"/>
      <c r="C96" s="301"/>
      <c r="D96" s="362" t="s">
        <v>253</v>
      </c>
      <c r="E96" s="360"/>
      <c r="F96" s="360"/>
      <c r="G96" s="360"/>
      <c r="H96" s="360"/>
      <c r="I96" s="360"/>
      <c r="J96" s="342">
        <v>4.4</v>
      </c>
      <c r="K96" s="347"/>
    </row>
    <row r="97" ht="15.75" spans="1:11">
      <c r="A97" s="300"/>
      <c r="B97" s="310"/>
      <c r="C97" s="301"/>
      <c r="D97" s="362"/>
      <c r="E97" s="360"/>
      <c r="F97" s="360"/>
      <c r="G97" s="360"/>
      <c r="H97" s="360"/>
      <c r="I97" s="360"/>
      <c r="J97" s="342"/>
      <c r="K97" s="347"/>
    </row>
    <row r="98" ht="15.75" spans="1:11">
      <c r="A98" s="300"/>
      <c r="B98" s="300"/>
      <c r="C98" s="300"/>
      <c r="D98" s="300"/>
      <c r="E98" s="300"/>
      <c r="F98" s="300"/>
      <c r="G98" s="300"/>
      <c r="H98" s="300"/>
      <c r="I98" s="300"/>
      <c r="J98" s="300"/>
      <c r="K98" s="332"/>
    </row>
    <row r="99" ht="15.75" spans="1:11">
      <c r="A99" s="297" t="s">
        <v>86</v>
      </c>
      <c r="B99" s="291">
        <v>41176</v>
      </c>
      <c r="C99" s="298" t="s">
        <v>59</v>
      </c>
      <c r="D99" s="299" t="s">
        <v>89</v>
      </c>
      <c r="E99" s="364"/>
      <c r="F99" s="364"/>
      <c r="G99" s="364"/>
      <c r="H99" s="364"/>
      <c r="I99" s="364"/>
      <c r="J99" s="305" t="s">
        <v>114</v>
      </c>
      <c r="K99" s="335">
        <f>SUM(J100)</f>
        <v>71.4</v>
      </c>
    </row>
    <row r="100" ht="15.75" spans="1:11">
      <c r="A100" s="300"/>
      <c r="B100" s="359"/>
      <c r="C100" s="301"/>
      <c r="D100" s="302" t="s">
        <v>216</v>
      </c>
      <c r="E100" s="365"/>
      <c r="F100" s="365"/>
      <c r="G100" s="365"/>
      <c r="H100" s="365"/>
      <c r="I100" s="365"/>
      <c r="J100" s="324">
        <f>K86</f>
        <v>71.4</v>
      </c>
      <c r="K100" s="336"/>
    </row>
    <row r="101" ht="15.75" customHeight="1" spans="1:11">
      <c r="A101" s="300"/>
      <c r="B101" s="300"/>
      <c r="C101" s="300"/>
      <c r="D101" s="300"/>
      <c r="E101" s="300"/>
      <c r="F101" s="300"/>
      <c r="G101" s="300"/>
      <c r="H101" s="300"/>
      <c r="I101" s="300"/>
      <c r="J101" s="300"/>
      <c r="K101" s="332"/>
    </row>
    <row r="102" ht="15.75" spans="1:11">
      <c r="A102" s="297" t="s">
        <v>88</v>
      </c>
      <c r="B102" s="343">
        <v>40531</v>
      </c>
      <c r="C102" s="298" t="s">
        <v>59</v>
      </c>
      <c r="D102" s="361" t="s">
        <v>203</v>
      </c>
      <c r="E102" s="364"/>
      <c r="F102" s="364"/>
      <c r="G102" s="364"/>
      <c r="H102" s="364"/>
      <c r="I102" s="364"/>
      <c r="J102" s="297" t="s">
        <v>113</v>
      </c>
      <c r="K102" s="335">
        <f>SUM(J103:J107)</f>
        <v>17</v>
      </c>
    </row>
    <row r="103" ht="15.75" spans="1:11">
      <c r="A103" s="300"/>
      <c r="B103" s="366"/>
      <c r="C103" s="301"/>
      <c r="D103" s="367"/>
      <c r="E103" s="365"/>
      <c r="F103" s="365"/>
      <c r="G103" s="365"/>
      <c r="H103" s="365"/>
      <c r="I103" s="365"/>
      <c r="J103" s="324"/>
      <c r="K103" s="336"/>
    </row>
    <row r="104" ht="15.75" spans="1:11">
      <c r="A104" s="300"/>
      <c r="B104" s="366"/>
      <c r="C104" s="301"/>
      <c r="D104" s="367"/>
      <c r="E104" s="365"/>
      <c r="F104" s="365"/>
      <c r="G104" s="365"/>
      <c r="H104" s="365"/>
      <c r="I104" s="365"/>
      <c r="J104" s="324"/>
      <c r="K104" s="347"/>
    </row>
    <row r="105" ht="15.75" spans="1:11">
      <c r="A105" s="300"/>
      <c r="B105" s="366"/>
      <c r="C105" s="301"/>
      <c r="D105" s="367" t="s">
        <v>219</v>
      </c>
      <c r="E105" s="365"/>
      <c r="F105" s="365"/>
      <c r="G105" s="365"/>
      <c r="H105" s="365"/>
      <c r="I105" s="365"/>
      <c r="J105" s="324">
        <f>K108</f>
        <v>17</v>
      </c>
      <c r="K105" s="347"/>
    </row>
    <row r="106" ht="15.75" spans="1:11">
      <c r="A106" s="300"/>
      <c r="B106" s="366"/>
      <c r="C106" s="301"/>
      <c r="D106" s="367"/>
      <c r="E106" s="365"/>
      <c r="F106" s="365"/>
      <c r="G106" s="365"/>
      <c r="H106" s="365"/>
      <c r="I106" s="365"/>
      <c r="J106" s="324"/>
      <c r="K106" s="347"/>
    </row>
    <row r="107" ht="15.75" customHeight="1" spans="1:11">
      <c r="A107" s="300"/>
      <c r="B107" s="300"/>
      <c r="C107" s="300"/>
      <c r="D107" s="300"/>
      <c r="E107" s="300"/>
      <c r="F107" s="300"/>
      <c r="G107" s="300"/>
      <c r="H107" s="300"/>
      <c r="I107" s="300"/>
      <c r="J107" s="300"/>
      <c r="K107" s="332"/>
    </row>
    <row r="108" ht="31.5" spans="1:11">
      <c r="A108" s="297" t="s">
        <v>90</v>
      </c>
      <c r="B108" s="343">
        <v>41164</v>
      </c>
      <c r="C108" s="298" t="s">
        <v>59</v>
      </c>
      <c r="D108" s="368" t="s">
        <v>204</v>
      </c>
      <c r="E108" s="364"/>
      <c r="F108" s="364"/>
      <c r="G108" s="364"/>
      <c r="H108" s="364"/>
      <c r="I108" s="364"/>
      <c r="J108" s="297" t="s">
        <v>113</v>
      </c>
      <c r="K108" s="335">
        <f>SUM(J109:J118)</f>
        <v>17</v>
      </c>
    </row>
    <row r="109" ht="15.75" spans="1:11">
      <c r="A109" s="300"/>
      <c r="B109" s="366"/>
      <c r="C109" s="301"/>
      <c r="D109" s="367" t="s">
        <v>217</v>
      </c>
      <c r="E109" s="365"/>
      <c r="F109" s="365"/>
      <c r="G109" s="365"/>
      <c r="H109" s="365"/>
      <c r="I109" s="365"/>
      <c r="J109" s="324">
        <v>2</v>
      </c>
      <c r="K109" s="336"/>
    </row>
    <row r="110" ht="15.75" spans="1:11">
      <c r="A110" s="300"/>
      <c r="B110" s="300"/>
      <c r="C110" s="300"/>
      <c r="D110" s="302" t="s">
        <v>240</v>
      </c>
      <c r="E110" s="328"/>
      <c r="F110" s="328"/>
      <c r="G110" s="328"/>
      <c r="H110" s="328"/>
      <c r="I110" s="328"/>
      <c r="J110" s="348">
        <v>2</v>
      </c>
      <c r="K110" s="347"/>
    </row>
    <row r="111" ht="15.75" spans="1:11">
      <c r="A111" s="300"/>
      <c r="B111" s="300"/>
      <c r="C111" s="300"/>
      <c r="D111" s="302" t="s">
        <v>220</v>
      </c>
      <c r="E111" s="328"/>
      <c r="F111" s="328"/>
      <c r="G111" s="328"/>
      <c r="H111" s="328"/>
      <c r="I111" s="328"/>
      <c r="J111" s="348">
        <v>2</v>
      </c>
      <c r="K111" s="347"/>
    </row>
    <row r="112" ht="15.75" spans="1:11">
      <c r="A112" s="300"/>
      <c r="B112" s="300"/>
      <c r="C112" s="300"/>
      <c r="D112" s="302" t="s">
        <v>254</v>
      </c>
      <c r="E112" s="328"/>
      <c r="F112" s="328"/>
      <c r="G112" s="328"/>
      <c r="H112" s="328"/>
      <c r="I112" s="328"/>
      <c r="J112" s="348">
        <v>2</v>
      </c>
      <c r="K112" s="347"/>
    </row>
    <row r="113" ht="15.75" spans="1:11">
      <c r="A113" s="300"/>
      <c r="B113" s="300"/>
      <c r="C113" s="300"/>
      <c r="D113" s="302" t="s">
        <v>221</v>
      </c>
      <c r="E113" s="328"/>
      <c r="F113" s="328"/>
      <c r="G113" s="328"/>
      <c r="H113" s="328"/>
      <c r="I113" s="328"/>
      <c r="J113" s="348">
        <v>2</v>
      </c>
      <c r="K113" s="347"/>
    </row>
    <row r="114" ht="15.75" spans="1:11">
      <c r="A114" s="300"/>
      <c r="B114" s="300"/>
      <c r="C114" s="300"/>
      <c r="D114" s="302" t="s">
        <v>222</v>
      </c>
      <c r="E114" s="328"/>
      <c r="F114" s="328"/>
      <c r="G114" s="328"/>
      <c r="H114" s="328"/>
      <c r="I114" s="328"/>
      <c r="J114" s="348">
        <v>2</v>
      </c>
      <c r="K114" s="347"/>
    </row>
    <row r="115" ht="15.75" spans="1:11">
      <c r="A115" s="300"/>
      <c r="B115" s="300"/>
      <c r="C115" s="300"/>
      <c r="D115" s="302" t="s">
        <v>223</v>
      </c>
      <c r="E115" s="328"/>
      <c r="F115" s="328"/>
      <c r="G115" s="328"/>
      <c r="H115" s="328"/>
      <c r="I115" s="328"/>
      <c r="J115" s="348">
        <v>2</v>
      </c>
      <c r="K115" s="347"/>
    </row>
    <row r="116" ht="15.75" spans="1:11">
      <c r="A116" s="300"/>
      <c r="B116" s="300"/>
      <c r="C116" s="300"/>
      <c r="D116" s="302" t="s">
        <v>255</v>
      </c>
      <c r="E116" s="328"/>
      <c r="F116" s="328"/>
      <c r="G116" s="328"/>
      <c r="H116" s="328"/>
      <c r="I116" s="328"/>
      <c r="J116" s="348">
        <v>1</v>
      </c>
      <c r="K116" s="347"/>
    </row>
    <row r="117" ht="15.75" spans="1:11">
      <c r="A117" s="300"/>
      <c r="B117" s="300"/>
      <c r="C117" s="300"/>
      <c r="D117" s="302" t="s">
        <v>256</v>
      </c>
      <c r="E117" s="328"/>
      <c r="F117" s="328"/>
      <c r="G117" s="328"/>
      <c r="H117" s="328"/>
      <c r="I117" s="328"/>
      <c r="J117" s="348">
        <v>2</v>
      </c>
      <c r="K117" s="347"/>
    </row>
    <row r="118" ht="15.75" customHeight="1" spans="1:11">
      <c r="A118" s="300"/>
      <c r="B118" s="300"/>
      <c r="C118" s="300"/>
      <c r="D118" s="300"/>
      <c r="E118" s="300"/>
      <c r="F118" s="300"/>
      <c r="G118" s="300"/>
      <c r="H118" s="300"/>
      <c r="I118" s="300"/>
      <c r="J118" s="300"/>
      <c r="K118" s="332"/>
    </row>
    <row r="119" ht="15.75" spans="1:11">
      <c r="A119" s="369" t="s">
        <v>101</v>
      </c>
      <c r="B119" s="370"/>
      <c r="C119" s="370"/>
      <c r="D119" s="370"/>
      <c r="E119" s="370"/>
      <c r="F119" s="370"/>
      <c r="G119" s="370"/>
      <c r="H119" s="370"/>
      <c r="I119" s="370"/>
      <c r="J119" s="370"/>
      <c r="K119" s="372"/>
    </row>
    <row r="120" ht="47.25" spans="1:11">
      <c r="A120" s="297" t="s">
        <v>102</v>
      </c>
      <c r="B120" s="297" t="s">
        <v>171</v>
      </c>
      <c r="C120" s="298" t="s">
        <v>18</v>
      </c>
      <c r="D120" s="330" t="s">
        <v>172</v>
      </c>
      <c r="E120" s="327"/>
      <c r="F120" s="327"/>
      <c r="G120" s="327"/>
      <c r="H120" s="327"/>
      <c r="I120" s="327"/>
      <c r="J120" s="320" t="s">
        <v>117</v>
      </c>
      <c r="K120" s="335">
        <f>SUM(J121)</f>
        <v>1</v>
      </c>
    </row>
    <row r="121" ht="15.75" spans="1:11">
      <c r="A121" s="300"/>
      <c r="B121" s="300"/>
      <c r="C121" s="300"/>
      <c r="D121" s="302"/>
      <c r="E121" s="328"/>
      <c r="F121" s="328"/>
      <c r="G121" s="328"/>
      <c r="H121" s="328"/>
      <c r="I121" s="328"/>
      <c r="J121" s="348">
        <v>1</v>
      </c>
      <c r="K121" s="336"/>
    </row>
    <row r="122" ht="15.75" customHeight="1" spans="1:11">
      <c r="A122" s="300"/>
      <c r="B122" s="300"/>
      <c r="C122" s="300"/>
      <c r="D122" s="300"/>
      <c r="E122" s="300"/>
      <c r="F122" s="300"/>
      <c r="G122" s="300"/>
      <c r="H122" s="300"/>
      <c r="I122" s="300"/>
      <c r="J122" s="300"/>
      <c r="K122" s="332"/>
    </row>
    <row r="123" ht="15.75" spans="1:11">
      <c r="A123" s="369" t="s">
        <v>224</v>
      </c>
      <c r="B123" s="370"/>
      <c r="C123" s="370"/>
      <c r="D123" s="370"/>
      <c r="E123" s="370"/>
      <c r="F123" s="370"/>
      <c r="G123" s="370"/>
      <c r="H123" s="370"/>
      <c r="I123" s="370"/>
      <c r="J123" s="370"/>
      <c r="K123" s="372"/>
    </row>
    <row r="126" spans="4:4">
      <c r="D126" s="61" t="s">
        <v>105</v>
      </c>
    </row>
    <row r="127" spans="4:4">
      <c r="D127" s="61" t="s">
        <v>106</v>
      </c>
    </row>
    <row r="128" spans="4:4">
      <c r="D128" s="61" t="s">
        <v>107</v>
      </c>
    </row>
  </sheetData>
  <mergeCells count="65">
    <mergeCell ref="D2:J2"/>
    <mergeCell ref="D3:J3"/>
    <mergeCell ref="D4:J4"/>
    <mergeCell ref="A6:D6"/>
    <mergeCell ref="A7:D7"/>
    <mergeCell ref="A8:D8"/>
    <mergeCell ref="A9:K9"/>
    <mergeCell ref="A10:K10"/>
    <mergeCell ref="A13:J13"/>
    <mergeCell ref="A16:J16"/>
    <mergeCell ref="A19:J19"/>
    <mergeCell ref="A22:J22"/>
    <mergeCell ref="A25:J25"/>
    <mergeCell ref="A28:J28"/>
    <mergeCell ref="A31:J31"/>
    <mergeCell ref="A34:J34"/>
    <mergeCell ref="A35:K35"/>
    <mergeCell ref="A39:J39"/>
    <mergeCell ref="A43:J43"/>
    <mergeCell ref="A46:J46"/>
    <mergeCell ref="A51:J51"/>
    <mergeCell ref="A54:J54"/>
    <mergeCell ref="A58:J58"/>
    <mergeCell ref="A59:K59"/>
    <mergeCell ref="A64:J64"/>
    <mergeCell ref="A67:J67"/>
    <mergeCell ref="A71:J71"/>
    <mergeCell ref="A78:J78"/>
    <mergeCell ref="A81:J81"/>
    <mergeCell ref="A82:K82"/>
    <mergeCell ref="A85:J85"/>
    <mergeCell ref="A98:J98"/>
    <mergeCell ref="A101:J101"/>
    <mergeCell ref="A107:J107"/>
    <mergeCell ref="A118:J118"/>
    <mergeCell ref="A119:K119"/>
    <mergeCell ref="A122:J122"/>
    <mergeCell ref="A123:K123"/>
    <mergeCell ref="C73:C76"/>
    <mergeCell ref="K11:K12"/>
    <mergeCell ref="K14:K15"/>
    <mergeCell ref="K17:K18"/>
    <mergeCell ref="K20:K21"/>
    <mergeCell ref="K23:K24"/>
    <mergeCell ref="K26:K27"/>
    <mergeCell ref="K29:K30"/>
    <mergeCell ref="K32:K33"/>
    <mergeCell ref="K36:K37"/>
    <mergeCell ref="K40:K41"/>
    <mergeCell ref="K44:K45"/>
    <mergeCell ref="K47:K48"/>
    <mergeCell ref="K52:K53"/>
    <mergeCell ref="K55:K56"/>
    <mergeCell ref="K60:K61"/>
    <mergeCell ref="K65:K66"/>
    <mergeCell ref="K68:K69"/>
    <mergeCell ref="K72:K73"/>
    <mergeCell ref="K79:K80"/>
    <mergeCell ref="K83:K84"/>
    <mergeCell ref="K86:K87"/>
    <mergeCell ref="K99:K100"/>
    <mergeCell ref="K102:K103"/>
    <mergeCell ref="K108:K109"/>
    <mergeCell ref="K120:K121"/>
    <mergeCell ref="E6:K8"/>
  </mergeCells>
  <pageMargins left="0.511811024" right="0.511811024" top="0.787401575" bottom="0.787401575" header="0.31496062" footer="0.31496062"/>
  <pageSetup paperSize="9" scale="57" fitToHeight="0" orientation="landscape"/>
  <headerFooter/>
  <colBreaks count="1" manualBreakCount="1">
    <brk id="1" max="1048575" man="1"/>
  </colBreaks>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C2D69A"/>
    <pageSetUpPr fitToPage="1"/>
  </sheetPr>
  <dimension ref="A1:K27"/>
  <sheetViews>
    <sheetView view="pageBreakPreview" zoomScaleNormal="70" workbookViewId="0">
      <selection activeCell="D20" sqref="D20"/>
    </sheetView>
    <sheetView zoomScale="70" zoomScaleNormal="70" topLeftCell="A5" workbookViewId="1">
      <selection activeCell="F25" sqref="F25"/>
    </sheetView>
    <sheetView workbookViewId="2">
      <selection activeCell="A1" sqref="A1"/>
    </sheetView>
  </sheetViews>
  <sheetFormatPr defaultColWidth="10" defaultRowHeight="15"/>
  <cols>
    <col min="1" max="2" width="6.71428571428571" style="231" customWidth="1"/>
    <col min="3" max="3" width="50.7142857142857" style="231" customWidth="1"/>
    <col min="4" max="4" width="25.7142857142857" style="231" customWidth="1"/>
    <col min="5" max="6" width="23.2857142857143" style="231" customWidth="1"/>
    <col min="7" max="7" width="15.7142857142857" style="231" customWidth="1"/>
    <col min="8" max="8" width="9.71428571428571" style="231" customWidth="1"/>
    <col min="9" max="10" width="18.2857142857143" style="231" customWidth="1"/>
    <col min="11" max="11" width="17" style="231" hidden="1" customWidth="1"/>
    <col min="12" max="16381" width="10" style="231"/>
  </cols>
  <sheetData>
    <row r="1" ht="45.75" customHeight="1" spans="1:10">
      <c r="A1" s="232"/>
      <c r="B1" s="233"/>
      <c r="C1" s="234" t="s">
        <v>173</v>
      </c>
      <c r="D1" s="234"/>
      <c r="E1" s="234"/>
      <c r="F1" s="234"/>
      <c r="H1" s="235"/>
      <c r="I1" s="235"/>
      <c r="J1" s="235"/>
    </row>
    <row r="2" ht="21.75" customHeight="1" spans="1:10">
      <c r="A2" s="236"/>
      <c r="B2" s="237"/>
      <c r="C2" s="238"/>
      <c r="D2" s="238"/>
      <c r="E2" s="238"/>
      <c r="F2" s="238"/>
      <c r="H2" s="235"/>
      <c r="I2" s="235"/>
      <c r="J2" s="235"/>
    </row>
    <row r="3" ht="27.95" customHeight="1" spans="1:10">
      <c r="A3" s="239" t="s">
        <v>174</v>
      </c>
      <c r="B3" s="240"/>
      <c r="C3" s="240"/>
      <c r="D3" s="240"/>
      <c r="E3" s="240"/>
      <c r="F3" s="240"/>
      <c r="H3" s="235"/>
      <c r="I3" s="235"/>
      <c r="J3" s="235"/>
    </row>
    <row r="4" ht="33" customHeight="1" spans="1:10">
      <c r="A4" s="241" t="s">
        <v>175</v>
      </c>
      <c r="B4" s="242"/>
      <c r="C4" s="243" t="str">
        <f>'Planilha São Valentin'!A4</f>
        <v> ASSENTAMENTO DE BLOCOS, MEIO FIO E DRENAGEM EM DIVERSOS TRECHOS DO MUNICÍPIO DE SANTA TERESA- ESPÍRITO SANTO</v>
      </c>
      <c r="D4" s="243"/>
      <c r="E4" s="243"/>
      <c r="F4" s="243"/>
      <c r="H4" s="235"/>
      <c r="I4" s="235"/>
      <c r="J4" s="235"/>
    </row>
    <row r="5" ht="15.75" customHeight="1" spans="1:10">
      <c r="A5" s="241" t="s">
        <v>176</v>
      </c>
      <c r="B5" s="242"/>
      <c r="C5" s="244" t="s">
        <v>257</v>
      </c>
      <c r="D5" s="244"/>
      <c r="E5" s="244"/>
      <c r="F5" s="244"/>
      <c r="H5" s="235"/>
      <c r="I5" s="235"/>
      <c r="J5" s="235"/>
    </row>
    <row r="6" ht="15.75" customHeight="1" spans="1:10">
      <c r="A6" s="245" t="s">
        <v>178</v>
      </c>
      <c r="B6" s="246"/>
      <c r="C6" s="247" t="str">
        <f>'Planilha São Valentin'!A6</f>
        <v>  Preço de Referência:  DER-Edificações 04/2024  DER-Rodovias julho/2023 CESAN Julho/2024</v>
      </c>
      <c r="D6" s="247"/>
      <c r="E6" s="247"/>
      <c r="F6" s="247"/>
      <c r="H6" s="235"/>
      <c r="I6" s="235"/>
      <c r="J6" s="235"/>
    </row>
    <row r="7" ht="21" customHeight="1" spans="1:10">
      <c r="A7" s="248" t="s">
        <v>6</v>
      </c>
      <c r="B7" s="249"/>
      <c r="C7" s="250" t="s">
        <v>179</v>
      </c>
      <c r="D7" s="251" t="s">
        <v>180</v>
      </c>
      <c r="E7" s="250"/>
      <c r="F7" s="250"/>
      <c r="G7" s="231" t="s">
        <v>181</v>
      </c>
      <c r="H7" s="235"/>
      <c r="I7" s="235"/>
      <c r="J7" s="235"/>
    </row>
    <row r="8" ht="28.5" spans="1:10">
      <c r="A8" s="252"/>
      <c r="B8" s="249"/>
      <c r="C8" s="250"/>
      <c r="D8" s="251"/>
      <c r="E8" s="253" t="s">
        <v>182</v>
      </c>
      <c r="F8" s="253" t="s">
        <v>183</v>
      </c>
      <c r="G8" s="254"/>
      <c r="H8" s="235"/>
      <c r="I8" s="235"/>
      <c r="J8" s="235"/>
    </row>
    <row r="9" ht="18" customHeight="1" spans="1:11">
      <c r="A9" s="255" t="str">
        <f>'[1]PLANILHA DE CUSTOS'!A8</f>
        <v>01</v>
      </c>
      <c r="B9" s="256"/>
      <c r="C9" s="257" t="str">
        <f>'Planilha 15 de agosto(igreja)'!D9</f>
        <v>SERVIÇOS PRELIMINARES </v>
      </c>
      <c r="D9" s="258">
        <f>D10/D19</f>
        <v>0.0408097914805633</v>
      </c>
      <c r="E9" s="258">
        <v>0.77</v>
      </c>
      <c r="F9" s="258">
        <v>0.23</v>
      </c>
      <c r="G9" s="254">
        <f t="shared" ref="G9:G16" si="0">SUM(E9:F9)</f>
        <v>1</v>
      </c>
      <c r="H9" s="235"/>
      <c r="I9" s="235"/>
      <c r="J9" s="235"/>
      <c r="K9" s="286"/>
    </row>
    <row r="10" ht="18" customHeight="1" spans="1:11">
      <c r="A10" s="255"/>
      <c r="B10" s="256"/>
      <c r="C10" s="257"/>
      <c r="D10" s="259">
        <f>'Planilha Alto caldeirão (bergu)'!I18</f>
        <v>21436.08</v>
      </c>
      <c r="E10" s="260">
        <f t="shared" ref="E10:E14" si="1">D10*E9</f>
        <v>16505.7816</v>
      </c>
      <c r="F10" s="261">
        <f t="shared" ref="F10:F14" si="2">D10*F9</f>
        <v>4930.2984</v>
      </c>
      <c r="G10" s="262">
        <f t="shared" si="0"/>
        <v>21436.08</v>
      </c>
      <c r="H10" s="235"/>
      <c r="I10" s="235"/>
      <c r="J10" s="235"/>
      <c r="K10" s="287"/>
    </row>
    <row r="11" ht="18" customHeight="1" spans="1:11">
      <c r="A11" s="263" t="str">
        <f>'[1]PLANILHA DE CUSTOS'!A18</f>
        <v>02</v>
      </c>
      <c r="B11" s="264"/>
      <c r="C11" s="265" t="str">
        <f>'Planilha 15 de agosto(igreja)'!D19</f>
        <v>PAVIMENTAÇÃO</v>
      </c>
      <c r="D11" s="266">
        <f>D12/D19</f>
        <v>0.514940752346526</v>
      </c>
      <c r="E11" s="266">
        <v>0.7</v>
      </c>
      <c r="F11" s="266">
        <v>0.3</v>
      </c>
      <c r="G11" s="254">
        <f t="shared" si="0"/>
        <v>1</v>
      </c>
      <c r="H11" s="267">
        <v>13801.74</v>
      </c>
      <c r="I11" s="235"/>
      <c r="J11" s="235"/>
      <c r="K11" s="286"/>
    </row>
    <row r="12" ht="18" customHeight="1" spans="1:11">
      <c r="A12" s="263"/>
      <c r="B12" s="264"/>
      <c r="C12" s="265"/>
      <c r="D12" s="268">
        <f>'Planilha Alto caldeirão (bergu)'!I26</f>
        <v>270481.93</v>
      </c>
      <c r="E12" s="269">
        <f t="shared" si="1"/>
        <v>189337.351</v>
      </c>
      <c r="F12" s="269">
        <f t="shared" si="2"/>
        <v>81144.579</v>
      </c>
      <c r="G12" s="262">
        <f t="shared" si="0"/>
        <v>270481.93</v>
      </c>
      <c r="H12" s="235"/>
      <c r="I12" s="235"/>
      <c r="J12" s="235"/>
      <c r="K12" s="286"/>
    </row>
    <row r="13" ht="18" customHeight="1" spans="1:11">
      <c r="A13" s="255" t="str">
        <f>'[1]PLANILHA DE CUSTOS'!A32</f>
        <v>03</v>
      </c>
      <c r="B13" s="256"/>
      <c r="C13" s="257" t="str">
        <f>'Planilha 15 de agosto(igreja)'!D28</f>
        <v>SERVIÇOS DE MÁQUINA/ APOIO</v>
      </c>
      <c r="D13" s="258">
        <f>D14/D19</f>
        <v>0.0644420488845257</v>
      </c>
      <c r="E13" s="258">
        <v>0.5</v>
      </c>
      <c r="F13" s="258">
        <v>0.5</v>
      </c>
      <c r="G13" s="254">
        <f t="shared" si="0"/>
        <v>1</v>
      </c>
      <c r="H13" s="235"/>
      <c r="I13" s="235"/>
      <c r="J13" s="235"/>
      <c r="K13" s="286"/>
    </row>
    <row r="14" ht="18" customHeight="1" spans="1:11">
      <c r="A14" s="255"/>
      <c r="B14" s="256"/>
      <c r="C14" s="257"/>
      <c r="D14" s="259">
        <f>'Planilha Alto caldeirão (bergu)'!I33</f>
        <v>33849.35</v>
      </c>
      <c r="E14" s="270">
        <f t="shared" si="1"/>
        <v>16924.675</v>
      </c>
      <c r="F14" s="270">
        <f t="shared" si="2"/>
        <v>16924.675</v>
      </c>
      <c r="G14" s="262">
        <f t="shared" si="0"/>
        <v>33849.35</v>
      </c>
      <c r="H14" s="235"/>
      <c r="I14" s="235"/>
      <c r="J14" s="235"/>
      <c r="K14" s="287"/>
    </row>
    <row r="15" ht="18" customHeight="1" spans="1:11">
      <c r="A15" s="263" t="str">
        <f>'[1]PLANILHA DE CUSTOS'!A39</f>
        <v>04</v>
      </c>
      <c r="B15" s="264"/>
      <c r="C15" s="265" t="str">
        <f>'Planilha 15 de agosto(igreja)'!D34</f>
        <v>DRENAGEM </v>
      </c>
      <c r="D15" s="266">
        <f>D16/D19</f>
        <v>0.378279406518645</v>
      </c>
      <c r="E15" s="266">
        <v>1</v>
      </c>
      <c r="F15" s="266"/>
      <c r="G15" s="254">
        <f t="shared" si="0"/>
        <v>1</v>
      </c>
      <c r="H15" s="235"/>
      <c r="I15" s="235"/>
      <c r="J15" s="235"/>
      <c r="K15" s="286"/>
    </row>
    <row r="16" ht="18" customHeight="1" spans="1:11">
      <c r="A16" s="263"/>
      <c r="B16" s="264"/>
      <c r="C16" s="265"/>
      <c r="D16" s="268">
        <f>'Planilha Alto caldeirão (bergu)'!I40</f>
        <v>198698.09</v>
      </c>
      <c r="E16" s="269">
        <f>D16*E15</f>
        <v>198698.09</v>
      </c>
      <c r="F16" s="269"/>
      <c r="G16" s="262">
        <f t="shared" si="0"/>
        <v>198698.09</v>
      </c>
      <c r="H16" s="235"/>
      <c r="I16" s="235"/>
      <c r="J16" s="235"/>
      <c r="K16" s="286"/>
    </row>
    <row r="17" ht="18" customHeight="1" spans="1:11">
      <c r="A17" s="255" t="str">
        <f>'[1]PLANILHA DE CUSTOS'!A43</f>
        <v>05</v>
      </c>
      <c r="B17" s="256"/>
      <c r="C17" s="257" t="str">
        <f>'Planilha 15 de agosto(igreja)'!D42</f>
        <v>SERVIÇOS COMPLEMENTARES </v>
      </c>
      <c r="D17" s="258">
        <f>D18/D21</f>
        <v>0.00152800076974031</v>
      </c>
      <c r="E17" s="258">
        <v>0.5</v>
      </c>
      <c r="F17" s="258">
        <v>0.5</v>
      </c>
      <c r="G17" s="271"/>
      <c r="H17" s="235"/>
      <c r="I17" s="235"/>
      <c r="J17" s="235"/>
      <c r="K17" s="286"/>
    </row>
    <row r="18" ht="18" customHeight="1" spans="1:11">
      <c r="A18" s="255"/>
      <c r="B18" s="256"/>
      <c r="C18" s="257"/>
      <c r="D18" s="259">
        <f>'Planilha Alto caldeirão (bergu)'!I43</f>
        <v>802.61</v>
      </c>
      <c r="E18" s="270">
        <f>D18*E17</f>
        <v>401.305</v>
      </c>
      <c r="F18" s="270">
        <f>D18*F17</f>
        <v>401.305</v>
      </c>
      <c r="G18" s="271"/>
      <c r="H18" s="235"/>
      <c r="I18" s="235"/>
      <c r="J18" s="235"/>
      <c r="K18" s="286"/>
    </row>
    <row r="19" ht="18" customHeight="1" spans="1:10">
      <c r="A19" s="263"/>
      <c r="B19" s="264"/>
      <c r="C19" s="265" t="s">
        <v>184</v>
      </c>
      <c r="D19" s="272">
        <f>'Planilha Alto caldeirão (bergu)'!I44</f>
        <v>525268.06</v>
      </c>
      <c r="E19" s="273">
        <f>E10+E12+E14+E16+E18</f>
        <v>421867.2026</v>
      </c>
      <c r="F19" s="273">
        <f>F10+F12+F14+F16+F18</f>
        <v>103400.8574</v>
      </c>
      <c r="G19" s="274">
        <f>SUM(E19:F19)</f>
        <v>525268.06</v>
      </c>
      <c r="H19" s="235"/>
      <c r="I19" s="235"/>
      <c r="J19" s="235"/>
    </row>
    <row r="20" ht="18" customHeight="1" spans="1:10">
      <c r="A20" s="263"/>
      <c r="B20" s="264"/>
      <c r="C20" s="265" t="s">
        <v>185</v>
      </c>
      <c r="D20" s="275">
        <v>1</v>
      </c>
      <c r="E20" s="276">
        <f>E19/D19</f>
        <v>0.80314649742838</v>
      </c>
      <c r="F20" s="276">
        <f>F19/D19</f>
        <v>0.19685350257162</v>
      </c>
      <c r="G20" s="274">
        <f>SUM(E20:F20)</f>
        <v>1</v>
      </c>
      <c r="H20" s="235"/>
      <c r="I20" s="235"/>
      <c r="J20" s="235"/>
    </row>
    <row r="21" ht="18" customHeight="1" spans="1:10">
      <c r="A21" s="255"/>
      <c r="B21" s="256"/>
      <c r="C21" s="257" t="s">
        <v>186</v>
      </c>
      <c r="D21" s="277">
        <f>D10+D12+D14+D16+D18</f>
        <v>525268.06</v>
      </c>
      <c r="E21" s="278">
        <f>E19</f>
        <v>421867.2026</v>
      </c>
      <c r="F21" s="278">
        <f>E21+F19</f>
        <v>525268.06</v>
      </c>
      <c r="H21" s="279"/>
      <c r="I21" s="235"/>
      <c r="J21" s="235"/>
    </row>
    <row r="22" ht="18" customHeight="1" spans="1:10">
      <c r="A22" s="280"/>
      <c r="B22" s="281"/>
      <c r="C22" s="282" t="s">
        <v>187</v>
      </c>
      <c r="D22" s="283">
        <f>D9+D11+D13+D15+D17</f>
        <v>1</v>
      </c>
      <c r="E22" s="284">
        <f>E20</f>
        <v>0.80314649742838</v>
      </c>
      <c r="F22" s="284">
        <f>E22+F20</f>
        <v>1</v>
      </c>
      <c r="G22" s="285"/>
      <c r="H22" s="235"/>
      <c r="I22" s="235"/>
      <c r="J22" s="235"/>
    </row>
    <row r="25" spans="3:3">
      <c r="C25" s="61" t="s">
        <v>105</v>
      </c>
    </row>
    <row r="26" spans="3:3">
      <c r="C26" s="61" t="s">
        <v>106</v>
      </c>
    </row>
    <row r="27" spans="3:3">
      <c r="C27" s="61" t="s">
        <v>107</v>
      </c>
    </row>
  </sheetData>
  <mergeCells count="27">
    <mergeCell ref="A3:F3"/>
    <mergeCell ref="A4:B4"/>
    <mergeCell ref="C4:F4"/>
    <mergeCell ref="A5:B5"/>
    <mergeCell ref="C5:F5"/>
    <mergeCell ref="A6:B6"/>
    <mergeCell ref="C6:F6"/>
    <mergeCell ref="E7:F7"/>
    <mergeCell ref="C7:C8"/>
    <mergeCell ref="C9:C10"/>
    <mergeCell ref="C11:C12"/>
    <mergeCell ref="C13:C14"/>
    <mergeCell ref="C15:C16"/>
    <mergeCell ref="C17:C18"/>
    <mergeCell ref="C19:C20"/>
    <mergeCell ref="C21:C22"/>
    <mergeCell ref="D7:D8"/>
    <mergeCell ref="A1:B2"/>
    <mergeCell ref="A7:B8"/>
    <mergeCell ref="A9:B10"/>
    <mergeCell ref="A11:B12"/>
    <mergeCell ref="A13:B14"/>
    <mergeCell ref="A15:B16"/>
    <mergeCell ref="A17:B18"/>
    <mergeCell ref="A19:B20"/>
    <mergeCell ref="A21:B22"/>
    <mergeCell ref="C1:F2"/>
  </mergeCells>
  <pageMargins left="0.236111" right="0.236111" top="0.747917" bottom="0.747917" header="0.315278" footer="0.315278"/>
  <pageSetup paperSize="9" scale="72" fitToHeight="0" pageOrder="overThenDown" orientation="portrait"/>
  <headerFooter/>
  <drawing r:id="rId1"/>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34"/>
  <sheetViews>
    <sheetView workbookViewId="0">
      <selection activeCell="I9" sqref="I9"/>
    </sheetView>
    <sheetView workbookViewId="1">
      <selection activeCell="A1" sqref="A1"/>
    </sheetView>
    <sheetView workbookViewId="2">
      <selection activeCell="A1" sqref="A1"/>
    </sheetView>
  </sheetViews>
  <sheetFormatPr defaultColWidth="9" defaultRowHeight="15"/>
  <cols>
    <col min="1" max="1" width="12.1428571428571" style="182" customWidth="1"/>
    <col min="2" max="2" width="16.7142857142857" style="182" customWidth="1"/>
    <col min="3" max="3" width="20.7142857142857" style="182" customWidth="1"/>
    <col min="4" max="4" width="61.7142857142857" customWidth="1"/>
    <col min="5" max="5" width="13.1428571428571" customWidth="1"/>
    <col min="6" max="6" width="13.8571428571429" customWidth="1"/>
    <col min="7" max="7" width="15.1428571428571" customWidth="1"/>
    <col min="8" max="8" width="10.5714285714286" customWidth="1"/>
    <col min="9" max="9" width="10" customWidth="1"/>
    <col min="245" max="245" width="12.1428571428571" customWidth="1"/>
    <col min="246" max="246" width="16.7142857142857" customWidth="1"/>
    <col min="247" max="247" width="20.7142857142857" customWidth="1"/>
    <col min="248" max="248" width="61.7142857142857" customWidth="1"/>
    <col min="249" max="249" width="8.71428571428571" customWidth="1"/>
    <col min="250" max="250" width="16.2857142857143" customWidth="1"/>
    <col min="251" max="251" width="12.2857142857143" customWidth="1"/>
    <col min="252" max="253" width="12.4285714285714" customWidth="1"/>
    <col min="254" max="254" width="17.5714285714286" customWidth="1"/>
    <col min="255" max="255" width="16.4285714285714" customWidth="1"/>
    <col min="258" max="258" width="16.7142857142857" customWidth="1"/>
    <col min="501" max="501" width="12.1428571428571" customWidth="1"/>
    <col min="502" max="502" width="16.7142857142857" customWidth="1"/>
    <col min="503" max="503" width="20.7142857142857" customWidth="1"/>
    <col min="504" max="504" width="61.7142857142857" customWidth="1"/>
    <col min="505" max="505" width="8.71428571428571" customWidth="1"/>
    <col min="506" max="506" width="16.2857142857143" customWidth="1"/>
    <col min="507" max="507" width="12.2857142857143" customWidth="1"/>
    <col min="508" max="509" width="12.4285714285714" customWidth="1"/>
    <col min="510" max="510" width="17.5714285714286" customWidth="1"/>
    <col min="511" max="511" width="16.4285714285714" customWidth="1"/>
    <col min="514" max="514" width="16.7142857142857" customWidth="1"/>
    <col min="757" max="757" width="12.1428571428571" customWidth="1"/>
    <col min="758" max="758" width="16.7142857142857" customWidth="1"/>
    <col min="759" max="759" width="20.7142857142857" customWidth="1"/>
    <col min="760" max="760" width="61.7142857142857" customWidth="1"/>
    <col min="761" max="761" width="8.71428571428571" customWidth="1"/>
    <col min="762" max="762" width="16.2857142857143" customWidth="1"/>
    <col min="763" max="763" width="12.2857142857143" customWidth="1"/>
    <col min="764" max="765" width="12.4285714285714" customWidth="1"/>
    <col min="766" max="766" width="17.5714285714286" customWidth="1"/>
    <col min="767" max="767" width="16.4285714285714" customWidth="1"/>
    <col min="770" max="770" width="16.7142857142857" customWidth="1"/>
    <col min="1013" max="1013" width="12.1428571428571" customWidth="1"/>
    <col min="1014" max="1014" width="16.7142857142857" customWidth="1"/>
    <col min="1015" max="1015" width="20.7142857142857" customWidth="1"/>
    <col min="1016" max="1016" width="61.7142857142857" customWidth="1"/>
    <col min="1017" max="1017" width="8.71428571428571" customWidth="1"/>
    <col min="1018" max="1018" width="16.2857142857143" customWidth="1"/>
    <col min="1019" max="1019" width="12.2857142857143" customWidth="1"/>
    <col min="1020" max="1021" width="12.4285714285714" customWidth="1"/>
    <col min="1022" max="1022" width="17.5714285714286" customWidth="1"/>
    <col min="1023" max="1023" width="16.4285714285714" customWidth="1"/>
    <col min="1026" max="1026" width="16.7142857142857" customWidth="1"/>
    <col min="1269" max="1269" width="12.1428571428571" customWidth="1"/>
    <col min="1270" max="1270" width="16.7142857142857" customWidth="1"/>
    <col min="1271" max="1271" width="20.7142857142857" customWidth="1"/>
    <col min="1272" max="1272" width="61.7142857142857" customWidth="1"/>
    <col min="1273" max="1273" width="8.71428571428571" customWidth="1"/>
    <col min="1274" max="1274" width="16.2857142857143" customWidth="1"/>
    <col min="1275" max="1275" width="12.2857142857143" customWidth="1"/>
    <col min="1276" max="1277" width="12.4285714285714" customWidth="1"/>
    <col min="1278" max="1278" width="17.5714285714286" customWidth="1"/>
    <col min="1279" max="1279" width="16.4285714285714" customWidth="1"/>
    <col min="1282" max="1282" width="16.7142857142857" customWidth="1"/>
    <col min="1525" max="1525" width="12.1428571428571" customWidth="1"/>
    <col min="1526" max="1526" width="16.7142857142857" customWidth="1"/>
    <col min="1527" max="1527" width="20.7142857142857" customWidth="1"/>
    <col min="1528" max="1528" width="61.7142857142857" customWidth="1"/>
    <col min="1529" max="1529" width="8.71428571428571" customWidth="1"/>
    <col min="1530" max="1530" width="16.2857142857143" customWidth="1"/>
    <col min="1531" max="1531" width="12.2857142857143" customWidth="1"/>
    <col min="1532" max="1533" width="12.4285714285714" customWidth="1"/>
    <col min="1534" max="1534" width="17.5714285714286" customWidth="1"/>
    <col min="1535" max="1535" width="16.4285714285714" customWidth="1"/>
    <col min="1538" max="1538" width="16.7142857142857" customWidth="1"/>
    <col min="1781" max="1781" width="12.1428571428571" customWidth="1"/>
    <col min="1782" max="1782" width="16.7142857142857" customWidth="1"/>
    <col min="1783" max="1783" width="20.7142857142857" customWidth="1"/>
    <col min="1784" max="1784" width="61.7142857142857" customWidth="1"/>
    <col min="1785" max="1785" width="8.71428571428571" customWidth="1"/>
    <col min="1786" max="1786" width="16.2857142857143" customWidth="1"/>
    <col min="1787" max="1787" width="12.2857142857143" customWidth="1"/>
    <col min="1788" max="1789" width="12.4285714285714" customWidth="1"/>
    <col min="1790" max="1790" width="17.5714285714286" customWidth="1"/>
    <col min="1791" max="1791" width="16.4285714285714" customWidth="1"/>
    <col min="1794" max="1794" width="16.7142857142857" customWidth="1"/>
    <col min="2037" max="2037" width="12.1428571428571" customWidth="1"/>
    <col min="2038" max="2038" width="16.7142857142857" customWidth="1"/>
    <col min="2039" max="2039" width="20.7142857142857" customWidth="1"/>
    <col min="2040" max="2040" width="61.7142857142857" customWidth="1"/>
    <col min="2041" max="2041" width="8.71428571428571" customWidth="1"/>
    <col min="2042" max="2042" width="16.2857142857143" customWidth="1"/>
    <col min="2043" max="2043" width="12.2857142857143" customWidth="1"/>
    <col min="2044" max="2045" width="12.4285714285714" customWidth="1"/>
    <col min="2046" max="2046" width="17.5714285714286" customWidth="1"/>
    <col min="2047" max="2047" width="16.4285714285714" customWidth="1"/>
    <col min="2050" max="2050" width="16.7142857142857" customWidth="1"/>
    <col min="2293" max="2293" width="12.1428571428571" customWidth="1"/>
    <col min="2294" max="2294" width="16.7142857142857" customWidth="1"/>
    <col min="2295" max="2295" width="20.7142857142857" customWidth="1"/>
    <col min="2296" max="2296" width="61.7142857142857" customWidth="1"/>
    <col min="2297" max="2297" width="8.71428571428571" customWidth="1"/>
    <col min="2298" max="2298" width="16.2857142857143" customWidth="1"/>
    <col min="2299" max="2299" width="12.2857142857143" customWidth="1"/>
    <col min="2300" max="2301" width="12.4285714285714" customWidth="1"/>
    <col min="2302" max="2302" width="17.5714285714286" customWidth="1"/>
    <col min="2303" max="2303" width="16.4285714285714" customWidth="1"/>
    <col min="2306" max="2306" width="16.7142857142857" customWidth="1"/>
    <col min="2549" max="2549" width="12.1428571428571" customWidth="1"/>
    <col min="2550" max="2550" width="16.7142857142857" customWidth="1"/>
    <col min="2551" max="2551" width="20.7142857142857" customWidth="1"/>
    <col min="2552" max="2552" width="61.7142857142857" customWidth="1"/>
    <col min="2553" max="2553" width="8.71428571428571" customWidth="1"/>
    <col min="2554" max="2554" width="16.2857142857143" customWidth="1"/>
    <col min="2555" max="2555" width="12.2857142857143" customWidth="1"/>
    <col min="2556" max="2557" width="12.4285714285714" customWidth="1"/>
    <col min="2558" max="2558" width="17.5714285714286" customWidth="1"/>
    <col min="2559" max="2559" width="16.4285714285714" customWidth="1"/>
    <col min="2562" max="2562" width="16.7142857142857" customWidth="1"/>
    <col min="2805" max="2805" width="12.1428571428571" customWidth="1"/>
    <col min="2806" max="2806" width="16.7142857142857" customWidth="1"/>
    <col min="2807" max="2807" width="20.7142857142857" customWidth="1"/>
    <col min="2808" max="2808" width="61.7142857142857" customWidth="1"/>
    <col min="2809" max="2809" width="8.71428571428571" customWidth="1"/>
    <col min="2810" max="2810" width="16.2857142857143" customWidth="1"/>
    <col min="2811" max="2811" width="12.2857142857143" customWidth="1"/>
    <col min="2812" max="2813" width="12.4285714285714" customWidth="1"/>
    <col min="2814" max="2814" width="17.5714285714286" customWidth="1"/>
    <col min="2815" max="2815" width="16.4285714285714" customWidth="1"/>
    <col min="2818" max="2818" width="16.7142857142857" customWidth="1"/>
    <col min="3061" max="3061" width="12.1428571428571" customWidth="1"/>
    <col min="3062" max="3062" width="16.7142857142857" customWidth="1"/>
    <col min="3063" max="3063" width="20.7142857142857" customWidth="1"/>
    <col min="3064" max="3064" width="61.7142857142857" customWidth="1"/>
    <col min="3065" max="3065" width="8.71428571428571" customWidth="1"/>
    <col min="3066" max="3066" width="16.2857142857143" customWidth="1"/>
    <col min="3067" max="3067" width="12.2857142857143" customWidth="1"/>
    <col min="3068" max="3069" width="12.4285714285714" customWidth="1"/>
    <col min="3070" max="3070" width="17.5714285714286" customWidth="1"/>
    <col min="3071" max="3071" width="16.4285714285714" customWidth="1"/>
    <col min="3074" max="3074" width="16.7142857142857" customWidth="1"/>
    <col min="3317" max="3317" width="12.1428571428571" customWidth="1"/>
    <col min="3318" max="3318" width="16.7142857142857" customWidth="1"/>
    <col min="3319" max="3319" width="20.7142857142857" customWidth="1"/>
    <col min="3320" max="3320" width="61.7142857142857" customWidth="1"/>
    <col min="3321" max="3321" width="8.71428571428571" customWidth="1"/>
    <col min="3322" max="3322" width="16.2857142857143" customWidth="1"/>
    <col min="3323" max="3323" width="12.2857142857143" customWidth="1"/>
    <col min="3324" max="3325" width="12.4285714285714" customWidth="1"/>
    <col min="3326" max="3326" width="17.5714285714286" customWidth="1"/>
    <col min="3327" max="3327" width="16.4285714285714" customWidth="1"/>
    <col min="3330" max="3330" width="16.7142857142857" customWidth="1"/>
    <col min="3573" max="3573" width="12.1428571428571" customWidth="1"/>
    <col min="3574" max="3574" width="16.7142857142857" customWidth="1"/>
    <col min="3575" max="3575" width="20.7142857142857" customWidth="1"/>
    <col min="3576" max="3576" width="61.7142857142857" customWidth="1"/>
    <col min="3577" max="3577" width="8.71428571428571" customWidth="1"/>
    <col min="3578" max="3578" width="16.2857142857143" customWidth="1"/>
    <col min="3579" max="3579" width="12.2857142857143" customWidth="1"/>
    <col min="3580" max="3581" width="12.4285714285714" customWidth="1"/>
    <col min="3582" max="3582" width="17.5714285714286" customWidth="1"/>
    <col min="3583" max="3583" width="16.4285714285714" customWidth="1"/>
    <col min="3586" max="3586" width="16.7142857142857" customWidth="1"/>
    <col min="3829" max="3829" width="12.1428571428571" customWidth="1"/>
    <col min="3830" max="3830" width="16.7142857142857" customWidth="1"/>
    <col min="3831" max="3831" width="20.7142857142857" customWidth="1"/>
    <col min="3832" max="3832" width="61.7142857142857" customWidth="1"/>
    <col min="3833" max="3833" width="8.71428571428571" customWidth="1"/>
    <col min="3834" max="3834" width="16.2857142857143" customWidth="1"/>
    <col min="3835" max="3835" width="12.2857142857143" customWidth="1"/>
    <col min="3836" max="3837" width="12.4285714285714" customWidth="1"/>
    <col min="3838" max="3838" width="17.5714285714286" customWidth="1"/>
    <col min="3839" max="3839" width="16.4285714285714" customWidth="1"/>
    <col min="3842" max="3842" width="16.7142857142857" customWidth="1"/>
    <col min="4085" max="4085" width="12.1428571428571" customWidth="1"/>
    <col min="4086" max="4086" width="16.7142857142857" customWidth="1"/>
    <col min="4087" max="4087" width="20.7142857142857" customWidth="1"/>
    <col min="4088" max="4088" width="61.7142857142857" customWidth="1"/>
    <col min="4089" max="4089" width="8.71428571428571" customWidth="1"/>
    <col min="4090" max="4090" width="16.2857142857143" customWidth="1"/>
    <col min="4091" max="4091" width="12.2857142857143" customWidth="1"/>
    <col min="4092" max="4093" width="12.4285714285714" customWidth="1"/>
    <col min="4094" max="4094" width="17.5714285714286" customWidth="1"/>
    <col min="4095" max="4095" width="16.4285714285714" customWidth="1"/>
    <col min="4098" max="4098" width="16.7142857142857" customWidth="1"/>
    <col min="4341" max="4341" width="12.1428571428571" customWidth="1"/>
    <col min="4342" max="4342" width="16.7142857142857" customWidth="1"/>
    <col min="4343" max="4343" width="20.7142857142857" customWidth="1"/>
    <col min="4344" max="4344" width="61.7142857142857" customWidth="1"/>
    <col min="4345" max="4345" width="8.71428571428571" customWidth="1"/>
    <col min="4346" max="4346" width="16.2857142857143" customWidth="1"/>
    <col min="4347" max="4347" width="12.2857142857143" customWidth="1"/>
    <col min="4348" max="4349" width="12.4285714285714" customWidth="1"/>
    <col min="4350" max="4350" width="17.5714285714286" customWidth="1"/>
    <col min="4351" max="4351" width="16.4285714285714" customWidth="1"/>
    <col min="4354" max="4354" width="16.7142857142857" customWidth="1"/>
    <col min="4597" max="4597" width="12.1428571428571" customWidth="1"/>
    <col min="4598" max="4598" width="16.7142857142857" customWidth="1"/>
    <col min="4599" max="4599" width="20.7142857142857" customWidth="1"/>
    <col min="4600" max="4600" width="61.7142857142857" customWidth="1"/>
    <col min="4601" max="4601" width="8.71428571428571" customWidth="1"/>
    <col min="4602" max="4602" width="16.2857142857143" customWidth="1"/>
    <col min="4603" max="4603" width="12.2857142857143" customWidth="1"/>
    <col min="4604" max="4605" width="12.4285714285714" customWidth="1"/>
    <col min="4606" max="4606" width="17.5714285714286" customWidth="1"/>
    <col min="4607" max="4607" width="16.4285714285714" customWidth="1"/>
    <col min="4610" max="4610" width="16.7142857142857" customWidth="1"/>
    <col min="4853" max="4853" width="12.1428571428571" customWidth="1"/>
    <col min="4854" max="4854" width="16.7142857142857" customWidth="1"/>
    <col min="4855" max="4855" width="20.7142857142857" customWidth="1"/>
    <col min="4856" max="4856" width="61.7142857142857" customWidth="1"/>
    <col min="4857" max="4857" width="8.71428571428571" customWidth="1"/>
    <col min="4858" max="4858" width="16.2857142857143" customWidth="1"/>
    <col min="4859" max="4859" width="12.2857142857143" customWidth="1"/>
    <col min="4860" max="4861" width="12.4285714285714" customWidth="1"/>
    <col min="4862" max="4862" width="17.5714285714286" customWidth="1"/>
    <col min="4863" max="4863" width="16.4285714285714" customWidth="1"/>
    <col min="4866" max="4866" width="16.7142857142857" customWidth="1"/>
    <col min="5109" max="5109" width="12.1428571428571" customWidth="1"/>
    <col min="5110" max="5110" width="16.7142857142857" customWidth="1"/>
    <col min="5111" max="5111" width="20.7142857142857" customWidth="1"/>
    <col min="5112" max="5112" width="61.7142857142857" customWidth="1"/>
    <col min="5113" max="5113" width="8.71428571428571" customWidth="1"/>
    <col min="5114" max="5114" width="16.2857142857143" customWidth="1"/>
    <col min="5115" max="5115" width="12.2857142857143" customWidth="1"/>
    <col min="5116" max="5117" width="12.4285714285714" customWidth="1"/>
    <col min="5118" max="5118" width="17.5714285714286" customWidth="1"/>
    <col min="5119" max="5119" width="16.4285714285714" customWidth="1"/>
    <col min="5122" max="5122" width="16.7142857142857" customWidth="1"/>
    <col min="5365" max="5365" width="12.1428571428571" customWidth="1"/>
    <col min="5366" max="5366" width="16.7142857142857" customWidth="1"/>
    <col min="5367" max="5367" width="20.7142857142857" customWidth="1"/>
    <col min="5368" max="5368" width="61.7142857142857" customWidth="1"/>
    <col min="5369" max="5369" width="8.71428571428571" customWidth="1"/>
    <col min="5370" max="5370" width="16.2857142857143" customWidth="1"/>
    <col min="5371" max="5371" width="12.2857142857143" customWidth="1"/>
    <col min="5372" max="5373" width="12.4285714285714" customWidth="1"/>
    <col min="5374" max="5374" width="17.5714285714286" customWidth="1"/>
    <col min="5375" max="5375" width="16.4285714285714" customWidth="1"/>
    <col min="5378" max="5378" width="16.7142857142857" customWidth="1"/>
    <col min="5621" max="5621" width="12.1428571428571" customWidth="1"/>
    <col min="5622" max="5622" width="16.7142857142857" customWidth="1"/>
    <col min="5623" max="5623" width="20.7142857142857" customWidth="1"/>
    <col min="5624" max="5624" width="61.7142857142857" customWidth="1"/>
    <col min="5625" max="5625" width="8.71428571428571" customWidth="1"/>
    <col min="5626" max="5626" width="16.2857142857143" customWidth="1"/>
    <col min="5627" max="5627" width="12.2857142857143" customWidth="1"/>
    <col min="5628" max="5629" width="12.4285714285714" customWidth="1"/>
    <col min="5630" max="5630" width="17.5714285714286" customWidth="1"/>
    <col min="5631" max="5631" width="16.4285714285714" customWidth="1"/>
    <col min="5634" max="5634" width="16.7142857142857" customWidth="1"/>
    <col min="5877" max="5877" width="12.1428571428571" customWidth="1"/>
    <col min="5878" max="5878" width="16.7142857142857" customWidth="1"/>
    <col min="5879" max="5879" width="20.7142857142857" customWidth="1"/>
    <col min="5880" max="5880" width="61.7142857142857" customWidth="1"/>
    <col min="5881" max="5881" width="8.71428571428571" customWidth="1"/>
    <col min="5882" max="5882" width="16.2857142857143" customWidth="1"/>
    <col min="5883" max="5883" width="12.2857142857143" customWidth="1"/>
    <col min="5884" max="5885" width="12.4285714285714" customWidth="1"/>
    <col min="5886" max="5886" width="17.5714285714286" customWidth="1"/>
    <col min="5887" max="5887" width="16.4285714285714" customWidth="1"/>
    <col min="5890" max="5890" width="16.7142857142857" customWidth="1"/>
    <col min="6133" max="6133" width="12.1428571428571" customWidth="1"/>
    <col min="6134" max="6134" width="16.7142857142857" customWidth="1"/>
    <col min="6135" max="6135" width="20.7142857142857" customWidth="1"/>
    <col min="6136" max="6136" width="61.7142857142857" customWidth="1"/>
    <col min="6137" max="6137" width="8.71428571428571" customWidth="1"/>
    <col min="6138" max="6138" width="16.2857142857143" customWidth="1"/>
    <col min="6139" max="6139" width="12.2857142857143" customWidth="1"/>
    <col min="6140" max="6141" width="12.4285714285714" customWidth="1"/>
    <col min="6142" max="6142" width="17.5714285714286" customWidth="1"/>
    <col min="6143" max="6143" width="16.4285714285714" customWidth="1"/>
    <col min="6146" max="6146" width="16.7142857142857" customWidth="1"/>
    <col min="6389" max="6389" width="12.1428571428571" customWidth="1"/>
    <col min="6390" max="6390" width="16.7142857142857" customWidth="1"/>
    <col min="6391" max="6391" width="20.7142857142857" customWidth="1"/>
    <col min="6392" max="6392" width="61.7142857142857" customWidth="1"/>
    <col min="6393" max="6393" width="8.71428571428571" customWidth="1"/>
    <col min="6394" max="6394" width="16.2857142857143" customWidth="1"/>
    <col min="6395" max="6395" width="12.2857142857143" customWidth="1"/>
    <col min="6396" max="6397" width="12.4285714285714" customWidth="1"/>
    <col min="6398" max="6398" width="17.5714285714286" customWidth="1"/>
    <col min="6399" max="6399" width="16.4285714285714" customWidth="1"/>
    <col min="6402" max="6402" width="16.7142857142857" customWidth="1"/>
    <col min="6645" max="6645" width="12.1428571428571" customWidth="1"/>
    <col min="6646" max="6646" width="16.7142857142857" customWidth="1"/>
    <col min="6647" max="6647" width="20.7142857142857" customWidth="1"/>
    <col min="6648" max="6648" width="61.7142857142857" customWidth="1"/>
    <col min="6649" max="6649" width="8.71428571428571" customWidth="1"/>
    <col min="6650" max="6650" width="16.2857142857143" customWidth="1"/>
    <col min="6651" max="6651" width="12.2857142857143" customWidth="1"/>
    <col min="6652" max="6653" width="12.4285714285714" customWidth="1"/>
    <col min="6654" max="6654" width="17.5714285714286" customWidth="1"/>
    <col min="6655" max="6655" width="16.4285714285714" customWidth="1"/>
    <col min="6658" max="6658" width="16.7142857142857" customWidth="1"/>
    <col min="6901" max="6901" width="12.1428571428571" customWidth="1"/>
    <col min="6902" max="6902" width="16.7142857142857" customWidth="1"/>
    <col min="6903" max="6903" width="20.7142857142857" customWidth="1"/>
    <col min="6904" max="6904" width="61.7142857142857" customWidth="1"/>
    <col min="6905" max="6905" width="8.71428571428571" customWidth="1"/>
    <col min="6906" max="6906" width="16.2857142857143" customWidth="1"/>
    <col min="6907" max="6907" width="12.2857142857143" customWidth="1"/>
    <col min="6908" max="6909" width="12.4285714285714" customWidth="1"/>
    <col min="6910" max="6910" width="17.5714285714286" customWidth="1"/>
    <col min="6911" max="6911" width="16.4285714285714" customWidth="1"/>
    <col min="6914" max="6914" width="16.7142857142857" customWidth="1"/>
    <col min="7157" max="7157" width="12.1428571428571" customWidth="1"/>
    <col min="7158" max="7158" width="16.7142857142857" customWidth="1"/>
    <col min="7159" max="7159" width="20.7142857142857" customWidth="1"/>
    <col min="7160" max="7160" width="61.7142857142857" customWidth="1"/>
    <col min="7161" max="7161" width="8.71428571428571" customWidth="1"/>
    <col min="7162" max="7162" width="16.2857142857143" customWidth="1"/>
    <col min="7163" max="7163" width="12.2857142857143" customWidth="1"/>
    <col min="7164" max="7165" width="12.4285714285714" customWidth="1"/>
    <col min="7166" max="7166" width="17.5714285714286" customWidth="1"/>
    <col min="7167" max="7167" width="16.4285714285714" customWidth="1"/>
    <col min="7170" max="7170" width="16.7142857142857" customWidth="1"/>
    <col min="7413" max="7413" width="12.1428571428571" customWidth="1"/>
    <col min="7414" max="7414" width="16.7142857142857" customWidth="1"/>
    <col min="7415" max="7415" width="20.7142857142857" customWidth="1"/>
    <col min="7416" max="7416" width="61.7142857142857" customWidth="1"/>
    <col min="7417" max="7417" width="8.71428571428571" customWidth="1"/>
    <col min="7418" max="7418" width="16.2857142857143" customWidth="1"/>
    <col min="7419" max="7419" width="12.2857142857143" customWidth="1"/>
    <col min="7420" max="7421" width="12.4285714285714" customWidth="1"/>
    <col min="7422" max="7422" width="17.5714285714286" customWidth="1"/>
    <col min="7423" max="7423" width="16.4285714285714" customWidth="1"/>
    <col min="7426" max="7426" width="16.7142857142857" customWidth="1"/>
    <col min="7669" max="7669" width="12.1428571428571" customWidth="1"/>
    <col min="7670" max="7670" width="16.7142857142857" customWidth="1"/>
    <col min="7671" max="7671" width="20.7142857142857" customWidth="1"/>
    <col min="7672" max="7672" width="61.7142857142857" customWidth="1"/>
    <col min="7673" max="7673" width="8.71428571428571" customWidth="1"/>
    <col min="7674" max="7674" width="16.2857142857143" customWidth="1"/>
    <col min="7675" max="7675" width="12.2857142857143" customWidth="1"/>
    <col min="7676" max="7677" width="12.4285714285714" customWidth="1"/>
    <col min="7678" max="7678" width="17.5714285714286" customWidth="1"/>
    <col min="7679" max="7679" width="16.4285714285714" customWidth="1"/>
    <col min="7682" max="7682" width="16.7142857142857" customWidth="1"/>
    <col min="7925" max="7925" width="12.1428571428571" customWidth="1"/>
    <col min="7926" max="7926" width="16.7142857142857" customWidth="1"/>
    <col min="7927" max="7927" width="20.7142857142857" customWidth="1"/>
    <col min="7928" max="7928" width="61.7142857142857" customWidth="1"/>
    <col min="7929" max="7929" width="8.71428571428571" customWidth="1"/>
    <col min="7930" max="7930" width="16.2857142857143" customWidth="1"/>
    <col min="7931" max="7931" width="12.2857142857143" customWidth="1"/>
    <col min="7932" max="7933" width="12.4285714285714" customWidth="1"/>
    <col min="7934" max="7934" width="17.5714285714286" customWidth="1"/>
    <col min="7935" max="7935" width="16.4285714285714" customWidth="1"/>
    <col min="7938" max="7938" width="16.7142857142857" customWidth="1"/>
    <col min="8181" max="8181" width="12.1428571428571" customWidth="1"/>
    <col min="8182" max="8182" width="16.7142857142857" customWidth="1"/>
    <col min="8183" max="8183" width="20.7142857142857" customWidth="1"/>
    <col min="8184" max="8184" width="61.7142857142857" customWidth="1"/>
    <col min="8185" max="8185" width="8.71428571428571" customWidth="1"/>
    <col min="8186" max="8186" width="16.2857142857143" customWidth="1"/>
    <col min="8187" max="8187" width="12.2857142857143" customWidth="1"/>
    <col min="8188" max="8189" width="12.4285714285714" customWidth="1"/>
    <col min="8190" max="8190" width="17.5714285714286" customWidth="1"/>
    <col min="8191" max="8191" width="16.4285714285714" customWidth="1"/>
    <col min="8194" max="8194" width="16.7142857142857" customWidth="1"/>
    <col min="8437" max="8437" width="12.1428571428571" customWidth="1"/>
    <col min="8438" max="8438" width="16.7142857142857" customWidth="1"/>
    <col min="8439" max="8439" width="20.7142857142857" customWidth="1"/>
    <col min="8440" max="8440" width="61.7142857142857" customWidth="1"/>
    <col min="8441" max="8441" width="8.71428571428571" customWidth="1"/>
    <col min="8442" max="8442" width="16.2857142857143" customWidth="1"/>
    <col min="8443" max="8443" width="12.2857142857143" customWidth="1"/>
    <col min="8444" max="8445" width="12.4285714285714" customWidth="1"/>
    <col min="8446" max="8446" width="17.5714285714286" customWidth="1"/>
    <col min="8447" max="8447" width="16.4285714285714" customWidth="1"/>
    <col min="8450" max="8450" width="16.7142857142857" customWidth="1"/>
    <col min="8693" max="8693" width="12.1428571428571" customWidth="1"/>
    <col min="8694" max="8694" width="16.7142857142857" customWidth="1"/>
    <col min="8695" max="8695" width="20.7142857142857" customWidth="1"/>
    <col min="8696" max="8696" width="61.7142857142857" customWidth="1"/>
    <col min="8697" max="8697" width="8.71428571428571" customWidth="1"/>
    <col min="8698" max="8698" width="16.2857142857143" customWidth="1"/>
    <col min="8699" max="8699" width="12.2857142857143" customWidth="1"/>
    <col min="8700" max="8701" width="12.4285714285714" customWidth="1"/>
    <col min="8702" max="8702" width="17.5714285714286" customWidth="1"/>
    <col min="8703" max="8703" width="16.4285714285714" customWidth="1"/>
    <col min="8706" max="8706" width="16.7142857142857" customWidth="1"/>
    <col min="8949" max="8949" width="12.1428571428571" customWidth="1"/>
    <col min="8950" max="8950" width="16.7142857142857" customWidth="1"/>
    <col min="8951" max="8951" width="20.7142857142857" customWidth="1"/>
    <col min="8952" max="8952" width="61.7142857142857" customWidth="1"/>
    <col min="8953" max="8953" width="8.71428571428571" customWidth="1"/>
    <col min="8954" max="8954" width="16.2857142857143" customWidth="1"/>
    <col min="8955" max="8955" width="12.2857142857143" customWidth="1"/>
    <col min="8956" max="8957" width="12.4285714285714" customWidth="1"/>
    <col min="8958" max="8958" width="17.5714285714286" customWidth="1"/>
    <col min="8959" max="8959" width="16.4285714285714" customWidth="1"/>
    <col min="8962" max="8962" width="16.7142857142857" customWidth="1"/>
    <col min="9205" max="9205" width="12.1428571428571" customWidth="1"/>
    <col min="9206" max="9206" width="16.7142857142857" customWidth="1"/>
    <col min="9207" max="9207" width="20.7142857142857" customWidth="1"/>
    <col min="9208" max="9208" width="61.7142857142857" customWidth="1"/>
    <col min="9209" max="9209" width="8.71428571428571" customWidth="1"/>
    <col min="9210" max="9210" width="16.2857142857143" customWidth="1"/>
    <col min="9211" max="9211" width="12.2857142857143" customWidth="1"/>
    <col min="9212" max="9213" width="12.4285714285714" customWidth="1"/>
    <col min="9214" max="9214" width="17.5714285714286" customWidth="1"/>
    <col min="9215" max="9215" width="16.4285714285714" customWidth="1"/>
    <col min="9218" max="9218" width="16.7142857142857" customWidth="1"/>
    <col min="9461" max="9461" width="12.1428571428571" customWidth="1"/>
    <col min="9462" max="9462" width="16.7142857142857" customWidth="1"/>
    <col min="9463" max="9463" width="20.7142857142857" customWidth="1"/>
    <col min="9464" max="9464" width="61.7142857142857" customWidth="1"/>
    <col min="9465" max="9465" width="8.71428571428571" customWidth="1"/>
    <col min="9466" max="9466" width="16.2857142857143" customWidth="1"/>
    <col min="9467" max="9467" width="12.2857142857143" customWidth="1"/>
    <col min="9468" max="9469" width="12.4285714285714" customWidth="1"/>
    <col min="9470" max="9470" width="17.5714285714286" customWidth="1"/>
    <col min="9471" max="9471" width="16.4285714285714" customWidth="1"/>
    <col min="9474" max="9474" width="16.7142857142857" customWidth="1"/>
    <col min="9717" max="9717" width="12.1428571428571" customWidth="1"/>
    <col min="9718" max="9718" width="16.7142857142857" customWidth="1"/>
    <col min="9719" max="9719" width="20.7142857142857" customWidth="1"/>
    <col min="9720" max="9720" width="61.7142857142857" customWidth="1"/>
    <col min="9721" max="9721" width="8.71428571428571" customWidth="1"/>
    <col min="9722" max="9722" width="16.2857142857143" customWidth="1"/>
    <col min="9723" max="9723" width="12.2857142857143" customWidth="1"/>
    <col min="9724" max="9725" width="12.4285714285714" customWidth="1"/>
    <col min="9726" max="9726" width="17.5714285714286" customWidth="1"/>
    <col min="9727" max="9727" width="16.4285714285714" customWidth="1"/>
    <col min="9730" max="9730" width="16.7142857142857" customWidth="1"/>
    <col min="9973" max="9973" width="12.1428571428571" customWidth="1"/>
    <col min="9974" max="9974" width="16.7142857142857" customWidth="1"/>
    <col min="9975" max="9975" width="20.7142857142857" customWidth="1"/>
    <col min="9976" max="9976" width="61.7142857142857" customWidth="1"/>
    <col min="9977" max="9977" width="8.71428571428571" customWidth="1"/>
    <col min="9978" max="9978" width="16.2857142857143" customWidth="1"/>
    <col min="9979" max="9979" width="12.2857142857143" customWidth="1"/>
    <col min="9980" max="9981" width="12.4285714285714" customWidth="1"/>
    <col min="9982" max="9982" width="17.5714285714286" customWidth="1"/>
    <col min="9983" max="9983" width="16.4285714285714" customWidth="1"/>
    <col min="9986" max="9986" width="16.7142857142857" customWidth="1"/>
    <col min="10229" max="10229" width="12.1428571428571" customWidth="1"/>
    <col min="10230" max="10230" width="16.7142857142857" customWidth="1"/>
    <col min="10231" max="10231" width="20.7142857142857" customWidth="1"/>
    <col min="10232" max="10232" width="61.7142857142857" customWidth="1"/>
    <col min="10233" max="10233" width="8.71428571428571" customWidth="1"/>
    <col min="10234" max="10234" width="16.2857142857143" customWidth="1"/>
    <col min="10235" max="10235" width="12.2857142857143" customWidth="1"/>
    <col min="10236" max="10237" width="12.4285714285714" customWidth="1"/>
    <col min="10238" max="10238" width="17.5714285714286" customWidth="1"/>
    <col min="10239" max="10239" width="16.4285714285714" customWidth="1"/>
    <col min="10242" max="10242" width="16.7142857142857" customWidth="1"/>
    <col min="10485" max="10485" width="12.1428571428571" customWidth="1"/>
    <col min="10486" max="10486" width="16.7142857142857" customWidth="1"/>
    <col min="10487" max="10487" width="20.7142857142857" customWidth="1"/>
    <col min="10488" max="10488" width="61.7142857142857" customWidth="1"/>
    <col min="10489" max="10489" width="8.71428571428571" customWidth="1"/>
    <col min="10490" max="10490" width="16.2857142857143" customWidth="1"/>
    <col min="10491" max="10491" width="12.2857142857143" customWidth="1"/>
    <col min="10492" max="10493" width="12.4285714285714" customWidth="1"/>
    <col min="10494" max="10494" width="17.5714285714286" customWidth="1"/>
    <col min="10495" max="10495" width="16.4285714285714" customWidth="1"/>
    <col min="10498" max="10498" width="16.7142857142857" customWidth="1"/>
    <col min="10741" max="10741" width="12.1428571428571" customWidth="1"/>
    <col min="10742" max="10742" width="16.7142857142857" customWidth="1"/>
    <col min="10743" max="10743" width="20.7142857142857" customWidth="1"/>
    <col min="10744" max="10744" width="61.7142857142857" customWidth="1"/>
    <col min="10745" max="10745" width="8.71428571428571" customWidth="1"/>
    <col min="10746" max="10746" width="16.2857142857143" customWidth="1"/>
    <col min="10747" max="10747" width="12.2857142857143" customWidth="1"/>
    <col min="10748" max="10749" width="12.4285714285714" customWidth="1"/>
    <col min="10750" max="10750" width="17.5714285714286" customWidth="1"/>
    <col min="10751" max="10751" width="16.4285714285714" customWidth="1"/>
    <col min="10754" max="10754" width="16.7142857142857" customWidth="1"/>
    <col min="10997" max="10997" width="12.1428571428571" customWidth="1"/>
    <col min="10998" max="10998" width="16.7142857142857" customWidth="1"/>
    <col min="10999" max="10999" width="20.7142857142857" customWidth="1"/>
    <col min="11000" max="11000" width="61.7142857142857" customWidth="1"/>
    <col min="11001" max="11001" width="8.71428571428571" customWidth="1"/>
    <col min="11002" max="11002" width="16.2857142857143" customWidth="1"/>
    <col min="11003" max="11003" width="12.2857142857143" customWidth="1"/>
    <col min="11004" max="11005" width="12.4285714285714" customWidth="1"/>
    <col min="11006" max="11006" width="17.5714285714286" customWidth="1"/>
    <col min="11007" max="11007" width="16.4285714285714" customWidth="1"/>
    <col min="11010" max="11010" width="16.7142857142857" customWidth="1"/>
    <col min="11253" max="11253" width="12.1428571428571" customWidth="1"/>
    <col min="11254" max="11254" width="16.7142857142857" customWidth="1"/>
    <col min="11255" max="11255" width="20.7142857142857" customWidth="1"/>
    <col min="11256" max="11256" width="61.7142857142857" customWidth="1"/>
    <col min="11257" max="11257" width="8.71428571428571" customWidth="1"/>
    <col min="11258" max="11258" width="16.2857142857143" customWidth="1"/>
    <col min="11259" max="11259" width="12.2857142857143" customWidth="1"/>
    <col min="11260" max="11261" width="12.4285714285714" customWidth="1"/>
    <col min="11262" max="11262" width="17.5714285714286" customWidth="1"/>
    <col min="11263" max="11263" width="16.4285714285714" customWidth="1"/>
    <col min="11266" max="11266" width="16.7142857142857" customWidth="1"/>
    <col min="11509" max="11509" width="12.1428571428571" customWidth="1"/>
    <col min="11510" max="11510" width="16.7142857142857" customWidth="1"/>
    <col min="11511" max="11511" width="20.7142857142857" customWidth="1"/>
    <col min="11512" max="11512" width="61.7142857142857" customWidth="1"/>
    <col min="11513" max="11513" width="8.71428571428571" customWidth="1"/>
    <col min="11514" max="11514" width="16.2857142857143" customWidth="1"/>
    <col min="11515" max="11515" width="12.2857142857143" customWidth="1"/>
    <col min="11516" max="11517" width="12.4285714285714" customWidth="1"/>
    <col min="11518" max="11518" width="17.5714285714286" customWidth="1"/>
    <col min="11519" max="11519" width="16.4285714285714" customWidth="1"/>
    <col min="11522" max="11522" width="16.7142857142857" customWidth="1"/>
    <col min="11765" max="11765" width="12.1428571428571" customWidth="1"/>
    <col min="11766" max="11766" width="16.7142857142857" customWidth="1"/>
    <col min="11767" max="11767" width="20.7142857142857" customWidth="1"/>
    <col min="11768" max="11768" width="61.7142857142857" customWidth="1"/>
    <col min="11769" max="11769" width="8.71428571428571" customWidth="1"/>
    <col min="11770" max="11770" width="16.2857142857143" customWidth="1"/>
    <col min="11771" max="11771" width="12.2857142857143" customWidth="1"/>
    <col min="11772" max="11773" width="12.4285714285714" customWidth="1"/>
    <col min="11774" max="11774" width="17.5714285714286" customWidth="1"/>
    <col min="11775" max="11775" width="16.4285714285714" customWidth="1"/>
    <col min="11778" max="11778" width="16.7142857142857" customWidth="1"/>
    <col min="12021" max="12021" width="12.1428571428571" customWidth="1"/>
    <col min="12022" max="12022" width="16.7142857142857" customWidth="1"/>
    <col min="12023" max="12023" width="20.7142857142857" customWidth="1"/>
    <col min="12024" max="12024" width="61.7142857142857" customWidth="1"/>
    <col min="12025" max="12025" width="8.71428571428571" customWidth="1"/>
    <col min="12026" max="12026" width="16.2857142857143" customWidth="1"/>
    <col min="12027" max="12027" width="12.2857142857143" customWidth="1"/>
    <col min="12028" max="12029" width="12.4285714285714" customWidth="1"/>
    <col min="12030" max="12030" width="17.5714285714286" customWidth="1"/>
    <col min="12031" max="12031" width="16.4285714285714" customWidth="1"/>
    <col min="12034" max="12034" width="16.7142857142857" customWidth="1"/>
    <col min="12277" max="12277" width="12.1428571428571" customWidth="1"/>
    <col min="12278" max="12278" width="16.7142857142857" customWidth="1"/>
    <col min="12279" max="12279" width="20.7142857142857" customWidth="1"/>
    <col min="12280" max="12280" width="61.7142857142857" customWidth="1"/>
    <col min="12281" max="12281" width="8.71428571428571" customWidth="1"/>
    <col min="12282" max="12282" width="16.2857142857143" customWidth="1"/>
    <col min="12283" max="12283" width="12.2857142857143" customWidth="1"/>
    <col min="12284" max="12285" width="12.4285714285714" customWidth="1"/>
    <col min="12286" max="12286" width="17.5714285714286" customWidth="1"/>
    <col min="12287" max="12287" width="16.4285714285714" customWidth="1"/>
    <col min="12290" max="12290" width="16.7142857142857" customWidth="1"/>
    <col min="12533" max="12533" width="12.1428571428571" customWidth="1"/>
    <col min="12534" max="12534" width="16.7142857142857" customWidth="1"/>
    <col min="12535" max="12535" width="20.7142857142857" customWidth="1"/>
    <col min="12536" max="12536" width="61.7142857142857" customWidth="1"/>
    <col min="12537" max="12537" width="8.71428571428571" customWidth="1"/>
    <col min="12538" max="12538" width="16.2857142857143" customWidth="1"/>
    <col min="12539" max="12539" width="12.2857142857143" customWidth="1"/>
    <col min="12540" max="12541" width="12.4285714285714" customWidth="1"/>
    <col min="12542" max="12542" width="17.5714285714286" customWidth="1"/>
    <col min="12543" max="12543" width="16.4285714285714" customWidth="1"/>
    <col min="12546" max="12546" width="16.7142857142857" customWidth="1"/>
    <col min="12789" max="12789" width="12.1428571428571" customWidth="1"/>
    <col min="12790" max="12790" width="16.7142857142857" customWidth="1"/>
    <col min="12791" max="12791" width="20.7142857142857" customWidth="1"/>
    <col min="12792" max="12792" width="61.7142857142857" customWidth="1"/>
    <col min="12793" max="12793" width="8.71428571428571" customWidth="1"/>
    <col min="12794" max="12794" width="16.2857142857143" customWidth="1"/>
    <col min="12795" max="12795" width="12.2857142857143" customWidth="1"/>
    <col min="12796" max="12797" width="12.4285714285714" customWidth="1"/>
    <col min="12798" max="12798" width="17.5714285714286" customWidth="1"/>
    <col min="12799" max="12799" width="16.4285714285714" customWidth="1"/>
    <col min="12802" max="12802" width="16.7142857142857" customWidth="1"/>
    <col min="13045" max="13045" width="12.1428571428571" customWidth="1"/>
    <col min="13046" max="13046" width="16.7142857142857" customWidth="1"/>
    <col min="13047" max="13047" width="20.7142857142857" customWidth="1"/>
    <col min="13048" max="13048" width="61.7142857142857" customWidth="1"/>
    <col min="13049" max="13049" width="8.71428571428571" customWidth="1"/>
    <col min="13050" max="13050" width="16.2857142857143" customWidth="1"/>
    <col min="13051" max="13051" width="12.2857142857143" customWidth="1"/>
    <col min="13052" max="13053" width="12.4285714285714" customWidth="1"/>
    <col min="13054" max="13054" width="17.5714285714286" customWidth="1"/>
    <col min="13055" max="13055" width="16.4285714285714" customWidth="1"/>
    <col min="13058" max="13058" width="16.7142857142857" customWidth="1"/>
    <col min="13301" max="13301" width="12.1428571428571" customWidth="1"/>
    <col min="13302" max="13302" width="16.7142857142857" customWidth="1"/>
    <col min="13303" max="13303" width="20.7142857142857" customWidth="1"/>
    <col min="13304" max="13304" width="61.7142857142857" customWidth="1"/>
    <col min="13305" max="13305" width="8.71428571428571" customWidth="1"/>
    <col min="13306" max="13306" width="16.2857142857143" customWidth="1"/>
    <col min="13307" max="13307" width="12.2857142857143" customWidth="1"/>
    <col min="13308" max="13309" width="12.4285714285714" customWidth="1"/>
    <col min="13310" max="13310" width="17.5714285714286" customWidth="1"/>
    <col min="13311" max="13311" width="16.4285714285714" customWidth="1"/>
    <col min="13314" max="13314" width="16.7142857142857" customWidth="1"/>
    <col min="13557" max="13557" width="12.1428571428571" customWidth="1"/>
    <col min="13558" max="13558" width="16.7142857142857" customWidth="1"/>
    <col min="13559" max="13559" width="20.7142857142857" customWidth="1"/>
    <col min="13560" max="13560" width="61.7142857142857" customWidth="1"/>
    <col min="13561" max="13561" width="8.71428571428571" customWidth="1"/>
    <col min="13562" max="13562" width="16.2857142857143" customWidth="1"/>
    <col min="13563" max="13563" width="12.2857142857143" customWidth="1"/>
    <col min="13564" max="13565" width="12.4285714285714" customWidth="1"/>
    <col min="13566" max="13566" width="17.5714285714286" customWidth="1"/>
    <col min="13567" max="13567" width="16.4285714285714" customWidth="1"/>
    <col min="13570" max="13570" width="16.7142857142857" customWidth="1"/>
    <col min="13813" max="13813" width="12.1428571428571" customWidth="1"/>
    <col min="13814" max="13814" width="16.7142857142857" customWidth="1"/>
    <col min="13815" max="13815" width="20.7142857142857" customWidth="1"/>
    <col min="13816" max="13816" width="61.7142857142857" customWidth="1"/>
    <col min="13817" max="13817" width="8.71428571428571" customWidth="1"/>
    <col min="13818" max="13818" width="16.2857142857143" customWidth="1"/>
    <col min="13819" max="13819" width="12.2857142857143" customWidth="1"/>
    <col min="13820" max="13821" width="12.4285714285714" customWidth="1"/>
    <col min="13822" max="13822" width="17.5714285714286" customWidth="1"/>
    <col min="13823" max="13823" width="16.4285714285714" customWidth="1"/>
    <col min="13826" max="13826" width="16.7142857142857" customWidth="1"/>
    <col min="14069" max="14069" width="12.1428571428571" customWidth="1"/>
    <col min="14070" max="14070" width="16.7142857142857" customWidth="1"/>
    <col min="14071" max="14071" width="20.7142857142857" customWidth="1"/>
    <col min="14072" max="14072" width="61.7142857142857" customWidth="1"/>
    <col min="14073" max="14073" width="8.71428571428571" customWidth="1"/>
    <col min="14074" max="14074" width="16.2857142857143" customWidth="1"/>
    <col min="14075" max="14075" width="12.2857142857143" customWidth="1"/>
    <col min="14076" max="14077" width="12.4285714285714" customWidth="1"/>
    <col min="14078" max="14078" width="17.5714285714286" customWidth="1"/>
    <col min="14079" max="14079" width="16.4285714285714" customWidth="1"/>
    <col min="14082" max="14082" width="16.7142857142857" customWidth="1"/>
    <col min="14325" max="14325" width="12.1428571428571" customWidth="1"/>
    <col min="14326" max="14326" width="16.7142857142857" customWidth="1"/>
    <col min="14327" max="14327" width="20.7142857142857" customWidth="1"/>
    <col min="14328" max="14328" width="61.7142857142857" customWidth="1"/>
    <col min="14329" max="14329" width="8.71428571428571" customWidth="1"/>
    <col min="14330" max="14330" width="16.2857142857143" customWidth="1"/>
    <col min="14331" max="14331" width="12.2857142857143" customWidth="1"/>
    <col min="14332" max="14333" width="12.4285714285714" customWidth="1"/>
    <col min="14334" max="14334" width="17.5714285714286" customWidth="1"/>
    <col min="14335" max="14335" width="16.4285714285714" customWidth="1"/>
    <col min="14338" max="14338" width="16.7142857142857" customWidth="1"/>
    <col min="14581" max="14581" width="12.1428571428571" customWidth="1"/>
    <col min="14582" max="14582" width="16.7142857142857" customWidth="1"/>
    <col min="14583" max="14583" width="20.7142857142857" customWidth="1"/>
    <col min="14584" max="14584" width="61.7142857142857" customWidth="1"/>
    <col min="14585" max="14585" width="8.71428571428571" customWidth="1"/>
    <col min="14586" max="14586" width="16.2857142857143" customWidth="1"/>
    <col min="14587" max="14587" width="12.2857142857143" customWidth="1"/>
    <col min="14588" max="14589" width="12.4285714285714" customWidth="1"/>
    <col min="14590" max="14590" width="17.5714285714286" customWidth="1"/>
    <col min="14591" max="14591" width="16.4285714285714" customWidth="1"/>
    <col min="14594" max="14594" width="16.7142857142857" customWidth="1"/>
    <col min="14837" max="14837" width="12.1428571428571" customWidth="1"/>
    <col min="14838" max="14838" width="16.7142857142857" customWidth="1"/>
    <col min="14839" max="14839" width="20.7142857142857" customWidth="1"/>
    <col min="14840" max="14840" width="61.7142857142857" customWidth="1"/>
    <col min="14841" max="14841" width="8.71428571428571" customWidth="1"/>
    <col min="14842" max="14842" width="16.2857142857143" customWidth="1"/>
    <col min="14843" max="14843" width="12.2857142857143" customWidth="1"/>
    <col min="14844" max="14845" width="12.4285714285714" customWidth="1"/>
    <col min="14846" max="14846" width="17.5714285714286" customWidth="1"/>
    <col min="14847" max="14847" width="16.4285714285714" customWidth="1"/>
    <col min="14850" max="14850" width="16.7142857142857" customWidth="1"/>
    <col min="15093" max="15093" width="12.1428571428571" customWidth="1"/>
    <col min="15094" max="15094" width="16.7142857142857" customWidth="1"/>
    <col min="15095" max="15095" width="20.7142857142857" customWidth="1"/>
    <col min="15096" max="15096" width="61.7142857142857" customWidth="1"/>
    <col min="15097" max="15097" width="8.71428571428571" customWidth="1"/>
    <col min="15098" max="15098" width="16.2857142857143" customWidth="1"/>
    <col min="15099" max="15099" width="12.2857142857143" customWidth="1"/>
    <col min="15100" max="15101" width="12.4285714285714" customWidth="1"/>
    <col min="15102" max="15102" width="17.5714285714286" customWidth="1"/>
    <col min="15103" max="15103" width="16.4285714285714" customWidth="1"/>
    <col min="15106" max="15106" width="16.7142857142857" customWidth="1"/>
    <col min="15349" max="15349" width="12.1428571428571" customWidth="1"/>
    <col min="15350" max="15350" width="16.7142857142857" customWidth="1"/>
    <col min="15351" max="15351" width="20.7142857142857" customWidth="1"/>
    <col min="15352" max="15352" width="61.7142857142857" customWidth="1"/>
    <col min="15353" max="15353" width="8.71428571428571" customWidth="1"/>
    <col min="15354" max="15354" width="16.2857142857143" customWidth="1"/>
    <col min="15355" max="15355" width="12.2857142857143" customWidth="1"/>
    <col min="15356" max="15357" width="12.4285714285714" customWidth="1"/>
    <col min="15358" max="15358" width="17.5714285714286" customWidth="1"/>
    <col min="15359" max="15359" width="16.4285714285714" customWidth="1"/>
    <col min="15362" max="15362" width="16.7142857142857" customWidth="1"/>
    <col min="15605" max="15605" width="12.1428571428571" customWidth="1"/>
    <col min="15606" max="15606" width="16.7142857142857" customWidth="1"/>
    <col min="15607" max="15607" width="20.7142857142857" customWidth="1"/>
    <col min="15608" max="15608" width="61.7142857142857" customWidth="1"/>
    <col min="15609" max="15609" width="8.71428571428571" customWidth="1"/>
    <col min="15610" max="15610" width="16.2857142857143" customWidth="1"/>
    <col min="15611" max="15611" width="12.2857142857143" customWidth="1"/>
    <col min="15612" max="15613" width="12.4285714285714" customWidth="1"/>
    <col min="15614" max="15614" width="17.5714285714286" customWidth="1"/>
    <col min="15615" max="15615" width="16.4285714285714" customWidth="1"/>
    <col min="15618" max="15618" width="16.7142857142857" customWidth="1"/>
    <col min="15861" max="15861" width="12.1428571428571" customWidth="1"/>
    <col min="15862" max="15862" width="16.7142857142857" customWidth="1"/>
    <col min="15863" max="15863" width="20.7142857142857" customWidth="1"/>
    <col min="15864" max="15864" width="61.7142857142857" customWidth="1"/>
    <col min="15865" max="15865" width="8.71428571428571" customWidth="1"/>
    <col min="15866" max="15866" width="16.2857142857143" customWidth="1"/>
    <col min="15867" max="15867" width="12.2857142857143" customWidth="1"/>
    <col min="15868" max="15869" width="12.4285714285714" customWidth="1"/>
    <col min="15870" max="15870" width="17.5714285714286" customWidth="1"/>
    <col min="15871" max="15871" width="16.4285714285714" customWidth="1"/>
    <col min="15874" max="15874" width="16.7142857142857" customWidth="1"/>
    <col min="16117" max="16117" width="12.1428571428571" customWidth="1"/>
    <col min="16118" max="16118" width="16.7142857142857" customWidth="1"/>
    <col min="16119" max="16119" width="20.7142857142857" customWidth="1"/>
    <col min="16120" max="16120" width="61.7142857142857" customWidth="1"/>
    <col min="16121" max="16121" width="8.71428571428571" customWidth="1"/>
    <col min="16122" max="16122" width="16.2857142857143" customWidth="1"/>
    <col min="16123" max="16123" width="12.2857142857143" customWidth="1"/>
    <col min="16124" max="16125" width="12.4285714285714" customWidth="1"/>
    <col min="16126" max="16126" width="17.5714285714286" customWidth="1"/>
    <col min="16127" max="16127" width="16.4285714285714" customWidth="1"/>
    <col min="16130" max="16130" width="16.7142857142857" customWidth="1"/>
  </cols>
  <sheetData>
    <row r="1" ht="16.15" customHeight="1" spans="1:5">
      <c r="A1" s="183"/>
      <c r="B1" s="184"/>
      <c r="C1" s="184"/>
      <c r="D1" s="184"/>
      <c r="E1" s="184"/>
    </row>
    <row r="2" ht="16.15" customHeight="1" spans="1:5">
      <c r="A2" s="185"/>
      <c r="B2" s="186"/>
      <c r="C2" s="186"/>
      <c r="D2" s="187"/>
      <c r="E2" s="187"/>
    </row>
    <row r="3" ht="16.15" customHeight="1" spans="1:8">
      <c r="A3" s="188" t="s">
        <v>188</v>
      </c>
      <c r="B3" s="189"/>
      <c r="C3" s="189"/>
      <c r="D3" s="189"/>
      <c r="E3" s="189"/>
      <c r="F3" s="190"/>
      <c r="G3" s="190"/>
      <c r="H3" s="191"/>
    </row>
    <row r="4" s="149" customFormat="1" ht="30" customHeight="1" spans="1:8">
      <c r="A4" s="192" t="s">
        <v>6</v>
      </c>
      <c r="B4" s="193" t="s">
        <v>7</v>
      </c>
      <c r="C4" s="193" t="s">
        <v>8</v>
      </c>
      <c r="D4" s="194" t="s">
        <v>9</v>
      </c>
      <c r="E4" s="195" t="s">
        <v>14</v>
      </c>
      <c r="F4" s="196" t="s">
        <v>189</v>
      </c>
      <c r="G4" s="196" t="s">
        <v>190</v>
      </c>
      <c r="H4" s="197" t="s">
        <v>191</v>
      </c>
    </row>
    <row r="5" s="149" customFormat="1" ht="78.75" spans="1:13">
      <c r="A5" s="198" t="s">
        <v>50</v>
      </c>
      <c r="B5" s="199" t="s">
        <v>51</v>
      </c>
      <c r="C5" s="199" t="s">
        <v>18</v>
      </c>
      <c r="D5" s="200" t="s">
        <v>193</v>
      </c>
      <c r="E5" s="201">
        <v>105666</v>
      </c>
      <c r="F5" s="202">
        <f>E5/$E$30</f>
        <v>0.201165858057313</v>
      </c>
      <c r="G5" s="202">
        <f>F5</f>
        <v>0.201165858057313</v>
      </c>
      <c r="H5" s="203" t="str">
        <f t="shared" ref="H5:H29" si="0">IF(G5&lt;$K$7,$K$6,IF(G5&lt;$L$7,$L$6,$M$6))</f>
        <v>A</v>
      </c>
      <c r="K5" s="222" t="s">
        <v>192</v>
      </c>
      <c r="L5" s="223"/>
      <c r="M5" s="224"/>
    </row>
    <row r="6" s="149" customFormat="1" ht="31.5" spans="1:13">
      <c r="A6" s="198" t="s">
        <v>90</v>
      </c>
      <c r="B6" s="204">
        <v>41164</v>
      </c>
      <c r="C6" s="199" t="s">
        <v>59</v>
      </c>
      <c r="D6" s="205" t="s">
        <v>204</v>
      </c>
      <c r="E6" s="201">
        <v>76452.74</v>
      </c>
      <c r="F6" s="202">
        <f t="shared" ref="F5:F29" si="1">E6/$E$30</f>
        <v>0.14554995024826</v>
      </c>
      <c r="G6" s="206">
        <f t="shared" ref="G6:G29" si="2">G5+F6</f>
        <v>0.346715808305573</v>
      </c>
      <c r="H6" s="203" t="str">
        <f t="shared" si="0"/>
        <v>A</v>
      </c>
      <c r="I6" s="225"/>
      <c r="K6" s="226" t="s">
        <v>194</v>
      </c>
      <c r="L6" s="227" t="s">
        <v>195</v>
      </c>
      <c r="M6" s="215" t="s">
        <v>196</v>
      </c>
    </row>
    <row r="7" s="149" customFormat="1" ht="32.25" spans="1:13">
      <c r="A7" s="198" t="s">
        <v>83</v>
      </c>
      <c r="B7" s="207" t="s">
        <v>84</v>
      </c>
      <c r="C7" s="199" t="s">
        <v>59</v>
      </c>
      <c r="D7" s="208" t="s">
        <v>85</v>
      </c>
      <c r="E7" s="201">
        <v>72333.2</v>
      </c>
      <c r="F7" s="202">
        <f t="shared" si="1"/>
        <v>0.137707211818666</v>
      </c>
      <c r="G7" s="206">
        <f t="shared" si="2"/>
        <v>0.484423020124239</v>
      </c>
      <c r="H7" s="203" t="str">
        <f t="shared" si="0"/>
        <v>A</v>
      </c>
      <c r="K7" s="228">
        <v>0.8</v>
      </c>
      <c r="L7" s="229">
        <v>0.95</v>
      </c>
      <c r="M7" s="230">
        <v>1</v>
      </c>
    </row>
    <row r="8" s="149" customFormat="1" ht="63" spans="1:8">
      <c r="A8" s="198" t="s">
        <v>47</v>
      </c>
      <c r="B8" s="199" t="s">
        <v>48</v>
      </c>
      <c r="C8" s="199" t="s">
        <v>18</v>
      </c>
      <c r="D8" s="200" t="s">
        <v>49</v>
      </c>
      <c r="E8" s="201">
        <v>62189.4</v>
      </c>
      <c r="F8" s="202">
        <f t="shared" si="1"/>
        <v>0.118395548360584</v>
      </c>
      <c r="G8" s="206">
        <f t="shared" si="2"/>
        <v>0.602818568484823</v>
      </c>
      <c r="H8" s="203" t="str">
        <f t="shared" si="0"/>
        <v>A</v>
      </c>
    </row>
    <row r="9" s="149" customFormat="1" ht="47.25" spans="1:10">
      <c r="A9" s="198" t="s">
        <v>56</v>
      </c>
      <c r="B9" s="207">
        <v>40233</v>
      </c>
      <c r="C9" s="199" t="s">
        <v>18</v>
      </c>
      <c r="D9" s="200" t="s">
        <v>57</v>
      </c>
      <c r="E9" s="201">
        <v>52519.23</v>
      </c>
      <c r="F9" s="202">
        <f t="shared" si="1"/>
        <v>0.0999855768881131</v>
      </c>
      <c r="G9" s="206">
        <f t="shared" si="2"/>
        <v>0.702804145372936</v>
      </c>
      <c r="H9" s="203" t="str">
        <f t="shared" si="0"/>
        <v>A</v>
      </c>
      <c r="I9" s="225"/>
      <c r="J9" s="225"/>
    </row>
    <row r="10" s="149" customFormat="1" ht="15.75" spans="1:8">
      <c r="A10" s="198" t="s">
        <v>88</v>
      </c>
      <c r="B10" s="204">
        <v>40531</v>
      </c>
      <c r="C10" s="199" t="s">
        <v>59</v>
      </c>
      <c r="D10" s="205" t="s">
        <v>203</v>
      </c>
      <c r="E10" s="201">
        <v>44588.62</v>
      </c>
      <c r="F10" s="202">
        <f t="shared" si="1"/>
        <v>0.0848873620832761</v>
      </c>
      <c r="G10" s="206">
        <f t="shared" si="2"/>
        <v>0.787691507456212</v>
      </c>
      <c r="H10" s="203" t="str">
        <f t="shared" si="0"/>
        <v>A</v>
      </c>
    </row>
    <row r="11" s="149" customFormat="1" ht="47.25" spans="1:8">
      <c r="A11" s="198" t="s">
        <v>200</v>
      </c>
      <c r="B11" s="209">
        <v>40206</v>
      </c>
      <c r="C11" s="199" t="s">
        <v>201</v>
      </c>
      <c r="D11" s="210" t="s">
        <v>202</v>
      </c>
      <c r="E11" s="201">
        <v>29998.85</v>
      </c>
      <c r="F11" s="202">
        <f t="shared" si="1"/>
        <v>0.0571115060755836</v>
      </c>
      <c r="G11" s="206">
        <f t="shared" si="2"/>
        <v>0.844803013531795</v>
      </c>
      <c r="H11" s="211" t="str">
        <f t="shared" si="0"/>
        <v>B</v>
      </c>
    </row>
    <row r="12" s="149" customFormat="1" ht="47.25" spans="1:8">
      <c r="A12" s="198" t="s">
        <v>53</v>
      </c>
      <c r="B12" s="207">
        <v>30208</v>
      </c>
      <c r="C12" s="199" t="s">
        <v>18</v>
      </c>
      <c r="D12" s="200" t="s">
        <v>54</v>
      </c>
      <c r="E12" s="201">
        <v>12551.45</v>
      </c>
      <c r="F12" s="202">
        <f t="shared" si="1"/>
        <v>0.023895323085131</v>
      </c>
      <c r="G12" s="206">
        <f t="shared" si="2"/>
        <v>0.868698336616927</v>
      </c>
      <c r="H12" s="211" t="str">
        <f t="shared" si="0"/>
        <v>B</v>
      </c>
    </row>
    <row r="13" s="149" customFormat="1" ht="15.75" spans="1:8">
      <c r="A13" s="198" t="s">
        <v>76</v>
      </c>
      <c r="B13" s="199" t="s">
        <v>69</v>
      </c>
      <c r="C13" s="199" t="s">
        <v>59</v>
      </c>
      <c r="D13" s="212" t="s">
        <v>70</v>
      </c>
      <c r="E13" s="201">
        <v>11459.2</v>
      </c>
      <c r="F13" s="202">
        <f t="shared" si="1"/>
        <v>0.0218159086238748</v>
      </c>
      <c r="G13" s="206">
        <f t="shared" si="2"/>
        <v>0.890514245240801</v>
      </c>
      <c r="H13" s="211" t="str">
        <f t="shared" si="0"/>
        <v>B</v>
      </c>
    </row>
    <row r="14" s="149" customFormat="1" ht="31.5" spans="1:8">
      <c r="A14" s="198" t="s">
        <v>68</v>
      </c>
      <c r="B14" s="213" t="s">
        <v>72</v>
      </c>
      <c r="C14" s="199" t="s">
        <v>18</v>
      </c>
      <c r="D14" s="212" t="s">
        <v>73</v>
      </c>
      <c r="E14" s="201">
        <v>8990</v>
      </c>
      <c r="F14" s="202">
        <f t="shared" si="1"/>
        <v>0.0171150707316946</v>
      </c>
      <c r="G14" s="206">
        <f t="shared" si="2"/>
        <v>0.907629315972496</v>
      </c>
      <c r="H14" s="211" t="str">
        <f t="shared" si="0"/>
        <v>B</v>
      </c>
    </row>
    <row r="15" s="149" customFormat="1" ht="15.75" spans="1:8">
      <c r="A15" s="198" t="s">
        <v>58</v>
      </c>
      <c r="B15" s="209">
        <v>40754</v>
      </c>
      <c r="C15" s="199" t="s">
        <v>59</v>
      </c>
      <c r="D15" s="210" t="s">
        <v>60</v>
      </c>
      <c r="E15" s="201">
        <v>7557</v>
      </c>
      <c r="F15" s="202">
        <f t="shared" si="1"/>
        <v>0.0143869398798016</v>
      </c>
      <c r="G15" s="206">
        <f t="shared" si="2"/>
        <v>0.922016255852298</v>
      </c>
      <c r="H15" s="211" t="str">
        <f t="shared" si="0"/>
        <v>B</v>
      </c>
    </row>
    <row r="16" s="149" customFormat="1" ht="15.75" spans="1:8">
      <c r="A16" s="198" t="s">
        <v>39</v>
      </c>
      <c r="B16" s="436" t="s">
        <v>40</v>
      </c>
      <c r="C16" s="199" t="s">
        <v>41</v>
      </c>
      <c r="D16" s="200" t="s">
        <v>42</v>
      </c>
      <c r="E16" s="201">
        <v>7550.64</v>
      </c>
      <c r="F16" s="202">
        <f t="shared" si="1"/>
        <v>0.0143748317763696</v>
      </c>
      <c r="G16" s="206">
        <f t="shared" si="2"/>
        <v>0.936391087628667</v>
      </c>
      <c r="H16" s="211" t="str">
        <f t="shared" si="0"/>
        <v>B</v>
      </c>
    </row>
    <row r="17" s="149" customFormat="1" ht="15.75" spans="1:8">
      <c r="A17" s="198" t="s">
        <v>64</v>
      </c>
      <c r="B17" s="199" t="s">
        <v>65</v>
      </c>
      <c r="C17" s="199" t="s">
        <v>59</v>
      </c>
      <c r="D17" s="214" t="s">
        <v>66</v>
      </c>
      <c r="E17" s="201">
        <v>6349.75</v>
      </c>
      <c r="F17" s="202">
        <f t="shared" si="1"/>
        <v>0.0120885895860487</v>
      </c>
      <c r="G17" s="206">
        <f t="shared" si="2"/>
        <v>0.948479677214716</v>
      </c>
      <c r="H17" s="211" t="str">
        <f t="shared" si="0"/>
        <v>B</v>
      </c>
    </row>
    <row r="18" s="149" customFormat="1" ht="31.5" spans="1:8">
      <c r="A18" s="198" t="s">
        <v>74</v>
      </c>
      <c r="B18" s="209">
        <v>41544</v>
      </c>
      <c r="C18" s="199" t="s">
        <v>59</v>
      </c>
      <c r="D18" s="212" t="s">
        <v>77</v>
      </c>
      <c r="E18" s="201">
        <v>6099.92</v>
      </c>
      <c r="F18" s="202">
        <f t="shared" si="1"/>
        <v>0.0116129657683736</v>
      </c>
      <c r="G18" s="206">
        <f t="shared" si="2"/>
        <v>0.960092642983089</v>
      </c>
      <c r="H18" s="215" t="str">
        <f t="shared" si="0"/>
        <v>C</v>
      </c>
    </row>
    <row r="19" s="149" customFormat="1" ht="15.75" spans="1:8">
      <c r="A19" s="198" t="s">
        <v>86</v>
      </c>
      <c r="B19" s="209">
        <v>41176</v>
      </c>
      <c r="C19" s="199" t="s">
        <v>59</v>
      </c>
      <c r="D19" s="200" t="s">
        <v>89</v>
      </c>
      <c r="E19" s="201">
        <v>4055.52</v>
      </c>
      <c r="F19" s="202">
        <f t="shared" si="1"/>
        <v>0.00772085780353749</v>
      </c>
      <c r="G19" s="206">
        <f t="shared" si="2"/>
        <v>0.967813500786627</v>
      </c>
      <c r="H19" s="215" t="str">
        <f t="shared" si="0"/>
        <v>C</v>
      </c>
    </row>
    <row r="20" s="149" customFormat="1" ht="40.5" customHeight="1" spans="1:8">
      <c r="A20" s="198" t="s">
        <v>24</v>
      </c>
      <c r="B20" s="209">
        <v>42046</v>
      </c>
      <c r="C20" s="199" t="s">
        <v>25</v>
      </c>
      <c r="D20" s="200" t="s">
        <v>26</v>
      </c>
      <c r="E20" s="201">
        <v>3369.8</v>
      </c>
      <c r="F20" s="202">
        <f t="shared" si="1"/>
        <v>0.00641539102910617</v>
      </c>
      <c r="G20" s="206">
        <f t="shared" si="2"/>
        <v>0.974228891815733</v>
      </c>
      <c r="H20" s="215" t="str">
        <f t="shared" si="0"/>
        <v>C</v>
      </c>
    </row>
    <row r="21" s="149" customFormat="1" ht="47.25" spans="1:8">
      <c r="A21" s="198" t="s">
        <v>33</v>
      </c>
      <c r="B21" s="436" t="s">
        <v>34</v>
      </c>
      <c r="C21" s="199" t="s">
        <v>18</v>
      </c>
      <c r="D21" s="200" t="s">
        <v>35</v>
      </c>
      <c r="E21" s="201">
        <v>2964.03</v>
      </c>
      <c r="F21" s="202">
        <f t="shared" si="1"/>
        <v>0.0056428902225656</v>
      </c>
      <c r="G21" s="206">
        <f t="shared" si="2"/>
        <v>0.979871782038298</v>
      </c>
      <c r="H21" s="215" t="str">
        <f t="shared" si="0"/>
        <v>C</v>
      </c>
    </row>
    <row r="22" s="149" customFormat="1" ht="15.75" spans="1:8">
      <c r="A22" s="198" t="s">
        <v>17</v>
      </c>
      <c r="B22" s="209">
        <v>20305</v>
      </c>
      <c r="C22" s="199" t="s">
        <v>18</v>
      </c>
      <c r="D22" s="200" t="s">
        <v>19</v>
      </c>
      <c r="E22" s="201">
        <v>2436.64</v>
      </c>
      <c r="F22" s="202">
        <f t="shared" si="1"/>
        <v>0.00463885049473596</v>
      </c>
      <c r="G22" s="206">
        <f t="shared" si="2"/>
        <v>0.984510632533035</v>
      </c>
      <c r="H22" s="215" t="str">
        <f t="shared" si="0"/>
        <v>C</v>
      </c>
    </row>
    <row r="23" s="149" customFormat="1" ht="31.5" spans="1:8">
      <c r="A23" s="198" t="s">
        <v>36</v>
      </c>
      <c r="B23" s="436" t="s">
        <v>37</v>
      </c>
      <c r="C23" s="199" t="s">
        <v>18</v>
      </c>
      <c r="D23" s="200" t="s">
        <v>38</v>
      </c>
      <c r="E23" s="201">
        <v>2119.39</v>
      </c>
      <c r="F23" s="202">
        <f t="shared" si="1"/>
        <v>0.00403487316552238</v>
      </c>
      <c r="G23" s="206">
        <f t="shared" si="2"/>
        <v>0.988545505698557</v>
      </c>
      <c r="H23" s="215" t="str">
        <f t="shared" si="0"/>
        <v>C</v>
      </c>
    </row>
    <row r="24" s="149" customFormat="1" ht="47.25" spans="1:8">
      <c r="A24" s="198" t="s">
        <v>21</v>
      </c>
      <c r="B24" s="209">
        <v>10512</v>
      </c>
      <c r="C24" s="199" t="s">
        <v>18</v>
      </c>
      <c r="D24" s="200" t="s">
        <v>22</v>
      </c>
      <c r="E24" s="201">
        <v>1376.82</v>
      </c>
      <c r="F24" s="202">
        <f t="shared" si="1"/>
        <v>0.0026211759382438</v>
      </c>
      <c r="G24" s="206">
        <f t="shared" si="2"/>
        <v>0.991166681636801</v>
      </c>
      <c r="H24" s="215" t="str">
        <f t="shared" si="0"/>
        <v>C</v>
      </c>
    </row>
    <row r="25" s="149" customFormat="1" ht="31.5" spans="1:8">
      <c r="A25" s="198" t="s">
        <v>30</v>
      </c>
      <c r="B25" s="209">
        <v>41359</v>
      </c>
      <c r="C25" s="199" t="s">
        <v>25</v>
      </c>
      <c r="D25" s="200" t="s">
        <v>31</v>
      </c>
      <c r="E25" s="201">
        <v>1355.6</v>
      </c>
      <c r="F25" s="202">
        <f t="shared" si="1"/>
        <v>0.00258077751767355</v>
      </c>
      <c r="G25" s="206">
        <f t="shared" si="2"/>
        <v>0.993747459154474</v>
      </c>
      <c r="H25" s="215" t="str">
        <f t="shared" si="0"/>
        <v>C</v>
      </c>
    </row>
    <row r="26" s="149" customFormat="1" ht="15.75" spans="1:8">
      <c r="A26" s="198" t="s">
        <v>80</v>
      </c>
      <c r="B26" s="209">
        <v>30103</v>
      </c>
      <c r="C26" s="199" t="s">
        <v>18</v>
      </c>
      <c r="D26" s="200" t="s">
        <v>81</v>
      </c>
      <c r="E26" s="201">
        <v>1268.01</v>
      </c>
      <c r="F26" s="202">
        <f t="shared" si="1"/>
        <v>0.00241402456490501</v>
      </c>
      <c r="G26" s="206">
        <f t="shared" si="2"/>
        <v>0.996161483719379</v>
      </c>
      <c r="H26" s="215" t="str">
        <f t="shared" si="0"/>
        <v>C</v>
      </c>
    </row>
    <row r="27" s="149" customFormat="1" ht="15.75" spans="1:8">
      <c r="A27" s="198" t="s">
        <v>71</v>
      </c>
      <c r="B27" s="209">
        <v>41546</v>
      </c>
      <c r="C27" s="199" t="s">
        <v>59</v>
      </c>
      <c r="D27" s="212" t="s">
        <v>75</v>
      </c>
      <c r="E27" s="201">
        <v>950.48</v>
      </c>
      <c r="F27" s="202">
        <f t="shared" si="1"/>
        <v>0.00180951417453405</v>
      </c>
      <c r="G27" s="206">
        <f t="shared" si="2"/>
        <v>0.997970997893913</v>
      </c>
      <c r="H27" s="215" t="str">
        <f t="shared" si="0"/>
        <v>C</v>
      </c>
    </row>
    <row r="28" s="149" customFormat="1" ht="47.25" spans="1:8">
      <c r="A28" s="198" t="s">
        <v>102</v>
      </c>
      <c r="B28" s="209">
        <v>200576</v>
      </c>
      <c r="C28" s="199" t="s">
        <v>18</v>
      </c>
      <c r="D28" s="210" t="s">
        <v>103</v>
      </c>
      <c r="E28" s="201">
        <v>802.61</v>
      </c>
      <c r="F28" s="202">
        <f t="shared" si="1"/>
        <v>0.00152800076974031</v>
      </c>
      <c r="G28" s="206">
        <f t="shared" si="2"/>
        <v>0.999498998663654</v>
      </c>
      <c r="H28" s="215" t="str">
        <f t="shared" si="0"/>
        <v>C</v>
      </c>
    </row>
    <row r="29" s="149" customFormat="1" ht="15.75" spans="1:8">
      <c r="A29" s="198" t="s">
        <v>28</v>
      </c>
      <c r="B29" s="209">
        <v>42047</v>
      </c>
      <c r="C29" s="199" t="s">
        <v>25</v>
      </c>
      <c r="D29" s="200" t="s">
        <v>29</v>
      </c>
      <c r="E29" s="201">
        <v>263.16</v>
      </c>
      <c r="F29" s="202">
        <f t="shared" si="1"/>
        <v>0.000501001336346246</v>
      </c>
      <c r="G29" s="206">
        <f t="shared" si="2"/>
        <v>1</v>
      </c>
      <c r="H29" s="215" t="str">
        <f t="shared" si="0"/>
        <v>C</v>
      </c>
    </row>
    <row r="30" s="181" customFormat="1" ht="31.9" customHeight="1" spans="1:8">
      <c r="A30" s="216"/>
      <c r="B30" s="217"/>
      <c r="C30" s="217"/>
      <c r="D30" s="218" t="s">
        <v>104</v>
      </c>
      <c r="E30" s="219">
        <f>'Planilha Alto caldeirão (bergu)'!I44</f>
        <v>525268.06</v>
      </c>
      <c r="F30" s="219"/>
      <c r="G30" s="219"/>
      <c r="H30" s="220"/>
    </row>
    <row r="31" ht="30.75" customHeight="1" spans="1:6">
      <c r="A31" s="149"/>
      <c r="B31"/>
      <c r="C31"/>
      <c r="F31" s="221"/>
    </row>
    <row r="32" s="149" customFormat="1" ht="21" customHeight="1" spans="4:4">
      <c r="D32" s="61" t="s">
        <v>105</v>
      </c>
    </row>
    <row r="33" spans="4:4">
      <c r="D33" s="61" t="s">
        <v>106</v>
      </c>
    </row>
    <row r="34" spans="4:4">
      <c r="D34" s="61" t="s">
        <v>107</v>
      </c>
    </row>
  </sheetData>
  <sortState ref="A5:E29">
    <sortCondition ref="E5:E29" descending="1"/>
  </sortState>
  <mergeCells count="3">
    <mergeCell ref="A3:H3"/>
    <mergeCell ref="K5:M5"/>
    <mergeCell ref="E30:H30"/>
  </mergeCells>
  <printOptions horizontalCentered="1"/>
  <pageMargins left="0.511811023622047" right="0.511811023622047" top="0.94488188976378" bottom="0.748031496062992" header="0.31496062992126" footer="0.31496062992126"/>
  <pageSetup paperSize="9" scale="82" fitToHeight="0" orientation="landscape"/>
  <headerFooter>
    <oddFooter>&amp;R&amp;P</oddFooter>
  </headerFooter>
  <rowBreaks count="1" manualBreakCount="1">
    <brk id="17" max="17" man="1"/>
  </rowBreaks>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33"/>
  <sheetViews>
    <sheetView view="pageBreakPreview" zoomScaleNormal="100" workbookViewId="0">
      <selection activeCell="J27" sqref="A1:J27"/>
    </sheetView>
    <sheetView workbookViewId="1">
      <selection activeCell="A1" sqref="A1:J1"/>
    </sheetView>
    <sheetView workbookViewId="2">
      <selection activeCell="A1" sqref="A1"/>
    </sheetView>
  </sheetViews>
  <sheetFormatPr defaultColWidth="9" defaultRowHeight="15"/>
  <cols>
    <col min="1" max="1" width="44" customWidth="1"/>
    <col min="2" max="2" width="9.85714285714286" customWidth="1"/>
    <col min="257" max="257" width="44" customWidth="1"/>
    <col min="258" max="258" width="9.85714285714286" customWidth="1"/>
    <col min="513" max="513" width="44" customWidth="1"/>
    <col min="514" max="514" width="9.85714285714286" customWidth="1"/>
    <col min="769" max="769" width="44" customWidth="1"/>
    <col min="770" max="770" width="9.85714285714286" customWidth="1"/>
    <col min="1025" max="1025" width="44" customWidth="1"/>
    <col min="1026" max="1026" width="9.85714285714286" customWidth="1"/>
    <col min="1281" max="1281" width="44" customWidth="1"/>
    <col min="1282" max="1282" width="9.85714285714286" customWidth="1"/>
    <col min="1537" max="1537" width="44" customWidth="1"/>
    <col min="1538" max="1538" width="9.85714285714286" customWidth="1"/>
    <col min="1793" max="1793" width="44" customWidth="1"/>
    <col min="1794" max="1794" width="9.85714285714286" customWidth="1"/>
    <col min="2049" max="2049" width="44" customWidth="1"/>
    <col min="2050" max="2050" width="9.85714285714286" customWidth="1"/>
    <col min="2305" max="2305" width="44" customWidth="1"/>
    <col min="2306" max="2306" width="9.85714285714286" customWidth="1"/>
    <col min="2561" max="2561" width="44" customWidth="1"/>
    <col min="2562" max="2562" width="9.85714285714286" customWidth="1"/>
    <col min="2817" max="2817" width="44" customWidth="1"/>
    <col min="2818" max="2818" width="9.85714285714286" customWidth="1"/>
    <col min="3073" max="3073" width="44" customWidth="1"/>
    <col min="3074" max="3074" width="9.85714285714286" customWidth="1"/>
    <col min="3329" max="3329" width="44" customWidth="1"/>
    <col min="3330" max="3330" width="9.85714285714286" customWidth="1"/>
    <col min="3585" max="3585" width="44" customWidth="1"/>
    <col min="3586" max="3586" width="9.85714285714286" customWidth="1"/>
    <col min="3841" max="3841" width="44" customWidth="1"/>
    <col min="3842" max="3842" width="9.85714285714286" customWidth="1"/>
    <col min="4097" max="4097" width="44" customWidth="1"/>
    <col min="4098" max="4098" width="9.85714285714286" customWidth="1"/>
    <col min="4353" max="4353" width="44" customWidth="1"/>
    <col min="4354" max="4354" width="9.85714285714286" customWidth="1"/>
    <col min="4609" max="4609" width="44" customWidth="1"/>
    <col min="4610" max="4610" width="9.85714285714286" customWidth="1"/>
    <col min="4865" max="4865" width="44" customWidth="1"/>
    <col min="4866" max="4866" width="9.85714285714286" customWidth="1"/>
    <col min="5121" max="5121" width="44" customWidth="1"/>
    <col min="5122" max="5122" width="9.85714285714286" customWidth="1"/>
    <col min="5377" max="5377" width="44" customWidth="1"/>
    <col min="5378" max="5378" width="9.85714285714286" customWidth="1"/>
    <col min="5633" max="5633" width="44" customWidth="1"/>
    <col min="5634" max="5634" width="9.85714285714286" customWidth="1"/>
    <col min="5889" max="5889" width="44" customWidth="1"/>
    <col min="5890" max="5890" width="9.85714285714286" customWidth="1"/>
    <col min="6145" max="6145" width="44" customWidth="1"/>
    <col min="6146" max="6146" width="9.85714285714286" customWidth="1"/>
    <col min="6401" max="6401" width="44" customWidth="1"/>
    <col min="6402" max="6402" width="9.85714285714286" customWidth="1"/>
    <col min="6657" max="6657" width="44" customWidth="1"/>
    <col min="6658" max="6658" width="9.85714285714286" customWidth="1"/>
    <col min="6913" max="6913" width="44" customWidth="1"/>
    <col min="6914" max="6914" width="9.85714285714286" customWidth="1"/>
    <col min="7169" max="7169" width="44" customWidth="1"/>
    <col min="7170" max="7170" width="9.85714285714286" customWidth="1"/>
    <col min="7425" max="7425" width="44" customWidth="1"/>
    <col min="7426" max="7426" width="9.85714285714286" customWidth="1"/>
    <col min="7681" max="7681" width="44" customWidth="1"/>
    <col min="7682" max="7682" width="9.85714285714286" customWidth="1"/>
    <col min="7937" max="7937" width="44" customWidth="1"/>
    <col min="7938" max="7938" width="9.85714285714286" customWidth="1"/>
    <col min="8193" max="8193" width="44" customWidth="1"/>
    <col min="8194" max="8194" width="9.85714285714286" customWidth="1"/>
    <col min="8449" max="8449" width="44" customWidth="1"/>
    <col min="8450" max="8450" width="9.85714285714286" customWidth="1"/>
    <col min="8705" max="8705" width="44" customWidth="1"/>
    <col min="8706" max="8706" width="9.85714285714286" customWidth="1"/>
    <col min="8961" max="8961" width="44" customWidth="1"/>
    <col min="8962" max="8962" width="9.85714285714286" customWidth="1"/>
    <col min="9217" max="9217" width="44" customWidth="1"/>
    <col min="9218" max="9218" width="9.85714285714286" customWidth="1"/>
    <col min="9473" max="9473" width="44" customWidth="1"/>
    <col min="9474" max="9474" width="9.85714285714286" customWidth="1"/>
    <col min="9729" max="9729" width="44" customWidth="1"/>
    <col min="9730" max="9730" width="9.85714285714286" customWidth="1"/>
    <col min="9985" max="9985" width="44" customWidth="1"/>
    <col min="9986" max="9986" width="9.85714285714286" customWidth="1"/>
    <col min="10241" max="10241" width="44" customWidth="1"/>
    <col min="10242" max="10242" width="9.85714285714286" customWidth="1"/>
    <col min="10497" max="10497" width="44" customWidth="1"/>
    <col min="10498" max="10498" width="9.85714285714286" customWidth="1"/>
    <col min="10753" max="10753" width="44" customWidth="1"/>
    <col min="10754" max="10754" width="9.85714285714286" customWidth="1"/>
    <col min="11009" max="11009" width="44" customWidth="1"/>
    <col min="11010" max="11010" width="9.85714285714286" customWidth="1"/>
    <col min="11265" max="11265" width="44" customWidth="1"/>
    <col min="11266" max="11266" width="9.85714285714286" customWidth="1"/>
    <col min="11521" max="11521" width="44" customWidth="1"/>
    <col min="11522" max="11522" width="9.85714285714286" customWidth="1"/>
    <col min="11777" max="11777" width="44" customWidth="1"/>
    <col min="11778" max="11778" width="9.85714285714286" customWidth="1"/>
    <col min="12033" max="12033" width="44" customWidth="1"/>
    <col min="12034" max="12034" width="9.85714285714286" customWidth="1"/>
    <col min="12289" max="12289" width="44" customWidth="1"/>
    <col min="12290" max="12290" width="9.85714285714286" customWidth="1"/>
    <col min="12545" max="12545" width="44" customWidth="1"/>
    <col min="12546" max="12546" width="9.85714285714286" customWidth="1"/>
    <col min="12801" max="12801" width="44" customWidth="1"/>
    <col min="12802" max="12802" width="9.85714285714286" customWidth="1"/>
    <col min="13057" max="13057" width="44" customWidth="1"/>
    <col min="13058" max="13058" width="9.85714285714286" customWidth="1"/>
    <col min="13313" max="13313" width="44" customWidth="1"/>
    <col min="13314" max="13314" width="9.85714285714286" customWidth="1"/>
    <col min="13569" max="13569" width="44" customWidth="1"/>
    <col min="13570" max="13570" width="9.85714285714286" customWidth="1"/>
    <col min="13825" max="13825" width="44" customWidth="1"/>
    <col min="13826" max="13826" width="9.85714285714286" customWidth="1"/>
    <col min="14081" max="14081" width="44" customWidth="1"/>
    <col min="14082" max="14082" width="9.85714285714286" customWidth="1"/>
    <col min="14337" max="14337" width="44" customWidth="1"/>
    <col min="14338" max="14338" width="9.85714285714286" customWidth="1"/>
    <col min="14593" max="14593" width="44" customWidth="1"/>
    <col min="14594" max="14594" width="9.85714285714286" customWidth="1"/>
    <col min="14849" max="14849" width="44" customWidth="1"/>
    <col min="14850" max="14850" width="9.85714285714286" customWidth="1"/>
    <col min="15105" max="15105" width="44" customWidth="1"/>
    <col min="15106" max="15106" width="9.85714285714286" customWidth="1"/>
    <col min="15361" max="15361" width="44" customWidth="1"/>
    <col min="15362" max="15362" width="9.85714285714286" customWidth="1"/>
    <col min="15617" max="15617" width="44" customWidth="1"/>
    <col min="15618" max="15618" width="9.85714285714286" customWidth="1"/>
    <col min="15873" max="15873" width="44" customWidth="1"/>
    <col min="15874" max="15874" width="9.85714285714286" customWidth="1"/>
    <col min="16129" max="16129" width="44" customWidth="1"/>
    <col min="16130" max="16130" width="9.85714285714286" customWidth="1"/>
  </cols>
  <sheetData>
    <row r="1" ht="15.75" customHeight="1" spans="1:10">
      <c r="A1" s="8" t="s">
        <v>258</v>
      </c>
      <c r="B1" s="8"/>
      <c r="C1" s="8"/>
      <c r="D1" s="8"/>
      <c r="E1" s="8"/>
      <c r="F1" s="8"/>
      <c r="G1" s="8"/>
      <c r="H1" s="8"/>
      <c r="I1" s="8"/>
      <c r="J1" s="8"/>
    </row>
    <row r="2" spans="1:10">
      <c r="A2" s="9"/>
      <c r="B2" s="9"/>
      <c r="C2" s="9"/>
      <c r="D2" s="9"/>
      <c r="E2" s="9"/>
      <c r="F2" s="9"/>
      <c r="G2" s="9"/>
      <c r="H2" s="9"/>
      <c r="I2" s="9"/>
      <c r="J2" s="9"/>
    </row>
    <row r="3" ht="36" customHeight="1" spans="1:10">
      <c r="A3" s="151" t="s">
        <v>259</v>
      </c>
      <c r="B3" s="151"/>
      <c r="C3" s="151"/>
      <c r="D3" s="151"/>
      <c r="E3" s="151"/>
      <c r="F3" s="151"/>
      <c r="G3" s="151"/>
      <c r="H3" s="151" t="s">
        <v>260</v>
      </c>
      <c r="I3" s="151"/>
      <c r="J3" s="151"/>
    </row>
    <row r="4" spans="1:10">
      <c r="A4" s="8" t="s">
        <v>261</v>
      </c>
      <c r="B4" s="8"/>
      <c r="C4" s="8" t="s">
        <v>262</v>
      </c>
      <c r="D4" s="8"/>
      <c r="E4" s="8" t="s">
        <v>263</v>
      </c>
      <c r="F4" s="8"/>
      <c r="G4" s="8"/>
      <c r="H4" s="8" t="s">
        <v>264</v>
      </c>
      <c r="I4" s="8"/>
      <c r="J4" s="8"/>
    </row>
    <row r="5" spans="1:10">
      <c r="A5" s="9"/>
      <c r="B5" s="9"/>
      <c r="C5" s="9"/>
      <c r="D5" s="9"/>
      <c r="E5" s="9"/>
      <c r="F5" s="9"/>
      <c r="G5" s="9"/>
      <c r="H5" s="9"/>
      <c r="I5" s="9"/>
      <c r="J5" s="9"/>
    </row>
    <row r="6" ht="30" spans="1:10">
      <c r="A6" s="152" t="s">
        <v>265</v>
      </c>
      <c r="B6" s="2" t="s">
        <v>266</v>
      </c>
      <c r="C6" s="2" t="s">
        <v>267</v>
      </c>
      <c r="D6" s="3" t="s">
        <v>268</v>
      </c>
      <c r="E6" s="3" t="s">
        <v>269</v>
      </c>
      <c r="F6" s="3" t="s">
        <v>270</v>
      </c>
      <c r="G6" s="3" t="s">
        <v>271</v>
      </c>
      <c r="H6" s="3" t="s">
        <v>272</v>
      </c>
      <c r="I6" s="3" t="s">
        <v>273</v>
      </c>
      <c r="J6" s="3" t="s">
        <v>274</v>
      </c>
    </row>
    <row r="7" ht="30" spans="1:10">
      <c r="A7" s="5" t="s">
        <v>275</v>
      </c>
      <c r="B7" s="6" t="s">
        <v>67</v>
      </c>
      <c r="C7" s="6" t="s">
        <v>276</v>
      </c>
      <c r="D7" s="7">
        <v>0.5</v>
      </c>
      <c r="E7" s="7">
        <v>1</v>
      </c>
      <c r="F7" s="7">
        <v>8.3</v>
      </c>
      <c r="G7" s="7">
        <v>0</v>
      </c>
      <c r="H7" s="7">
        <v>21.35</v>
      </c>
      <c r="I7" s="7" t="s">
        <v>277</v>
      </c>
      <c r="J7" s="7">
        <v>10.675</v>
      </c>
    </row>
    <row r="8" ht="30" spans="1:10">
      <c r="A8" s="5" t="s">
        <v>278</v>
      </c>
      <c r="B8" s="6" t="s">
        <v>67</v>
      </c>
      <c r="C8" s="6" t="s">
        <v>279</v>
      </c>
      <c r="D8" s="7">
        <v>1.0041</v>
      </c>
      <c r="E8" s="7">
        <v>1</v>
      </c>
      <c r="F8" s="7">
        <v>6.16</v>
      </c>
      <c r="G8" s="7">
        <v>0</v>
      </c>
      <c r="H8" s="7">
        <v>15.85</v>
      </c>
      <c r="I8" s="7" t="s">
        <v>277</v>
      </c>
      <c r="J8" s="7">
        <v>15.915</v>
      </c>
    </row>
    <row r="9" spans="1:10">
      <c r="A9" s="153" t="s">
        <v>280</v>
      </c>
      <c r="B9" s="154"/>
      <c r="C9" s="154"/>
      <c r="D9" s="154"/>
      <c r="E9" s="154"/>
      <c r="F9" s="154"/>
      <c r="G9" s="154"/>
      <c r="H9" s="154"/>
      <c r="I9" s="171"/>
      <c r="J9" s="172">
        <f>SUM(J7:J8)</f>
        <v>26.59</v>
      </c>
    </row>
    <row r="10" spans="1:10">
      <c r="A10" s="155"/>
      <c r="B10" s="155"/>
      <c r="C10" s="155"/>
      <c r="D10" s="155"/>
      <c r="E10" s="155"/>
      <c r="F10" s="155"/>
      <c r="G10" s="155"/>
      <c r="H10" s="155"/>
      <c r="I10" s="155"/>
      <c r="J10" s="155"/>
    </row>
    <row r="11" ht="30" spans="1:10">
      <c r="A11" s="152" t="s">
        <v>281</v>
      </c>
      <c r="B11" s="2" t="s">
        <v>266</v>
      </c>
      <c r="C11" s="2" t="s">
        <v>267</v>
      </c>
      <c r="D11" s="3" t="s">
        <v>268</v>
      </c>
      <c r="E11" s="3" t="s">
        <v>269</v>
      </c>
      <c r="F11" s="3" t="s">
        <v>270</v>
      </c>
      <c r="G11" s="3" t="s">
        <v>271</v>
      </c>
      <c r="H11" s="3" t="s">
        <v>272</v>
      </c>
      <c r="I11" s="3" t="s">
        <v>273</v>
      </c>
      <c r="J11" s="3" t="s">
        <v>274</v>
      </c>
    </row>
    <row r="12" spans="1:10">
      <c r="A12" s="5" t="s">
        <v>282</v>
      </c>
      <c r="B12" s="6" t="s">
        <v>283</v>
      </c>
      <c r="C12" s="6" t="s">
        <v>284</v>
      </c>
      <c r="D12" s="7">
        <v>0.0078</v>
      </c>
      <c r="E12" s="7">
        <v>1</v>
      </c>
      <c r="F12" s="7">
        <v>146.22</v>
      </c>
      <c r="G12" s="7">
        <v>0</v>
      </c>
      <c r="H12" s="7">
        <v>146.22</v>
      </c>
      <c r="I12" s="7" t="s">
        <v>277</v>
      </c>
      <c r="J12" s="7">
        <v>1.141</v>
      </c>
    </row>
    <row r="13" spans="1:10">
      <c r="A13" s="5" t="s">
        <v>285</v>
      </c>
      <c r="B13" s="6" t="s">
        <v>286</v>
      </c>
      <c r="C13" s="6" t="s">
        <v>287</v>
      </c>
      <c r="D13" s="7">
        <v>2.3887</v>
      </c>
      <c r="E13" s="7">
        <v>1</v>
      </c>
      <c r="F13" s="7">
        <v>0.6</v>
      </c>
      <c r="G13" s="7">
        <v>0</v>
      </c>
      <c r="H13" s="7">
        <v>0.6</v>
      </c>
      <c r="I13" s="7" t="s">
        <v>277</v>
      </c>
      <c r="J13" s="7">
        <v>1.433</v>
      </c>
    </row>
    <row r="14" spans="1:10">
      <c r="A14" s="5"/>
      <c r="B14" s="6"/>
      <c r="C14" s="6"/>
      <c r="D14" s="7"/>
      <c r="E14" s="7"/>
      <c r="F14" s="7"/>
      <c r="G14" s="7"/>
      <c r="H14" s="7"/>
      <c r="I14" s="7"/>
      <c r="J14" s="7"/>
    </row>
    <row r="15" spans="1:10">
      <c r="A15" s="153" t="s">
        <v>280</v>
      </c>
      <c r="B15" s="154"/>
      <c r="C15" s="154"/>
      <c r="D15" s="154"/>
      <c r="E15" s="154"/>
      <c r="F15" s="154"/>
      <c r="G15" s="154"/>
      <c r="H15" s="154"/>
      <c r="I15" s="171"/>
      <c r="J15" s="170">
        <f>SUM(J12:J14)</f>
        <v>2.574</v>
      </c>
    </row>
    <row r="16" ht="38.25" customHeight="1" spans="1:10">
      <c r="A16" s="155"/>
      <c r="B16" s="155"/>
      <c r="C16" s="155"/>
      <c r="D16" s="155"/>
      <c r="E16" s="155"/>
      <c r="F16" s="155"/>
      <c r="G16" s="155"/>
      <c r="H16" s="155"/>
      <c r="I16" s="155"/>
      <c r="J16" s="155"/>
    </row>
    <row r="17" spans="1:5">
      <c r="A17" s="8" t="s">
        <v>288</v>
      </c>
      <c r="B17" s="8"/>
      <c r="C17" s="8"/>
      <c r="D17" s="8"/>
      <c r="E17" s="8"/>
    </row>
    <row r="18" spans="1:5">
      <c r="A18" s="156" t="s">
        <v>289</v>
      </c>
      <c r="B18" s="157"/>
      <c r="C18" s="158"/>
      <c r="D18" s="3" t="s">
        <v>290</v>
      </c>
      <c r="E18" s="3" t="s">
        <v>291</v>
      </c>
    </row>
    <row r="19" spans="1:5">
      <c r="A19" s="159" t="s">
        <v>292</v>
      </c>
      <c r="B19" s="160"/>
      <c r="C19" s="161"/>
      <c r="D19" s="162">
        <v>157.27</v>
      </c>
      <c r="E19" s="165">
        <v>26.59</v>
      </c>
    </row>
    <row r="20" spans="1:5">
      <c r="A20" s="159" t="s">
        <v>293</v>
      </c>
      <c r="B20" s="160"/>
      <c r="C20" s="161"/>
      <c r="D20" s="164"/>
      <c r="E20" s="165">
        <v>2.57</v>
      </c>
    </row>
    <row r="21" spans="1:5">
      <c r="A21" s="159" t="s">
        <v>294</v>
      </c>
      <c r="B21" s="160"/>
      <c r="C21" s="161"/>
      <c r="D21" s="164"/>
      <c r="E21" s="165">
        <v>0</v>
      </c>
    </row>
    <row r="22" spans="1:5">
      <c r="A22" s="159" t="s">
        <v>295</v>
      </c>
      <c r="B22" s="160"/>
      <c r="C22" s="161"/>
      <c r="D22" s="164"/>
      <c r="E22" s="165">
        <v>1</v>
      </c>
    </row>
    <row r="23" spans="1:5">
      <c r="A23" s="159" t="s">
        <v>296</v>
      </c>
      <c r="B23" s="160"/>
      <c r="C23" s="161"/>
      <c r="D23" s="164"/>
      <c r="E23" s="165">
        <v>26.59</v>
      </c>
    </row>
    <row r="24" spans="1:5">
      <c r="A24" s="159" t="s">
        <v>297</v>
      </c>
      <c r="B24" s="160"/>
      <c r="C24" s="161"/>
      <c r="D24" s="164"/>
      <c r="E24" s="165"/>
    </row>
    <row r="25" spans="1:5">
      <c r="A25" s="159" t="s">
        <v>298</v>
      </c>
      <c r="B25" s="160"/>
      <c r="C25" s="161"/>
      <c r="D25" s="166"/>
      <c r="E25" s="165">
        <f>E20+E23</f>
        <v>29.16</v>
      </c>
    </row>
    <row r="26" spans="1:5">
      <c r="A26" s="159" t="s">
        <v>299</v>
      </c>
      <c r="B26" s="160"/>
      <c r="C26" s="161"/>
      <c r="D26" s="162">
        <v>0</v>
      </c>
      <c r="E26" s="165">
        <v>0</v>
      </c>
    </row>
    <row r="27" spans="1:5">
      <c r="A27" s="167" t="s">
        <v>300</v>
      </c>
      <c r="B27" s="168"/>
      <c r="C27" s="169"/>
      <c r="D27" s="166"/>
      <c r="E27" s="172">
        <f>E25</f>
        <v>29.16</v>
      </c>
    </row>
    <row r="28" spans="1:10">
      <c r="A28" s="173"/>
      <c r="B28" s="173"/>
      <c r="C28" s="90"/>
      <c r="D28" s="174"/>
      <c r="E28" s="90"/>
      <c r="F28" s="175"/>
      <c r="G28" s="175"/>
      <c r="H28" s="175"/>
      <c r="I28" s="175"/>
      <c r="J28" s="175"/>
    </row>
    <row r="29" spans="1:10">
      <c r="A29" s="173"/>
      <c r="B29" s="173"/>
      <c r="C29" s="90"/>
      <c r="D29" s="174"/>
      <c r="E29" s="90"/>
      <c r="F29" s="175"/>
      <c r="G29" s="175"/>
      <c r="H29" s="175"/>
      <c r="I29" s="175"/>
      <c r="J29" s="175"/>
    </row>
    <row r="30" spans="1:10">
      <c r="A30" s="173"/>
      <c r="B30" s="173"/>
      <c r="C30" s="90"/>
      <c r="D30" s="174"/>
      <c r="E30" s="90"/>
      <c r="F30" s="175"/>
      <c r="G30" s="175"/>
      <c r="H30" s="175"/>
      <c r="I30" s="175"/>
      <c r="J30" s="175"/>
    </row>
    <row r="31" spans="1:10">
      <c r="A31" s="173"/>
      <c r="B31" s="173"/>
      <c r="C31" s="90"/>
      <c r="D31" s="174"/>
      <c r="E31" s="90"/>
      <c r="F31" s="175"/>
      <c r="G31" s="175"/>
      <c r="H31" s="175"/>
      <c r="I31" s="175"/>
      <c r="J31" s="175"/>
    </row>
    <row r="32" spans="1:10">
      <c r="A32" s="173"/>
      <c r="B32" s="173"/>
      <c r="C32" s="176"/>
      <c r="D32" s="174"/>
      <c r="E32" s="90"/>
      <c r="F32" s="175"/>
      <c r="G32" s="175"/>
      <c r="H32" s="175"/>
      <c r="I32" s="175"/>
      <c r="J32" s="175"/>
    </row>
    <row r="33" ht="15.75" spans="1:10">
      <c r="A33" s="177"/>
      <c r="B33" s="177"/>
      <c r="C33" s="178"/>
      <c r="D33" s="179"/>
      <c r="E33" s="178"/>
      <c r="F33" s="180"/>
      <c r="G33" s="180"/>
      <c r="H33" s="180"/>
      <c r="I33" s="180"/>
      <c r="J33" s="180"/>
    </row>
  </sheetData>
  <mergeCells count="32">
    <mergeCell ref="A1:J1"/>
    <mergeCell ref="A2:J2"/>
    <mergeCell ref="A3:G3"/>
    <mergeCell ref="H3:J3"/>
    <mergeCell ref="A4:B4"/>
    <mergeCell ref="C4:D4"/>
    <mergeCell ref="E4:G4"/>
    <mergeCell ref="H4:J4"/>
    <mergeCell ref="A5:J5"/>
    <mergeCell ref="A9:I9"/>
    <mergeCell ref="A10:J10"/>
    <mergeCell ref="A15:I15"/>
    <mergeCell ref="A16:J16"/>
    <mergeCell ref="A17:E17"/>
    <mergeCell ref="A18:C18"/>
    <mergeCell ref="A19:C19"/>
    <mergeCell ref="A20:C20"/>
    <mergeCell ref="A21:C21"/>
    <mergeCell ref="A22:C22"/>
    <mergeCell ref="A23:C23"/>
    <mergeCell ref="A24:C24"/>
    <mergeCell ref="A25:C25"/>
    <mergeCell ref="A26:C26"/>
    <mergeCell ref="A27:C27"/>
    <mergeCell ref="A28:B28"/>
    <mergeCell ref="A29:B29"/>
    <mergeCell ref="A30:B30"/>
    <mergeCell ref="A31:B31"/>
    <mergeCell ref="A32:B32"/>
    <mergeCell ref="A33:B33"/>
    <mergeCell ref="D19:D25"/>
    <mergeCell ref="D26:D27"/>
  </mergeCells>
  <pageMargins left="0.511811024" right="0.511811024" top="0.787401575" bottom="0.787401575" header="0.31496062" footer="0.31496062"/>
  <pageSetup paperSize="9" scale="73" fitToHeight="0" orientation="portrait"/>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33"/>
  <sheetViews>
    <sheetView workbookViewId="0">
      <selection activeCell="M13" sqref="M13"/>
    </sheetView>
    <sheetView workbookViewId="1">
      <selection activeCell="A1" sqref="A1:J1"/>
    </sheetView>
    <sheetView workbookViewId="2">
      <selection activeCell="A1" sqref="A1"/>
    </sheetView>
  </sheetViews>
  <sheetFormatPr defaultColWidth="9" defaultRowHeight="15"/>
  <cols>
    <col min="1" max="1" width="36.5714285714286" customWidth="1"/>
    <col min="4" max="4" width="10.5714285714286"/>
    <col min="6" max="6" width="9.71428571428571"/>
    <col min="8" max="8" width="9.71428571428571"/>
    <col min="10" max="10" width="12.8571428571429"/>
    <col min="257" max="257" width="36.5714285714286" customWidth="1"/>
    <col min="513" max="513" width="36.5714285714286" customWidth="1"/>
    <col min="769" max="769" width="36.5714285714286" customWidth="1"/>
    <col min="1025" max="1025" width="36.5714285714286" customWidth="1"/>
    <col min="1281" max="1281" width="36.5714285714286" customWidth="1"/>
    <col min="1537" max="1537" width="36.5714285714286" customWidth="1"/>
    <col min="1793" max="1793" width="36.5714285714286" customWidth="1"/>
    <col min="2049" max="2049" width="36.5714285714286" customWidth="1"/>
    <col min="2305" max="2305" width="36.5714285714286" customWidth="1"/>
    <col min="2561" max="2561" width="36.5714285714286" customWidth="1"/>
    <col min="2817" max="2817" width="36.5714285714286" customWidth="1"/>
    <col min="3073" max="3073" width="36.5714285714286" customWidth="1"/>
    <col min="3329" max="3329" width="36.5714285714286" customWidth="1"/>
    <col min="3585" max="3585" width="36.5714285714286" customWidth="1"/>
    <col min="3841" max="3841" width="36.5714285714286" customWidth="1"/>
    <col min="4097" max="4097" width="36.5714285714286" customWidth="1"/>
    <col min="4353" max="4353" width="36.5714285714286" customWidth="1"/>
    <col min="4609" max="4609" width="36.5714285714286" customWidth="1"/>
    <col min="4865" max="4865" width="36.5714285714286" customWidth="1"/>
    <col min="5121" max="5121" width="36.5714285714286" customWidth="1"/>
    <col min="5377" max="5377" width="36.5714285714286" customWidth="1"/>
    <col min="5633" max="5633" width="36.5714285714286" customWidth="1"/>
    <col min="5889" max="5889" width="36.5714285714286" customWidth="1"/>
    <col min="6145" max="6145" width="36.5714285714286" customWidth="1"/>
    <col min="6401" max="6401" width="36.5714285714286" customWidth="1"/>
    <col min="6657" max="6657" width="36.5714285714286" customWidth="1"/>
    <col min="6913" max="6913" width="36.5714285714286" customWidth="1"/>
    <col min="7169" max="7169" width="36.5714285714286" customWidth="1"/>
    <col min="7425" max="7425" width="36.5714285714286" customWidth="1"/>
    <col min="7681" max="7681" width="36.5714285714286" customWidth="1"/>
    <col min="7937" max="7937" width="36.5714285714286" customWidth="1"/>
    <col min="8193" max="8193" width="36.5714285714286" customWidth="1"/>
    <col min="8449" max="8449" width="36.5714285714286" customWidth="1"/>
    <col min="8705" max="8705" width="36.5714285714286" customWidth="1"/>
    <col min="8961" max="8961" width="36.5714285714286" customWidth="1"/>
    <col min="9217" max="9217" width="36.5714285714286" customWidth="1"/>
    <col min="9473" max="9473" width="36.5714285714286" customWidth="1"/>
    <col min="9729" max="9729" width="36.5714285714286" customWidth="1"/>
    <col min="9985" max="9985" width="36.5714285714286" customWidth="1"/>
    <col min="10241" max="10241" width="36.5714285714286" customWidth="1"/>
    <col min="10497" max="10497" width="36.5714285714286" customWidth="1"/>
    <col min="10753" max="10753" width="36.5714285714286" customWidth="1"/>
    <col min="11009" max="11009" width="36.5714285714286" customWidth="1"/>
    <col min="11265" max="11265" width="36.5714285714286" customWidth="1"/>
    <col min="11521" max="11521" width="36.5714285714286" customWidth="1"/>
    <col min="11777" max="11777" width="36.5714285714286" customWidth="1"/>
    <col min="12033" max="12033" width="36.5714285714286" customWidth="1"/>
    <col min="12289" max="12289" width="36.5714285714286" customWidth="1"/>
    <col min="12545" max="12545" width="36.5714285714286" customWidth="1"/>
    <col min="12801" max="12801" width="36.5714285714286" customWidth="1"/>
    <col min="13057" max="13057" width="36.5714285714286" customWidth="1"/>
    <col min="13313" max="13313" width="36.5714285714286" customWidth="1"/>
    <col min="13569" max="13569" width="36.5714285714286" customWidth="1"/>
    <col min="13825" max="13825" width="36.5714285714286" customWidth="1"/>
    <col min="14081" max="14081" width="36.5714285714286" customWidth="1"/>
    <col min="14337" max="14337" width="36.5714285714286" customWidth="1"/>
    <col min="14593" max="14593" width="36.5714285714286" customWidth="1"/>
    <col min="14849" max="14849" width="36.5714285714286" customWidth="1"/>
    <col min="15105" max="15105" width="36.5714285714286" customWidth="1"/>
    <col min="15361" max="15361" width="36.5714285714286" customWidth="1"/>
    <col min="15617" max="15617" width="36.5714285714286" customWidth="1"/>
    <col min="15873" max="15873" width="36.5714285714286" customWidth="1"/>
    <col min="16129" max="16129" width="36.5714285714286" customWidth="1"/>
  </cols>
  <sheetData>
    <row r="1" ht="15.75" customHeight="1" spans="1:10">
      <c r="A1" s="8" t="s">
        <v>258</v>
      </c>
      <c r="B1" s="8"/>
      <c r="C1" s="8"/>
      <c r="D1" s="8"/>
      <c r="E1" s="8"/>
      <c r="F1" s="8"/>
      <c r="G1" s="8"/>
      <c r="H1" s="8"/>
      <c r="I1" s="8"/>
      <c r="J1" s="8"/>
    </row>
    <row r="2" customHeight="1" spans="1:10">
      <c r="A2" s="9"/>
      <c r="B2" s="9"/>
      <c r="C2" s="9"/>
      <c r="D2" s="9"/>
      <c r="E2" s="9"/>
      <c r="F2" s="9"/>
      <c r="G2" s="9"/>
      <c r="H2" s="9"/>
      <c r="I2" s="9"/>
      <c r="J2" s="9"/>
    </row>
    <row r="3" ht="45.75" customHeight="1" spans="1:10">
      <c r="A3" s="8" t="s">
        <v>301</v>
      </c>
      <c r="B3" s="8"/>
      <c r="C3" s="8"/>
      <c r="D3" s="8"/>
      <c r="E3" s="8"/>
      <c r="F3" s="8"/>
      <c r="G3" s="8"/>
      <c r="H3" s="151" t="s">
        <v>302</v>
      </c>
      <c r="I3" s="151"/>
      <c r="J3" s="151"/>
    </row>
    <row r="4" spans="1:10">
      <c r="A4" s="8" t="s">
        <v>261</v>
      </c>
      <c r="B4" s="8"/>
      <c r="C4" s="8" t="s">
        <v>303</v>
      </c>
      <c r="D4" s="8"/>
      <c r="E4" s="8" t="s">
        <v>263</v>
      </c>
      <c r="F4" s="8"/>
      <c r="G4" s="8"/>
      <c r="H4" s="8" t="s">
        <v>304</v>
      </c>
      <c r="I4" s="8"/>
      <c r="J4" s="8"/>
    </row>
    <row r="5" spans="1:10">
      <c r="A5" s="9"/>
      <c r="B5" s="9"/>
      <c r="C5" s="9"/>
      <c r="D5" s="9"/>
      <c r="E5" s="9"/>
      <c r="F5" s="9"/>
      <c r="G5" s="9"/>
      <c r="H5" s="9"/>
      <c r="I5" s="9"/>
      <c r="J5" s="9"/>
    </row>
    <row r="6" ht="30" spans="1:10">
      <c r="A6" s="152" t="s">
        <v>265</v>
      </c>
      <c r="B6" s="2" t="s">
        <v>266</v>
      </c>
      <c r="C6" s="2" t="s">
        <v>267</v>
      </c>
      <c r="D6" s="3" t="s">
        <v>268</v>
      </c>
      <c r="E6" s="3" t="s">
        <v>269</v>
      </c>
      <c r="F6" s="3" t="s">
        <v>270</v>
      </c>
      <c r="G6" s="3" t="s">
        <v>271</v>
      </c>
      <c r="H6" s="3" t="s">
        <v>272</v>
      </c>
      <c r="I6" s="3" t="s">
        <v>273</v>
      </c>
      <c r="J6" s="3" t="s">
        <v>274</v>
      </c>
    </row>
    <row r="7" ht="30" spans="1:10">
      <c r="A7" s="5" t="s">
        <v>275</v>
      </c>
      <c r="B7" s="6" t="s">
        <v>67</v>
      </c>
      <c r="C7" s="6" t="s">
        <v>276</v>
      </c>
      <c r="D7" s="7">
        <v>0.2632</v>
      </c>
      <c r="E7" s="7">
        <v>1</v>
      </c>
      <c r="F7" s="7">
        <v>8.84</v>
      </c>
      <c r="G7" s="7">
        <v>0</v>
      </c>
      <c r="H7" s="7">
        <v>22.74</v>
      </c>
      <c r="I7" s="7" t="s">
        <v>277</v>
      </c>
      <c r="J7" s="7">
        <v>5.985</v>
      </c>
    </row>
    <row r="8" ht="30" spans="1:10">
      <c r="A8" s="5" t="s">
        <v>278</v>
      </c>
      <c r="B8" s="6" t="s">
        <v>67</v>
      </c>
      <c r="C8" s="6" t="s">
        <v>279</v>
      </c>
      <c r="D8" s="7">
        <v>0.2632</v>
      </c>
      <c r="E8" s="7">
        <v>1</v>
      </c>
      <c r="F8" s="7">
        <v>6.56</v>
      </c>
      <c r="G8" s="7">
        <v>0</v>
      </c>
      <c r="H8" s="7">
        <v>16.88</v>
      </c>
      <c r="I8" s="7" t="s">
        <v>277</v>
      </c>
      <c r="J8" s="7">
        <f>ROUND(H8*D8,2)</f>
        <v>4.44</v>
      </c>
    </row>
    <row r="9" spans="1:10">
      <c r="A9" s="153" t="s">
        <v>280</v>
      </c>
      <c r="B9" s="154"/>
      <c r="C9" s="154"/>
      <c r="D9" s="154"/>
      <c r="E9" s="154"/>
      <c r="F9" s="154"/>
      <c r="G9" s="154"/>
      <c r="H9" s="154"/>
      <c r="I9" s="171"/>
      <c r="J9" s="170">
        <f>SUM(J7:J8)</f>
        <v>10.425</v>
      </c>
    </row>
    <row r="10" spans="1:10">
      <c r="A10" s="155"/>
      <c r="B10" s="155"/>
      <c r="C10" s="155"/>
      <c r="D10" s="155"/>
      <c r="E10" s="155"/>
      <c r="F10" s="155"/>
      <c r="G10" s="155"/>
      <c r="H10" s="155"/>
      <c r="I10" s="155"/>
      <c r="J10" s="155"/>
    </row>
    <row r="11" ht="30" spans="1:10">
      <c r="A11" s="152" t="s">
        <v>281</v>
      </c>
      <c r="B11" s="2" t="s">
        <v>266</v>
      </c>
      <c r="C11" s="2" t="s">
        <v>267</v>
      </c>
      <c r="D11" s="3" t="s">
        <v>268</v>
      </c>
      <c r="E11" s="3" t="s">
        <v>269</v>
      </c>
      <c r="F11" s="3" t="s">
        <v>270</v>
      </c>
      <c r="G11" s="3" t="s">
        <v>271</v>
      </c>
      <c r="H11" s="3" t="s">
        <v>272</v>
      </c>
      <c r="I11" s="3" t="s">
        <v>273</v>
      </c>
      <c r="J11" s="3" t="s">
        <v>274</v>
      </c>
    </row>
    <row r="12" spans="1:10">
      <c r="A12" s="5" t="s">
        <v>305</v>
      </c>
      <c r="B12" s="6" t="s">
        <v>283</v>
      </c>
      <c r="C12" s="6" t="s">
        <v>306</v>
      </c>
      <c r="D12" s="7">
        <v>0.1136</v>
      </c>
      <c r="E12" s="7">
        <v>1</v>
      </c>
      <c r="F12" s="7">
        <v>121.25</v>
      </c>
      <c r="G12" s="7">
        <v>0</v>
      </c>
      <c r="H12" s="7">
        <f t="shared" ref="H12:H15" si="0">F12</f>
        <v>121.25</v>
      </c>
      <c r="I12" s="7" t="s">
        <v>277</v>
      </c>
      <c r="J12" s="7">
        <f t="shared" ref="J12:J15" si="1">ROUND(H12*D12,3)</f>
        <v>13.774</v>
      </c>
    </row>
    <row r="13" ht="75" spans="1:10">
      <c r="A13" s="5" t="s">
        <v>307</v>
      </c>
      <c r="B13" s="6" t="s">
        <v>308</v>
      </c>
      <c r="C13" s="438" t="s">
        <v>309</v>
      </c>
      <c r="D13" s="7">
        <v>8.7e-6</v>
      </c>
      <c r="E13" s="7">
        <v>1</v>
      </c>
      <c r="F13" s="7">
        <v>391.54</v>
      </c>
      <c r="G13" s="7">
        <v>0</v>
      </c>
      <c r="H13" s="7">
        <f t="shared" si="0"/>
        <v>391.54</v>
      </c>
      <c r="I13" s="7"/>
      <c r="J13" s="7">
        <f t="shared" si="1"/>
        <v>0.003</v>
      </c>
    </row>
    <row r="14" spans="1:10">
      <c r="A14" s="5" t="s">
        <v>310</v>
      </c>
      <c r="B14" s="6" t="s">
        <v>311</v>
      </c>
      <c r="C14" s="6">
        <v>800102</v>
      </c>
      <c r="D14" s="7">
        <v>0.01343</v>
      </c>
      <c r="E14" s="7">
        <v>1</v>
      </c>
      <c r="F14" s="7">
        <v>6.09</v>
      </c>
      <c r="G14" s="7"/>
      <c r="H14" s="7">
        <f t="shared" si="0"/>
        <v>6.09</v>
      </c>
      <c r="I14" s="7"/>
      <c r="J14" s="7">
        <f t="shared" si="1"/>
        <v>0.082</v>
      </c>
    </row>
    <row r="15" spans="1:10">
      <c r="A15" s="5" t="s">
        <v>305</v>
      </c>
      <c r="B15" s="6" t="s">
        <v>283</v>
      </c>
      <c r="C15" s="6" t="s">
        <v>306</v>
      </c>
      <c r="D15" s="7">
        <v>0.0098</v>
      </c>
      <c r="E15" s="7">
        <v>1</v>
      </c>
      <c r="F15" s="7">
        <v>121.25</v>
      </c>
      <c r="G15" s="7">
        <v>0</v>
      </c>
      <c r="H15" s="7">
        <f t="shared" si="0"/>
        <v>121.25</v>
      </c>
      <c r="I15" s="7" t="s">
        <v>277</v>
      </c>
      <c r="J15" s="7">
        <f t="shared" si="1"/>
        <v>1.188</v>
      </c>
    </row>
    <row r="16" spans="1:10">
      <c r="A16" s="153" t="s">
        <v>280</v>
      </c>
      <c r="B16" s="154"/>
      <c r="C16" s="154"/>
      <c r="D16" s="154"/>
      <c r="E16" s="154"/>
      <c r="F16" s="154"/>
      <c r="G16" s="154"/>
      <c r="H16" s="154"/>
      <c r="I16" s="171"/>
      <c r="J16" s="170">
        <f>SUM(J12:J15)</f>
        <v>15.047</v>
      </c>
    </row>
    <row r="17" customFormat="1" ht="30" spans="1:10">
      <c r="A17" s="152" t="s">
        <v>312</v>
      </c>
      <c r="B17" s="2" t="s">
        <v>266</v>
      </c>
      <c r="C17" s="2" t="s">
        <v>267</v>
      </c>
      <c r="D17" s="3" t="s">
        <v>268</v>
      </c>
      <c r="E17" s="3" t="s">
        <v>269</v>
      </c>
      <c r="F17" s="3" t="s">
        <v>270</v>
      </c>
      <c r="G17" s="3" t="s">
        <v>271</v>
      </c>
      <c r="H17" s="3" t="s">
        <v>272</v>
      </c>
      <c r="I17" s="3" t="s">
        <v>273</v>
      </c>
      <c r="J17" s="3" t="s">
        <v>274</v>
      </c>
    </row>
    <row r="18" customFormat="1" ht="120" spans="1:10">
      <c r="A18" s="5" t="s">
        <v>313</v>
      </c>
      <c r="B18" s="6" t="s">
        <v>27</v>
      </c>
      <c r="C18" s="438" t="s">
        <v>314</v>
      </c>
      <c r="D18" s="7">
        <v>8.3e-6</v>
      </c>
      <c r="E18" s="7">
        <v>1</v>
      </c>
      <c r="F18" s="10">
        <v>9471.95</v>
      </c>
      <c r="G18" s="7">
        <v>0</v>
      </c>
      <c r="H18" s="10">
        <f>F18</f>
        <v>9471.95</v>
      </c>
      <c r="I18" s="7" t="s">
        <v>277</v>
      </c>
      <c r="J18" s="7">
        <f>ROUND(H18*D18,3)</f>
        <v>0.079</v>
      </c>
    </row>
    <row r="19" customFormat="1" ht="75" spans="1:10">
      <c r="A19" s="5" t="s">
        <v>315</v>
      </c>
      <c r="B19" s="6" t="s">
        <v>308</v>
      </c>
      <c r="C19" s="438" t="s">
        <v>316</v>
      </c>
      <c r="D19" s="7">
        <v>9.7e-6</v>
      </c>
      <c r="E19" s="7">
        <v>1</v>
      </c>
      <c r="F19" s="10">
        <v>13801.74</v>
      </c>
      <c r="G19" s="7">
        <v>0</v>
      </c>
      <c r="H19" s="10">
        <f>F19</f>
        <v>13801.74</v>
      </c>
      <c r="I19" s="7"/>
      <c r="J19" s="7">
        <f>ROUND(H19*D19,3)</f>
        <v>0.134</v>
      </c>
    </row>
    <row r="20" customFormat="1" spans="1:10">
      <c r="A20" s="153" t="s">
        <v>280</v>
      </c>
      <c r="B20" s="154"/>
      <c r="C20" s="154"/>
      <c r="D20" s="154"/>
      <c r="E20" s="154"/>
      <c r="F20" s="154"/>
      <c r="G20" s="154"/>
      <c r="H20" s="154"/>
      <c r="I20" s="171"/>
      <c r="J20" s="170">
        <f>SUM(J18:J19)</f>
        <v>0.213</v>
      </c>
    </row>
    <row r="21" spans="1:10">
      <c r="A21" s="155"/>
      <c r="B21" s="155"/>
      <c r="C21" s="155"/>
      <c r="D21" s="155"/>
      <c r="E21" s="155"/>
      <c r="F21" s="155"/>
      <c r="G21" s="155"/>
      <c r="H21" s="155"/>
      <c r="I21" s="155"/>
      <c r="J21" s="155"/>
    </row>
    <row r="22" spans="1:5">
      <c r="A22" s="8" t="s">
        <v>288</v>
      </c>
      <c r="B22" s="8"/>
      <c r="C22" s="8"/>
      <c r="D22" s="8"/>
      <c r="E22" s="8"/>
    </row>
    <row r="23" spans="1:5">
      <c r="A23" s="156" t="s">
        <v>289</v>
      </c>
      <c r="B23" s="157"/>
      <c r="C23" s="158"/>
      <c r="D23" s="3" t="s">
        <v>290</v>
      </c>
      <c r="E23" s="3" t="s">
        <v>291</v>
      </c>
    </row>
    <row r="24" spans="1:5">
      <c r="A24" s="159" t="s">
        <v>292</v>
      </c>
      <c r="B24" s="160"/>
      <c r="C24" s="161"/>
      <c r="D24" s="162">
        <v>157.27</v>
      </c>
      <c r="E24" s="163">
        <f>J9</f>
        <v>10.425</v>
      </c>
    </row>
    <row r="25" spans="1:5">
      <c r="A25" s="159" t="s">
        <v>293</v>
      </c>
      <c r="B25" s="160"/>
      <c r="C25" s="161"/>
      <c r="D25" s="164"/>
      <c r="E25" s="163">
        <f>J16</f>
        <v>15.047</v>
      </c>
    </row>
    <row r="26" spans="1:5">
      <c r="A26" s="159" t="s">
        <v>294</v>
      </c>
      <c r="B26" s="160"/>
      <c r="C26" s="161"/>
      <c r="D26" s="164"/>
      <c r="E26" s="163">
        <f>J20</f>
        <v>0.213</v>
      </c>
    </row>
    <row r="27" spans="1:5">
      <c r="A27" s="159" t="s">
        <v>295</v>
      </c>
      <c r="B27" s="160"/>
      <c r="C27" s="161"/>
      <c r="D27" s="164"/>
      <c r="E27" s="165">
        <v>1</v>
      </c>
    </row>
    <row r="28" spans="1:5">
      <c r="A28" s="159" t="s">
        <v>296</v>
      </c>
      <c r="B28" s="160"/>
      <c r="C28" s="161"/>
      <c r="D28" s="164"/>
      <c r="E28" s="163">
        <f>E24+E26</f>
        <v>10.638</v>
      </c>
    </row>
    <row r="29" spans="1:5">
      <c r="A29" s="159" t="s">
        <v>297</v>
      </c>
      <c r="B29" s="160"/>
      <c r="C29" s="161"/>
      <c r="D29" s="164"/>
      <c r="E29" s="163">
        <f>((E24/E27)+(E26/E27))</f>
        <v>10.638</v>
      </c>
    </row>
    <row r="30" spans="1:5">
      <c r="A30" s="159" t="s">
        <v>298</v>
      </c>
      <c r="B30" s="160"/>
      <c r="C30" s="161"/>
      <c r="D30" s="166"/>
      <c r="E30" s="163">
        <f>E25+E29</f>
        <v>25.685</v>
      </c>
    </row>
    <row r="31" spans="1:5">
      <c r="A31" s="159" t="s">
        <v>299</v>
      </c>
      <c r="B31" s="160"/>
      <c r="C31" s="161"/>
      <c r="D31" s="162">
        <v>0</v>
      </c>
      <c r="E31" s="165">
        <v>0</v>
      </c>
    </row>
    <row r="32" spans="1:5">
      <c r="A32" s="167" t="s">
        <v>300</v>
      </c>
      <c r="B32" s="168"/>
      <c r="C32" s="169"/>
      <c r="D32" s="166"/>
      <c r="E32" s="170">
        <f>E30</f>
        <v>25.685</v>
      </c>
    </row>
    <row r="33" ht="15.75" spans="1:10">
      <c r="A33" s="148"/>
      <c r="B33" s="148"/>
      <c r="C33" s="149"/>
      <c r="D33" s="150"/>
      <c r="E33" s="149"/>
      <c r="F33" s="149"/>
      <c r="G33" s="149"/>
      <c r="H33" s="149"/>
      <c r="I33" s="149"/>
      <c r="J33" s="149"/>
    </row>
  </sheetData>
  <mergeCells count="28">
    <mergeCell ref="A1:J1"/>
    <mergeCell ref="A2:J2"/>
    <mergeCell ref="A3:G3"/>
    <mergeCell ref="H3:J3"/>
    <mergeCell ref="A4:B4"/>
    <mergeCell ref="C4:D4"/>
    <mergeCell ref="E4:G4"/>
    <mergeCell ref="H4:J4"/>
    <mergeCell ref="A5:J5"/>
    <mergeCell ref="A9:I9"/>
    <mergeCell ref="A10:J10"/>
    <mergeCell ref="A16:I16"/>
    <mergeCell ref="A20:I20"/>
    <mergeCell ref="A21:J21"/>
    <mergeCell ref="A22:E22"/>
    <mergeCell ref="A23:C23"/>
    <mergeCell ref="A24:C24"/>
    <mergeCell ref="A25:C25"/>
    <mergeCell ref="A26:C26"/>
    <mergeCell ref="A27:C27"/>
    <mergeCell ref="A28:C28"/>
    <mergeCell ref="A29:C29"/>
    <mergeCell ref="A30:C30"/>
    <mergeCell ref="A31:C31"/>
    <mergeCell ref="A32:C32"/>
    <mergeCell ref="A33:B33"/>
    <mergeCell ref="D24:D30"/>
    <mergeCell ref="D31:D32"/>
  </mergeCells>
  <pageMargins left="0.511811024" right="0.511811024" top="0.787401575" bottom="0.787401575" header="0.31496062" footer="0.31496062"/>
  <pageSetup paperSize="9" scale="74" fitToHeight="0" orientation="portrait"/>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22"/>
  <sheetViews>
    <sheetView view="pageBreakPreview" zoomScaleNormal="100" workbookViewId="0">
      <selection activeCell="A1" sqref="A1:J22"/>
    </sheetView>
    <sheetView workbookViewId="1">
      <selection activeCell="A1" sqref="A1"/>
    </sheetView>
    <sheetView workbookViewId="2">
      <selection activeCell="A1" sqref="A1"/>
    </sheetView>
  </sheetViews>
  <sheetFormatPr defaultColWidth="9" defaultRowHeight="15"/>
  <cols>
    <col min="1" max="1" width="55.4285714285714" customWidth="1"/>
    <col min="257" max="257" width="55.4285714285714" customWidth="1"/>
    <col min="513" max="513" width="55.4285714285714" customWidth="1"/>
    <col min="769" max="769" width="55.4285714285714" customWidth="1"/>
    <col min="1025" max="1025" width="55.4285714285714" customWidth="1"/>
    <col min="1281" max="1281" width="55.4285714285714" customWidth="1"/>
    <col min="1537" max="1537" width="55.4285714285714" customWidth="1"/>
    <col min="1793" max="1793" width="55.4285714285714" customWidth="1"/>
    <col min="2049" max="2049" width="55.4285714285714" customWidth="1"/>
    <col min="2305" max="2305" width="55.4285714285714" customWidth="1"/>
    <col min="2561" max="2561" width="55.4285714285714" customWidth="1"/>
    <col min="2817" max="2817" width="55.4285714285714" customWidth="1"/>
    <col min="3073" max="3073" width="55.4285714285714" customWidth="1"/>
    <col min="3329" max="3329" width="55.4285714285714" customWidth="1"/>
    <col min="3585" max="3585" width="55.4285714285714" customWidth="1"/>
    <col min="3841" max="3841" width="55.4285714285714" customWidth="1"/>
    <col min="4097" max="4097" width="55.4285714285714" customWidth="1"/>
    <col min="4353" max="4353" width="55.4285714285714" customWidth="1"/>
    <col min="4609" max="4609" width="55.4285714285714" customWidth="1"/>
    <col min="4865" max="4865" width="55.4285714285714" customWidth="1"/>
    <col min="5121" max="5121" width="55.4285714285714" customWidth="1"/>
    <col min="5377" max="5377" width="55.4285714285714" customWidth="1"/>
    <col min="5633" max="5633" width="55.4285714285714" customWidth="1"/>
    <col min="5889" max="5889" width="55.4285714285714" customWidth="1"/>
    <col min="6145" max="6145" width="55.4285714285714" customWidth="1"/>
    <col min="6401" max="6401" width="55.4285714285714" customWidth="1"/>
    <col min="6657" max="6657" width="55.4285714285714" customWidth="1"/>
    <col min="6913" max="6913" width="55.4285714285714" customWidth="1"/>
    <col min="7169" max="7169" width="55.4285714285714" customWidth="1"/>
    <col min="7425" max="7425" width="55.4285714285714" customWidth="1"/>
    <col min="7681" max="7681" width="55.4285714285714" customWidth="1"/>
    <col min="7937" max="7937" width="55.4285714285714" customWidth="1"/>
    <col min="8193" max="8193" width="55.4285714285714" customWidth="1"/>
    <col min="8449" max="8449" width="55.4285714285714" customWidth="1"/>
    <col min="8705" max="8705" width="55.4285714285714" customWidth="1"/>
    <col min="8961" max="8961" width="55.4285714285714" customWidth="1"/>
    <col min="9217" max="9217" width="55.4285714285714" customWidth="1"/>
    <col min="9473" max="9473" width="55.4285714285714" customWidth="1"/>
    <col min="9729" max="9729" width="55.4285714285714" customWidth="1"/>
    <col min="9985" max="9985" width="55.4285714285714" customWidth="1"/>
    <col min="10241" max="10241" width="55.4285714285714" customWidth="1"/>
    <col min="10497" max="10497" width="55.4285714285714" customWidth="1"/>
    <col min="10753" max="10753" width="55.4285714285714" customWidth="1"/>
    <col min="11009" max="11009" width="55.4285714285714" customWidth="1"/>
    <col min="11265" max="11265" width="55.4285714285714" customWidth="1"/>
    <col min="11521" max="11521" width="55.4285714285714" customWidth="1"/>
    <col min="11777" max="11777" width="55.4285714285714" customWidth="1"/>
    <col min="12033" max="12033" width="55.4285714285714" customWidth="1"/>
    <col min="12289" max="12289" width="55.4285714285714" customWidth="1"/>
    <col min="12545" max="12545" width="55.4285714285714" customWidth="1"/>
    <col min="12801" max="12801" width="55.4285714285714" customWidth="1"/>
    <col min="13057" max="13057" width="55.4285714285714" customWidth="1"/>
    <col min="13313" max="13313" width="55.4285714285714" customWidth="1"/>
    <col min="13569" max="13569" width="55.4285714285714" customWidth="1"/>
    <col min="13825" max="13825" width="55.4285714285714" customWidth="1"/>
    <col min="14081" max="14081" width="55.4285714285714" customWidth="1"/>
    <col min="14337" max="14337" width="55.4285714285714" customWidth="1"/>
    <col min="14593" max="14593" width="55.4285714285714" customWidth="1"/>
    <col min="14849" max="14849" width="55.4285714285714" customWidth="1"/>
    <col min="15105" max="15105" width="55.4285714285714" customWidth="1"/>
    <col min="15361" max="15361" width="55.4285714285714" customWidth="1"/>
    <col min="15617" max="15617" width="55.4285714285714" customWidth="1"/>
    <col min="15873" max="15873" width="55.4285714285714" customWidth="1"/>
    <col min="16129" max="16129" width="55.4285714285714" customWidth="1"/>
  </cols>
  <sheetData>
    <row r="1" ht="15.75" spans="1:10">
      <c r="A1" s="141" t="s">
        <v>208</v>
      </c>
      <c r="B1" s="142" t="s">
        <v>73</v>
      </c>
      <c r="C1" s="143"/>
      <c r="D1" s="143"/>
      <c r="E1" s="143"/>
      <c r="F1" s="143"/>
      <c r="G1" s="143"/>
      <c r="H1" s="143"/>
      <c r="I1" s="143"/>
      <c r="J1" s="143"/>
    </row>
    <row r="2" spans="2:10">
      <c r="B2" s="143"/>
      <c r="C2" s="143"/>
      <c r="D2" s="143"/>
      <c r="E2" s="143"/>
      <c r="F2" s="143"/>
      <c r="G2" s="143"/>
      <c r="H2" s="143"/>
      <c r="I2" s="143"/>
      <c r="J2" s="143"/>
    </row>
    <row r="3" spans="2:10">
      <c r="B3" s="143"/>
      <c r="C3" s="143"/>
      <c r="D3" s="143"/>
      <c r="E3" s="143"/>
      <c r="F3" s="143"/>
      <c r="G3" s="143"/>
      <c r="H3" s="143"/>
      <c r="I3" s="143"/>
      <c r="J3" s="143"/>
    </row>
    <row r="4" spans="1:10">
      <c r="A4" s="144" t="s">
        <v>265</v>
      </c>
      <c r="B4" s="144" t="s">
        <v>317</v>
      </c>
      <c r="C4" s="144" t="s">
        <v>318</v>
      </c>
      <c r="D4" s="144" t="s">
        <v>268</v>
      </c>
      <c r="E4" s="144" t="s">
        <v>269</v>
      </c>
      <c r="F4" s="144" t="s">
        <v>270</v>
      </c>
      <c r="G4" s="144" t="s">
        <v>271</v>
      </c>
      <c r="H4" s="144" t="s">
        <v>272</v>
      </c>
      <c r="I4" s="144" t="s">
        <v>273</v>
      </c>
      <c r="J4" s="144" t="s">
        <v>274</v>
      </c>
    </row>
    <row r="6" ht="18.75" customHeight="1" spans="1:10">
      <c r="A6" s="9" t="s">
        <v>319</v>
      </c>
      <c r="B6" s="73" t="s">
        <v>67</v>
      </c>
      <c r="C6" s="76">
        <v>10101</v>
      </c>
      <c r="D6" s="73">
        <v>0.2</v>
      </c>
      <c r="E6" s="73">
        <v>1</v>
      </c>
      <c r="F6" s="73">
        <v>7.46</v>
      </c>
      <c r="G6" s="73">
        <v>0</v>
      </c>
      <c r="H6" s="145">
        <f>F6*2.5727</f>
        <v>19.192342</v>
      </c>
      <c r="I6" s="73" t="s">
        <v>277</v>
      </c>
      <c r="J6" s="145">
        <f>H6*D6</f>
        <v>3.8384684</v>
      </c>
    </row>
    <row r="7" ht="30" spans="1:10">
      <c r="A7" s="9" t="s">
        <v>320</v>
      </c>
      <c r="B7" s="73" t="s">
        <v>67</v>
      </c>
      <c r="C7" s="73">
        <v>10146</v>
      </c>
      <c r="D7" s="73">
        <v>0.2</v>
      </c>
      <c r="E7" s="73">
        <v>1</v>
      </c>
      <c r="F7" s="145">
        <v>6.56</v>
      </c>
      <c r="G7" s="73">
        <v>0</v>
      </c>
      <c r="H7" s="145">
        <f>F7*2.5727</f>
        <v>16.876912</v>
      </c>
      <c r="I7" s="73" t="s">
        <v>277</v>
      </c>
      <c r="J7" s="145">
        <f>H7*D7</f>
        <v>3.3753824</v>
      </c>
    </row>
    <row r="8" spans="7:10">
      <c r="G8" s="91"/>
      <c r="H8" s="91"/>
      <c r="I8" s="91"/>
      <c r="J8" s="91"/>
    </row>
    <row r="9" spans="7:10">
      <c r="G9" s="146" t="s">
        <v>321</v>
      </c>
      <c r="H9" s="146"/>
      <c r="I9" s="146"/>
      <c r="J9" s="93">
        <f>SUM(J6:J8)</f>
        <v>7.2138508</v>
      </c>
    </row>
    <row r="10" spans="7:10">
      <c r="G10" s="82"/>
      <c r="H10" s="82"/>
      <c r="I10" s="82"/>
      <c r="J10" s="93"/>
    </row>
    <row r="12" spans="1:4">
      <c r="A12" t="s">
        <v>322</v>
      </c>
      <c r="C12" t="s">
        <v>323</v>
      </c>
      <c r="D12" s="94" t="s">
        <v>291</v>
      </c>
    </row>
    <row r="13" spans="1:2">
      <c r="A13" s="113"/>
      <c r="B13" s="113"/>
    </row>
    <row r="14" spans="1:4">
      <c r="A14" s="113" t="s">
        <v>324</v>
      </c>
      <c r="B14" s="113"/>
      <c r="C14" s="147">
        <v>1.5727</v>
      </c>
      <c r="D14" s="93">
        <f>J9</f>
        <v>7.2138508</v>
      </c>
    </row>
    <row r="15" spans="1:4">
      <c r="A15" s="113" t="s">
        <v>325</v>
      </c>
      <c r="B15" s="113"/>
      <c r="D15" s="93">
        <v>0</v>
      </c>
    </row>
    <row r="16" spans="1:4">
      <c r="A16" s="113" t="s">
        <v>326</v>
      </c>
      <c r="B16" s="113"/>
      <c r="D16" s="93">
        <v>0</v>
      </c>
    </row>
    <row r="17" spans="1:4">
      <c r="A17" s="113" t="s">
        <v>327</v>
      </c>
      <c r="B17" s="113"/>
      <c r="D17" s="93">
        <v>1</v>
      </c>
    </row>
    <row r="18" spans="1:4">
      <c r="A18" s="113" t="s">
        <v>328</v>
      </c>
      <c r="B18" s="113"/>
      <c r="D18" s="93">
        <f>D14+D16</f>
        <v>7.2138508</v>
      </c>
    </row>
    <row r="19" spans="1:4">
      <c r="A19" s="113" t="s">
        <v>329</v>
      </c>
      <c r="B19" s="113"/>
      <c r="D19" s="93">
        <f>((D14/D17)+(D16/D17))</f>
        <v>7.2138508</v>
      </c>
    </row>
    <row r="20" spans="1:4">
      <c r="A20" s="113" t="s">
        <v>330</v>
      </c>
      <c r="B20" s="113"/>
      <c r="D20" s="93">
        <f>D15+D19</f>
        <v>7.2138508</v>
      </c>
    </row>
    <row r="21" spans="1:4">
      <c r="A21" s="113" t="s">
        <v>331</v>
      </c>
      <c r="B21" s="113"/>
      <c r="C21" s="147">
        <v>0</v>
      </c>
      <c r="D21" s="93">
        <f>D20*C21</f>
        <v>0</v>
      </c>
    </row>
    <row r="22" ht="15.75" spans="1:10">
      <c r="A22" s="148" t="s">
        <v>332</v>
      </c>
      <c r="B22" s="148"/>
      <c r="C22" s="149"/>
      <c r="D22" s="150">
        <f>SUM(D20:D21)</f>
        <v>7.2138508</v>
      </c>
      <c r="E22" s="149"/>
      <c r="F22" s="149"/>
      <c r="G22" s="149"/>
      <c r="H22" s="149"/>
      <c r="I22" s="149"/>
      <c r="J22" s="149"/>
    </row>
  </sheetData>
  <mergeCells count="12">
    <mergeCell ref="G9:I9"/>
    <mergeCell ref="A13:B13"/>
    <mergeCell ref="A14:B14"/>
    <mergeCell ref="A15:B15"/>
    <mergeCell ref="A16:B16"/>
    <mergeCell ref="A17:B17"/>
    <mergeCell ref="A18:B18"/>
    <mergeCell ref="A19:B19"/>
    <mergeCell ref="A20:B20"/>
    <mergeCell ref="A21:B21"/>
    <mergeCell ref="A22:B22"/>
    <mergeCell ref="B1:J3"/>
  </mergeCells>
  <pageMargins left="0.511811024" right="0.511811024" top="0.787401575" bottom="0.787401575" header="0.31496062" footer="0.31496062"/>
  <pageSetup paperSize="9" scale="67" fitToHeight="0" orientation="portrait"/>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46"/>
  <sheetViews>
    <sheetView view="pageBreakPreview" zoomScaleNormal="100" topLeftCell="A34" workbookViewId="0">
      <selection activeCell="A1" sqref="A1:J46"/>
    </sheetView>
    <sheetView workbookViewId="1">
      <selection activeCell="A1" sqref="A1"/>
    </sheetView>
    <sheetView workbookViewId="2">
      <selection activeCell="A1" sqref="A1"/>
    </sheetView>
  </sheetViews>
  <sheetFormatPr defaultColWidth="9" defaultRowHeight="15"/>
  <cols>
    <col min="1" max="1" width="58.2857142857143" customWidth="1"/>
    <col min="9" max="9" width="11.4285714285714" customWidth="1"/>
    <col min="10" max="10" width="11.7142857142857" customWidth="1"/>
    <col min="257" max="257" width="58.2857142857143" customWidth="1"/>
    <col min="265" max="265" width="11.4285714285714" customWidth="1"/>
    <col min="266" max="266" width="11.7142857142857" customWidth="1"/>
    <col min="513" max="513" width="58.2857142857143" customWidth="1"/>
    <col min="521" max="521" width="11.4285714285714" customWidth="1"/>
    <col min="522" max="522" width="11.7142857142857" customWidth="1"/>
    <col min="769" max="769" width="58.2857142857143" customWidth="1"/>
    <col min="777" max="777" width="11.4285714285714" customWidth="1"/>
    <col min="778" max="778" width="11.7142857142857" customWidth="1"/>
    <col min="1025" max="1025" width="58.2857142857143" customWidth="1"/>
    <col min="1033" max="1033" width="11.4285714285714" customWidth="1"/>
    <col min="1034" max="1034" width="11.7142857142857" customWidth="1"/>
    <col min="1281" max="1281" width="58.2857142857143" customWidth="1"/>
    <col min="1289" max="1289" width="11.4285714285714" customWidth="1"/>
    <col min="1290" max="1290" width="11.7142857142857" customWidth="1"/>
    <col min="1537" max="1537" width="58.2857142857143" customWidth="1"/>
    <col min="1545" max="1545" width="11.4285714285714" customWidth="1"/>
    <col min="1546" max="1546" width="11.7142857142857" customWidth="1"/>
    <col min="1793" max="1793" width="58.2857142857143" customWidth="1"/>
    <col min="1801" max="1801" width="11.4285714285714" customWidth="1"/>
    <col min="1802" max="1802" width="11.7142857142857" customWidth="1"/>
    <col min="2049" max="2049" width="58.2857142857143" customWidth="1"/>
    <col min="2057" max="2057" width="11.4285714285714" customWidth="1"/>
    <col min="2058" max="2058" width="11.7142857142857" customWidth="1"/>
    <col min="2305" max="2305" width="58.2857142857143" customWidth="1"/>
    <col min="2313" max="2313" width="11.4285714285714" customWidth="1"/>
    <col min="2314" max="2314" width="11.7142857142857" customWidth="1"/>
    <col min="2561" max="2561" width="58.2857142857143" customWidth="1"/>
    <col min="2569" max="2569" width="11.4285714285714" customWidth="1"/>
    <col min="2570" max="2570" width="11.7142857142857" customWidth="1"/>
    <col min="2817" max="2817" width="58.2857142857143" customWidth="1"/>
    <col min="2825" max="2825" width="11.4285714285714" customWidth="1"/>
    <col min="2826" max="2826" width="11.7142857142857" customWidth="1"/>
    <col min="3073" max="3073" width="58.2857142857143" customWidth="1"/>
    <col min="3081" max="3081" width="11.4285714285714" customWidth="1"/>
    <col min="3082" max="3082" width="11.7142857142857" customWidth="1"/>
    <col min="3329" max="3329" width="58.2857142857143" customWidth="1"/>
    <col min="3337" max="3337" width="11.4285714285714" customWidth="1"/>
    <col min="3338" max="3338" width="11.7142857142857" customWidth="1"/>
    <col min="3585" max="3585" width="58.2857142857143" customWidth="1"/>
    <col min="3593" max="3593" width="11.4285714285714" customWidth="1"/>
    <col min="3594" max="3594" width="11.7142857142857" customWidth="1"/>
    <col min="3841" max="3841" width="58.2857142857143" customWidth="1"/>
    <col min="3849" max="3849" width="11.4285714285714" customWidth="1"/>
    <col min="3850" max="3850" width="11.7142857142857" customWidth="1"/>
    <col min="4097" max="4097" width="58.2857142857143" customWidth="1"/>
    <col min="4105" max="4105" width="11.4285714285714" customWidth="1"/>
    <col min="4106" max="4106" width="11.7142857142857" customWidth="1"/>
    <col min="4353" max="4353" width="58.2857142857143" customWidth="1"/>
    <col min="4361" max="4361" width="11.4285714285714" customWidth="1"/>
    <col min="4362" max="4362" width="11.7142857142857" customWidth="1"/>
    <col min="4609" max="4609" width="58.2857142857143" customWidth="1"/>
    <col min="4617" max="4617" width="11.4285714285714" customWidth="1"/>
    <col min="4618" max="4618" width="11.7142857142857" customWidth="1"/>
    <col min="4865" max="4865" width="58.2857142857143" customWidth="1"/>
    <col min="4873" max="4873" width="11.4285714285714" customWidth="1"/>
    <col min="4874" max="4874" width="11.7142857142857" customWidth="1"/>
    <col min="5121" max="5121" width="58.2857142857143" customWidth="1"/>
    <col min="5129" max="5129" width="11.4285714285714" customWidth="1"/>
    <col min="5130" max="5130" width="11.7142857142857" customWidth="1"/>
    <col min="5377" max="5377" width="58.2857142857143" customWidth="1"/>
    <col min="5385" max="5385" width="11.4285714285714" customWidth="1"/>
    <col min="5386" max="5386" width="11.7142857142857" customWidth="1"/>
    <col min="5633" max="5633" width="58.2857142857143" customWidth="1"/>
    <col min="5641" max="5641" width="11.4285714285714" customWidth="1"/>
    <col min="5642" max="5642" width="11.7142857142857" customWidth="1"/>
    <col min="5889" max="5889" width="58.2857142857143" customWidth="1"/>
    <col min="5897" max="5897" width="11.4285714285714" customWidth="1"/>
    <col min="5898" max="5898" width="11.7142857142857" customWidth="1"/>
    <col min="6145" max="6145" width="58.2857142857143" customWidth="1"/>
    <col min="6153" max="6153" width="11.4285714285714" customWidth="1"/>
    <col min="6154" max="6154" width="11.7142857142857" customWidth="1"/>
    <col min="6401" max="6401" width="58.2857142857143" customWidth="1"/>
    <col min="6409" max="6409" width="11.4285714285714" customWidth="1"/>
    <col min="6410" max="6410" width="11.7142857142857" customWidth="1"/>
    <col min="6657" max="6657" width="58.2857142857143" customWidth="1"/>
    <col min="6665" max="6665" width="11.4285714285714" customWidth="1"/>
    <col min="6666" max="6666" width="11.7142857142857" customWidth="1"/>
    <col min="6913" max="6913" width="58.2857142857143" customWidth="1"/>
    <col min="6921" max="6921" width="11.4285714285714" customWidth="1"/>
    <col min="6922" max="6922" width="11.7142857142857" customWidth="1"/>
    <col min="7169" max="7169" width="58.2857142857143" customWidth="1"/>
    <col min="7177" max="7177" width="11.4285714285714" customWidth="1"/>
    <col min="7178" max="7178" width="11.7142857142857" customWidth="1"/>
    <col min="7425" max="7425" width="58.2857142857143" customWidth="1"/>
    <col min="7433" max="7433" width="11.4285714285714" customWidth="1"/>
    <col min="7434" max="7434" width="11.7142857142857" customWidth="1"/>
    <col min="7681" max="7681" width="58.2857142857143" customWidth="1"/>
    <col min="7689" max="7689" width="11.4285714285714" customWidth="1"/>
    <col min="7690" max="7690" width="11.7142857142857" customWidth="1"/>
    <col min="7937" max="7937" width="58.2857142857143" customWidth="1"/>
    <col min="7945" max="7945" width="11.4285714285714" customWidth="1"/>
    <col min="7946" max="7946" width="11.7142857142857" customWidth="1"/>
    <col min="8193" max="8193" width="58.2857142857143" customWidth="1"/>
    <col min="8201" max="8201" width="11.4285714285714" customWidth="1"/>
    <col min="8202" max="8202" width="11.7142857142857" customWidth="1"/>
    <col min="8449" max="8449" width="58.2857142857143" customWidth="1"/>
    <col min="8457" max="8457" width="11.4285714285714" customWidth="1"/>
    <col min="8458" max="8458" width="11.7142857142857" customWidth="1"/>
    <col min="8705" max="8705" width="58.2857142857143" customWidth="1"/>
    <col min="8713" max="8713" width="11.4285714285714" customWidth="1"/>
    <col min="8714" max="8714" width="11.7142857142857" customWidth="1"/>
    <col min="8961" max="8961" width="58.2857142857143" customWidth="1"/>
    <col min="8969" max="8969" width="11.4285714285714" customWidth="1"/>
    <col min="8970" max="8970" width="11.7142857142857" customWidth="1"/>
    <col min="9217" max="9217" width="58.2857142857143" customWidth="1"/>
    <col min="9225" max="9225" width="11.4285714285714" customWidth="1"/>
    <col min="9226" max="9226" width="11.7142857142857" customWidth="1"/>
    <col min="9473" max="9473" width="58.2857142857143" customWidth="1"/>
    <col min="9481" max="9481" width="11.4285714285714" customWidth="1"/>
    <col min="9482" max="9482" width="11.7142857142857" customWidth="1"/>
    <col min="9729" max="9729" width="58.2857142857143" customWidth="1"/>
    <col min="9737" max="9737" width="11.4285714285714" customWidth="1"/>
    <col min="9738" max="9738" width="11.7142857142857" customWidth="1"/>
    <col min="9985" max="9985" width="58.2857142857143" customWidth="1"/>
    <col min="9993" max="9993" width="11.4285714285714" customWidth="1"/>
    <col min="9994" max="9994" width="11.7142857142857" customWidth="1"/>
    <col min="10241" max="10241" width="58.2857142857143" customWidth="1"/>
    <col min="10249" max="10249" width="11.4285714285714" customWidth="1"/>
    <col min="10250" max="10250" width="11.7142857142857" customWidth="1"/>
    <col min="10497" max="10497" width="58.2857142857143" customWidth="1"/>
    <col min="10505" max="10505" width="11.4285714285714" customWidth="1"/>
    <col min="10506" max="10506" width="11.7142857142857" customWidth="1"/>
    <col min="10753" max="10753" width="58.2857142857143" customWidth="1"/>
    <col min="10761" max="10761" width="11.4285714285714" customWidth="1"/>
    <col min="10762" max="10762" width="11.7142857142857" customWidth="1"/>
    <col min="11009" max="11009" width="58.2857142857143" customWidth="1"/>
    <col min="11017" max="11017" width="11.4285714285714" customWidth="1"/>
    <col min="11018" max="11018" width="11.7142857142857" customWidth="1"/>
    <col min="11265" max="11265" width="58.2857142857143" customWidth="1"/>
    <col min="11273" max="11273" width="11.4285714285714" customWidth="1"/>
    <col min="11274" max="11274" width="11.7142857142857" customWidth="1"/>
    <col min="11521" max="11521" width="58.2857142857143" customWidth="1"/>
    <col min="11529" max="11529" width="11.4285714285714" customWidth="1"/>
    <col min="11530" max="11530" width="11.7142857142857" customWidth="1"/>
    <col min="11777" max="11777" width="58.2857142857143" customWidth="1"/>
    <col min="11785" max="11785" width="11.4285714285714" customWidth="1"/>
    <col min="11786" max="11786" width="11.7142857142857" customWidth="1"/>
    <col min="12033" max="12033" width="58.2857142857143" customWidth="1"/>
    <col min="12041" max="12041" width="11.4285714285714" customWidth="1"/>
    <col min="12042" max="12042" width="11.7142857142857" customWidth="1"/>
    <col min="12289" max="12289" width="58.2857142857143" customWidth="1"/>
    <col min="12297" max="12297" width="11.4285714285714" customWidth="1"/>
    <col min="12298" max="12298" width="11.7142857142857" customWidth="1"/>
    <col min="12545" max="12545" width="58.2857142857143" customWidth="1"/>
    <col min="12553" max="12553" width="11.4285714285714" customWidth="1"/>
    <col min="12554" max="12554" width="11.7142857142857" customWidth="1"/>
    <col min="12801" max="12801" width="58.2857142857143" customWidth="1"/>
    <col min="12809" max="12809" width="11.4285714285714" customWidth="1"/>
    <col min="12810" max="12810" width="11.7142857142857" customWidth="1"/>
    <col min="13057" max="13057" width="58.2857142857143" customWidth="1"/>
    <col min="13065" max="13065" width="11.4285714285714" customWidth="1"/>
    <col min="13066" max="13066" width="11.7142857142857" customWidth="1"/>
    <col min="13313" max="13313" width="58.2857142857143" customWidth="1"/>
    <col min="13321" max="13321" width="11.4285714285714" customWidth="1"/>
    <col min="13322" max="13322" width="11.7142857142857" customWidth="1"/>
    <col min="13569" max="13569" width="58.2857142857143" customWidth="1"/>
    <col min="13577" max="13577" width="11.4285714285714" customWidth="1"/>
    <col min="13578" max="13578" width="11.7142857142857" customWidth="1"/>
    <col min="13825" max="13825" width="58.2857142857143" customWidth="1"/>
    <col min="13833" max="13833" width="11.4285714285714" customWidth="1"/>
    <col min="13834" max="13834" width="11.7142857142857" customWidth="1"/>
    <col min="14081" max="14081" width="58.2857142857143" customWidth="1"/>
    <col min="14089" max="14089" width="11.4285714285714" customWidth="1"/>
    <col min="14090" max="14090" width="11.7142857142857" customWidth="1"/>
    <col min="14337" max="14337" width="58.2857142857143" customWidth="1"/>
    <col min="14345" max="14345" width="11.4285714285714" customWidth="1"/>
    <col min="14346" max="14346" width="11.7142857142857" customWidth="1"/>
    <col min="14593" max="14593" width="58.2857142857143" customWidth="1"/>
    <col min="14601" max="14601" width="11.4285714285714" customWidth="1"/>
    <col min="14602" max="14602" width="11.7142857142857" customWidth="1"/>
    <col min="14849" max="14849" width="58.2857142857143" customWidth="1"/>
    <col min="14857" max="14857" width="11.4285714285714" customWidth="1"/>
    <col min="14858" max="14858" width="11.7142857142857" customWidth="1"/>
    <col min="15105" max="15105" width="58.2857142857143" customWidth="1"/>
    <col min="15113" max="15113" width="11.4285714285714" customWidth="1"/>
    <col min="15114" max="15114" width="11.7142857142857" customWidth="1"/>
    <col min="15361" max="15361" width="58.2857142857143" customWidth="1"/>
    <col min="15369" max="15369" width="11.4285714285714" customWidth="1"/>
    <col min="15370" max="15370" width="11.7142857142857" customWidth="1"/>
    <col min="15617" max="15617" width="58.2857142857143" customWidth="1"/>
    <col min="15625" max="15625" width="11.4285714285714" customWidth="1"/>
    <col min="15626" max="15626" width="11.7142857142857" customWidth="1"/>
    <col min="15873" max="15873" width="58.2857142857143" customWidth="1"/>
    <col min="15881" max="15881" width="11.4285714285714" customWidth="1"/>
    <col min="15882" max="15882" width="11.7142857142857" customWidth="1"/>
    <col min="16129" max="16129" width="58.2857142857143" customWidth="1"/>
    <col min="16137" max="16137" width="11.4285714285714" customWidth="1"/>
    <col min="16138" max="16138" width="11.7142857142857" customWidth="1"/>
  </cols>
  <sheetData>
    <row r="1" spans="1:10">
      <c r="A1" s="77" t="s">
        <v>333</v>
      </c>
      <c r="B1" s="78" t="s">
        <v>334</v>
      </c>
      <c r="C1" s="78"/>
      <c r="D1" s="78"/>
      <c r="E1" s="78"/>
      <c r="F1" s="78"/>
      <c r="G1" s="78"/>
      <c r="H1" s="78"/>
      <c r="I1" s="78"/>
      <c r="J1" s="119"/>
    </row>
    <row r="2" spans="1:10">
      <c r="A2" s="79"/>
      <c r="B2" s="80"/>
      <c r="C2" s="80"/>
      <c r="D2" s="80"/>
      <c r="E2" s="80"/>
      <c r="F2" s="80"/>
      <c r="G2" s="80"/>
      <c r="H2" s="80"/>
      <c r="I2" s="80"/>
      <c r="J2" s="120"/>
    </row>
    <row r="3" spans="1:10">
      <c r="A3" s="81"/>
      <c r="B3" s="82"/>
      <c r="C3" s="82"/>
      <c r="D3" s="82"/>
      <c r="E3" s="82"/>
      <c r="F3" s="82"/>
      <c r="G3" s="82"/>
      <c r="H3" s="82"/>
      <c r="I3" s="82"/>
      <c r="J3" s="121"/>
    </row>
    <row r="4" ht="30" spans="1:10">
      <c r="A4" s="83" t="s">
        <v>335</v>
      </c>
      <c r="B4" s="84" t="s">
        <v>336</v>
      </c>
      <c r="C4" s="84" t="s">
        <v>113</v>
      </c>
      <c r="D4" s="84" t="s">
        <v>337</v>
      </c>
      <c r="E4" s="84" t="s">
        <v>338</v>
      </c>
      <c r="F4" s="84" t="s">
        <v>339</v>
      </c>
      <c r="G4" s="84" t="s">
        <v>340</v>
      </c>
      <c r="H4" s="84" t="s">
        <v>341</v>
      </c>
      <c r="I4" s="84"/>
      <c r="J4" s="122"/>
    </row>
    <row r="5" ht="45" spans="1:10">
      <c r="A5" s="88" t="s">
        <v>342</v>
      </c>
      <c r="B5" s="73">
        <v>30023</v>
      </c>
      <c r="C5" s="136">
        <v>1</v>
      </c>
      <c r="D5" s="136">
        <v>0.1</v>
      </c>
      <c r="E5" s="136">
        <v>0.9</v>
      </c>
      <c r="F5" s="136">
        <v>363.98</v>
      </c>
      <c r="G5" s="136">
        <v>105.82</v>
      </c>
      <c r="H5" s="101">
        <f>(F5*D5)+(G5*E5)</f>
        <v>131.636</v>
      </c>
      <c r="I5" s="101"/>
      <c r="J5" s="129"/>
    </row>
    <row r="6" ht="15.75" spans="1:10">
      <c r="A6" s="88"/>
      <c r="B6" s="82"/>
      <c r="C6" s="89"/>
      <c r="F6" s="90"/>
      <c r="G6" s="91"/>
      <c r="H6" s="91"/>
      <c r="I6" s="124"/>
      <c r="J6" s="125"/>
    </row>
    <row r="7" spans="1:10">
      <c r="A7" s="92"/>
      <c r="G7" s="82" t="s">
        <v>321</v>
      </c>
      <c r="H7" s="82"/>
      <c r="I7" s="82"/>
      <c r="J7" s="126">
        <f>SUM(H5)</f>
        <v>131.636</v>
      </c>
    </row>
    <row r="8" spans="1:10">
      <c r="A8" s="92"/>
      <c r="G8" s="82"/>
      <c r="H8" s="82"/>
      <c r="I8" s="82"/>
      <c r="J8" s="126"/>
    </row>
    <row r="9" ht="30" spans="1:10">
      <c r="A9" s="83" t="s">
        <v>343</v>
      </c>
      <c r="B9" s="84" t="s">
        <v>336</v>
      </c>
      <c r="C9" s="84" t="s">
        <v>344</v>
      </c>
      <c r="D9" s="84" t="s">
        <v>345</v>
      </c>
      <c r="E9" s="84" t="s">
        <v>346</v>
      </c>
      <c r="F9" s="84" t="s">
        <v>347</v>
      </c>
      <c r="G9" s="84"/>
      <c r="H9" s="84" t="s">
        <v>341</v>
      </c>
      <c r="I9" s="84"/>
      <c r="J9" s="122"/>
    </row>
    <row r="10" spans="1:10">
      <c r="A10" s="92" t="s">
        <v>348</v>
      </c>
      <c r="B10">
        <v>20060</v>
      </c>
      <c r="C10">
        <v>2.26</v>
      </c>
      <c r="D10" s="94">
        <v>157.27</v>
      </c>
      <c r="E10">
        <v>34.93</v>
      </c>
      <c r="F10" s="137">
        <v>0.5</v>
      </c>
      <c r="G10" s="137"/>
      <c r="H10" s="96">
        <f>F10*E10</f>
        <v>17.465</v>
      </c>
      <c r="I10" s="96"/>
      <c r="J10" s="127"/>
    </row>
    <row r="11" spans="1:10">
      <c r="A11" s="92" t="s">
        <v>349</v>
      </c>
      <c r="B11">
        <v>20109</v>
      </c>
      <c r="C11">
        <v>1.24</v>
      </c>
      <c r="D11" s="94">
        <v>157.27</v>
      </c>
      <c r="E11">
        <v>19.16</v>
      </c>
      <c r="F11" s="137">
        <v>1.8</v>
      </c>
      <c r="G11" s="137"/>
      <c r="H11" s="96">
        <f>F11*E11</f>
        <v>34.488</v>
      </c>
      <c r="I11" s="96"/>
      <c r="J11" s="127"/>
    </row>
    <row r="12" spans="1:10">
      <c r="A12" s="92" t="s">
        <v>350</v>
      </c>
      <c r="B12">
        <v>20002</v>
      </c>
      <c r="C12">
        <v>1</v>
      </c>
      <c r="D12" s="94">
        <v>157.27</v>
      </c>
      <c r="E12">
        <v>15.45</v>
      </c>
      <c r="F12" s="137">
        <v>3</v>
      </c>
      <c r="G12" s="137"/>
      <c r="H12" s="96">
        <f>F12*E12</f>
        <v>46.35</v>
      </c>
      <c r="I12" s="96"/>
      <c r="J12" s="127"/>
    </row>
    <row r="13" ht="15.75" spans="1:10">
      <c r="A13" s="88"/>
      <c r="B13" s="82"/>
      <c r="C13" s="89"/>
      <c r="F13" s="90"/>
      <c r="G13" s="91"/>
      <c r="H13" s="91"/>
      <c r="I13" s="124"/>
      <c r="J13" s="125"/>
    </row>
    <row r="14" spans="1:10">
      <c r="A14" s="92"/>
      <c r="G14" s="82" t="s">
        <v>321</v>
      </c>
      <c r="H14" s="82"/>
      <c r="I14" s="82"/>
      <c r="J14" s="126">
        <f>SUM(H10:J12)</f>
        <v>98.303</v>
      </c>
    </row>
    <row r="15" spans="1:10">
      <c r="A15" s="85"/>
      <c r="B15" s="73"/>
      <c r="G15" s="96"/>
      <c r="I15" s="82"/>
      <c r="J15" s="128"/>
    </row>
    <row r="16" ht="30" spans="1:10">
      <c r="A16" s="83" t="s">
        <v>351</v>
      </c>
      <c r="B16" s="84" t="s">
        <v>336</v>
      </c>
      <c r="C16" s="97" t="s">
        <v>189</v>
      </c>
      <c r="D16" s="98" t="s">
        <v>352</v>
      </c>
      <c r="E16" s="98" t="s">
        <v>353</v>
      </c>
      <c r="F16" s="84" t="s">
        <v>354</v>
      </c>
      <c r="G16" s="84"/>
      <c r="H16" s="84" t="s">
        <v>355</v>
      </c>
      <c r="I16" s="84"/>
      <c r="J16" s="122"/>
    </row>
    <row r="17" spans="1:10">
      <c r="A17" s="92" t="s">
        <v>356</v>
      </c>
      <c r="B17">
        <v>2000</v>
      </c>
      <c r="C17" s="99">
        <v>0.05</v>
      </c>
      <c r="D17" s="82" t="s">
        <v>357</v>
      </c>
      <c r="F17" s="100"/>
      <c r="G17" s="100"/>
      <c r="H17" s="101">
        <f>C17*J14</f>
        <v>4.91515</v>
      </c>
      <c r="I17" s="101"/>
      <c r="J17" s="129"/>
    </row>
    <row r="18" spans="1:10">
      <c r="A18" s="92"/>
      <c r="C18" s="99"/>
      <c r="G18" s="91"/>
      <c r="H18" s="91"/>
      <c r="I18" s="124"/>
      <c r="J18" s="125"/>
    </row>
    <row r="19" spans="1:10">
      <c r="A19" s="92"/>
      <c r="G19" s="82" t="s">
        <v>321</v>
      </c>
      <c r="H19" s="82"/>
      <c r="I19" s="82"/>
      <c r="J19" s="126">
        <f>SUM(H17)</f>
        <v>4.91515</v>
      </c>
    </row>
    <row r="20" spans="1:10">
      <c r="A20" s="92"/>
      <c r="G20" s="82"/>
      <c r="H20" s="82"/>
      <c r="I20" s="82"/>
      <c r="J20" s="126"/>
    </row>
    <row r="21" spans="1:10">
      <c r="A21" s="92"/>
      <c r="H21" s="82"/>
      <c r="I21" s="82"/>
      <c r="J21" s="121"/>
    </row>
    <row r="22" spans="1:10">
      <c r="A22" s="102" t="s">
        <v>358</v>
      </c>
      <c r="B22" s="103"/>
      <c r="C22" s="103"/>
      <c r="D22" s="103"/>
      <c r="E22" s="103"/>
      <c r="F22" s="103"/>
      <c r="G22" s="103"/>
      <c r="H22" s="104">
        <f>J7+J14+J19</f>
        <v>234.85415</v>
      </c>
      <c r="I22" s="103"/>
      <c r="J22" s="130"/>
    </row>
    <row r="23" spans="1:10">
      <c r="A23" s="102" t="s">
        <v>359</v>
      </c>
      <c r="B23" s="103"/>
      <c r="C23" s="103"/>
      <c r="D23" s="103"/>
      <c r="E23" s="103"/>
      <c r="F23" s="103"/>
      <c r="G23" s="103"/>
      <c r="H23" s="103">
        <v>1</v>
      </c>
      <c r="I23" s="103"/>
      <c r="J23" s="130"/>
    </row>
    <row r="24" spans="1:10">
      <c r="A24" s="102" t="s">
        <v>360</v>
      </c>
      <c r="B24" s="103"/>
      <c r="C24" s="103"/>
      <c r="D24" s="103"/>
      <c r="E24" s="103"/>
      <c r="F24" s="103"/>
      <c r="G24" s="103"/>
      <c r="H24" s="105">
        <f>H22/H23</f>
        <v>234.85415</v>
      </c>
      <c r="I24" s="105"/>
      <c r="J24" s="131"/>
    </row>
    <row r="25" spans="1:10">
      <c r="A25" s="92"/>
      <c r="G25" s="82"/>
      <c r="H25" s="82"/>
      <c r="I25" s="82"/>
      <c r="J25" s="126"/>
    </row>
    <row r="26" ht="30" spans="1:10">
      <c r="A26" s="106" t="s">
        <v>361</v>
      </c>
      <c r="B26" s="107" t="s">
        <v>336</v>
      </c>
      <c r="C26" s="108" t="s">
        <v>317</v>
      </c>
      <c r="D26" s="107" t="s">
        <v>362</v>
      </c>
      <c r="E26" s="109" t="s">
        <v>363</v>
      </c>
      <c r="F26" s="107" t="s">
        <v>362</v>
      </c>
      <c r="G26" s="107"/>
      <c r="H26" s="107"/>
      <c r="I26" s="107"/>
      <c r="J26" s="132"/>
    </row>
    <row r="27" spans="1:10">
      <c r="A27" s="92" t="s">
        <v>364</v>
      </c>
      <c r="B27">
        <v>10225</v>
      </c>
      <c r="C27" s="82" t="s">
        <v>32</v>
      </c>
      <c r="D27">
        <v>270.57</v>
      </c>
      <c r="E27">
        <v>1</v>
      </c>
      <c r="F27" s="110">
        <f>E27*D27</f>
        <v>270.57</v>
      </c>
      <c r="G27" s="110"/>
      <c r="H27" s="110"/>
      <c r="I27" s="110"/>
      <c r="J27" s="133"/>
    </row>
    <row r="28" spans="1:10">
      <c r="A28" s="92"/>
      <c r="G28" s="91"/>
      <c r="H28" s="91"/>
      <c r="I28" s="124"/>
      <c r="J28" s="125"/>
    </row>
    <row r="29" spans="1:10">
      <c r="A29" s="92"/>
      <c r="G29" s="82" t="s">
        <v>321</v>
      </c>
      <c r="H29" s="82"/>
      <c r="I29" s="82"/>
      <c r="J29" s="126">
        <f>F27</f>
        <v>270.57</v>
      </c>
    </row>
    <row r="30" spans="1:10">
      <c r="A30" s="92"/>
      <c r="J30" s="134"/>
    </row>
    <row r="31" ht="30" spans="1:10">
      <c r="A31" s="83" t="s">
        <v>365</v>
      </c>
      <c r="B31" s="84" t="s">
        <v>336</v>
      </c>
      <c r="C31" s="97" t="s">
        <v>317</v>
      </c>
      <c r="D31" s="84" t="s">
        <v>362</v>
      </c>
      <c r="E31" s="98" t="s">
        <v>363</v>
      </c>
      <c r="F31" s="84" t="s">
        <v>362</v>
      </c>
      <c r="G31" s="84"/>
      <c r="H31" s="84"/>
      <c r="I31" s="84"/>
      <c r="J31" s="122"/>
    </row>
    <row r="32" spans="1:10">
      <c r="A32" s="92" t="s">
        <v>366</v>
      </c>
      <c r="B32">
        <v>40348</v>
      </c>
      <c r="C32" s="73" t="s">
        <v>82</v>
      </c>
      <c r="D32" s="93">
        <v>508.79</v>
      </c>
      <c r="E32" s="93">
        <v>0.025</v>
      </c>
      <c r="F32" s="136">
        <f>E32*D32</f>
        <v>12.71975</v>
      </c>
      <c r="G32" s="136"/>
      <c r="H32" s="136"/>
      <c r="I32" s="136"/>
      <c r="J32" s="139"/>
    </row>
    <row r="33" ht="30" spans="1:10">
      <c r="A33" s="88" t="s">
        <v>367</v>
      </c>
      <c r="B33">
        <v>40258</v>
      </c>
      <c r="C33" s="73" t="s">
        <v>82</v>
      </c>
      <c r="D33" s="93">
        <v>69.85</v>
      </c>
      <c r="E33" s="93">
        <v>0.16</v>
      </c>
      <c r="F33" s="136">
        <f>E33*D33</f>
        <v>11.176</v>
      </c>
      <c r="G33" s="136"/>
      <c r="H33" s="136"/>
      <c r="I33" s="136"/>
      <c r="J33" s="139"/>
    </row>
    <row r="34" ht="30" spans="1:10">
      <c r="A34" s="88" t="s">
        <v>368</v>
      </c>
      <c r="B34">
        <v>40282</v>
      </c>
      <c r="C34" s="73" t="s">
        <v>82</v>
      </c>
      <c r="D34" s="93">
        <v>17.9</v>
      </c>
      <c r="E34" s="93">
        <v>3</v>
      </c>
      <c r="F34" s="136">
        <f>E34*D34</f>
        <v>53.7</v>
      </c>
      <c r="G34" s="136"/>
      <c r="H34" s="136"/>
      <c r="I34" s="136"/>
      <c r="J34" s="139"/>
    </row>
    <row r="35" ht="30" spans="1:10">
      <c r="A35" s="88" t="s">
        <v>369</v>
      </c>
      <c r="B35">
        <v>40303</v>
      </c>
      <c r="C35" s="73" t="s">
        <v>82</v>
      </c>
      <c r="D35" s="93">
        <v>46.12</v>
      </c>
      <c r="E35" s="93">
        <v>2.5</v>
      </c>
      <c r="F35" s="136">
        <f>E35*D35</f>
        <v>115.3</v>
      </c>
      <c r="G35" s="136"/>
      <c r="H35" s="136"/>
      <c r="I35" s="136"/>
      <c r="J35" s="139"/>
    </row>
    <row r="36" spans="1:10">
      <c r="A36" s="85"/>
      <c r="G36" s="91"/>
      <c r="H36" s="91"/>
      <c r="I36" s="124"/>
      <c r="J36" s="125"/>
    </row>
    <row r="37" spans="1:10">
      <c r="A37" s="85"/>
      <c r="G37" s="82" t="s">
        <v>321</v>
      </c>
      <c r="H37" s="82"/>
      <c r="I37" s="82"/>
      <c r="J37" s="126">
        <f>SUM(F32:J35)</f>
        <v>192.89575</v>
      </c>
    </row>
    <row r="38" spans="1:10">
      <c r="A38" s="92"/>
      <c r="J38" s="134"/>
    </row>
    <row r="39" ht="30" spans="1:10">
      <c r="A39" s="83" t="s">
        <v>370</v>
      </c>
      <c r="B39" s="84" t="s">
        <v>336</v>
      </c>
      <c r="C39" s="97" t="s">
        <v>317</v>
      </c>
      <c r="D39" s="84" t="s">
        <v>371</v>
      </c>
      <c r="E39" s="97" t="s">
        <v>372</v>
      </c>
      <c r="F39" s="84" t="s">
        <v>373</v>
      </c>
      <c r="G39" s="84" t="s">
        <v>374</v>
      </c>
      <c r="H39" s="111" t="s">
        <v>375</v>
      </c>
      <c r="I39" s="111" t="s">
        <v>376</v>
      </c>
      <c r="J39" s="122" t="s">
        <v>377</v>
      </c>
    </row>
    <row r="40" ht="45" spans="1:10">
      <c r="A40" s="85" t="s">
        <v>378</v>
      </c>
      <c r="B40">
        <v>1006</v>
      </c>
      <c r="C40" s="73" t="s">
        <v>379</v>
      </c>
      <c r="D40" s="76" t="s">
        <v>380</v>
      </c>
      <c r="E40" s="138">
        <v>100</v>
      </c>
      <c r="F40" s="138">
        <v>30</v>
      </c>
      <c r="G40" s="94"/>
      <c r="H40" s="138">
        <f>1.34*(100)+1.394*(30)</f>
        <v>175.82</v>
      </c>
      <c r="I40" s="138">
        <v>0.65</v>
      </c>
      <c r="J40" s="140">
        <f>I40*H40</f>
        <v>114.283</v>
      </c>
    </row>
    <row r="41" spans="1:10">
      <c r="A41" s="92"/>
      <c r="G41" s="91"/>
      <c r="H41" s="91"/>
      <c r="I41" s="124"/>
      <c r="J41" s="125"/>
    </row>
    <row r="42" spans="1:10">
      <c r="A42" s="112"/>
      <c r="B42" s="113"/>
      <c r="D42" s="93"/>
      <c r="G42" s="82" t="s">
        <v>321</v>
      </c>
      <c r="H42" s="82"/>
      <c r="I42" s="82"/>
      <c r="J42" s="126">
        <f>J40</f>
        <v>114.283</v>
      </c>
    </row>
    <row r="43" spans="1:10">
      <c r="A43" s="112"/>
      <c r="B43" s="113"/>
      <c r="D43" s="93"/>
      <c r="G43" s="82"/>
      <c r="H43" s="82"/>
      <c r="I43" s="82"/>
      <c r="J43" s="126"/>
    </row>
    <row r="44" spans="1:10">
      <c r="A44" s="102" t="s">
        <v>381</v>
      </c>
      <c r="B44" s="103"/>
      <c r="C44" s="103"/>
      <c r="D44" s="103"/>
      <c r="E44" s="103"/>
      <c r="F44" s="103"/>
      <c r="G44" s="103"/>
      <c r="H44" s="104">
        <f>J42+J37+J29+H24</f>
        <v>812.6029</v>
      </c>
      <c r="I44" s="103"/>
      <c r="J44" s="130"/>
    </row>
    <row r="45" spans="1:10">
      <c r="A45" s="114"/>
      <c r="B45" s="115"/>
      <c r="C45" s="115"/>
      <c r="D45" s="115"/>
      <c r="E45" s="115"/>
      <c r="F45" s="115"/>
      <c r="G45" s="115"/>
      <c r="H45" s="103"/>
      <c r="I45" s="103"/>
      <c r="J45" s="130"/>
    </row>
    <row r="46" ht="15.75" spans="1:10">
      <c r="A46" s="116" t="s">
        <v>382</v>
      </c>
      <c r="B46" s="117"/>
      <c r="C46" s="117"/>
      <c r="D46" s="117"/>
      <c r="E46" s="117"/>
      <c r="F46" s="117"/>
      <c r="G46" s="117"/>
      <c r="H46" s="118">
        <f>H44+H45</f>
        <v>812.6029</v>
      </c>
      <c r="I46" s="117"/>
      <c r="J46" s="135"/>
    </row>
  </sheetData>
  <mergeCells count="43">
    <mergeCell ref="A3:J3"/>
    <mergeCell ref="H4:J4"/>
    <mergeCell ref="H5:J5"/>
    <mergeCell ref="G7:I7"/>
    <mergeCell ref="F9:G9"/>
    <mergeCell ref="H9:J9"/>
    <mergeCell ref="F10:G10"/>
    <mergeCell ref="H10:J10"/>
    <mergeCell ref="F11:G11"/>
    <mergeCell ref="H11:J11"/>
    <mergeCell ref="F12:G12"/>
    <mergeCell ref="H12:J12"/>
    <mergeCell ref="G14:I14"/>
    <mergeCell ref="F16:G16"/>
    <mergeCell ref="H16:J16"/>
    <mergeCell ref="F17:G17"/>
    <mergeCell ref="H17:J17"/>
    <mergeCell ref="G19:I19"/>
    <mergeCell ref="H21:J21"/>
    <mergeCell ref="A22:G22"/>
    <mergeCell ref="H22:J22"/>
    <mergeCell ref="A23:G23"/>
    <mergeCell ref="H23:J23"/>
    <mergeCell ref="A24:G24"/>
    <mergeCell ref="H24:J24"/>
    <mergeCell ref="F26:J26"/>
    <mergeCell ref="F27:J27"/>
    <mergeCell ref="G29:I29"/>
    <mergeCell ref="F31:J31"/>
    <mergeCell ref="F32:J32"/>
    <mergeCell ref="F33:J33"/>
    <mergeCell ref="F34:J34"/>
    <mergeCell ref="F35:J35"/>
    <mergeCell ref="G37:I37"/>
    <mergeCell ref="A42:B42"/>
    <mergeCell ref="G42:I42"/>
    <mergeCell ref="A44:G44"/>
    <mergeCell ref="H44:J44"/>
    <mergeCell ref="A45:G45"/>
    <mergeCell ref="H45:J45"/>
    <mergeCell ref="A46:G46"/>
    <mergeCell ref="H46:J46"/>
    <mergeCell ref="B1:J2"/>
  </mergeCells>
  <pageMargins left="0.511811024" right="0.511811024" top="0.787401575" bottom="0.787401575" header="0.31496062" footer="0.31496062"/>
  <pageSetup paperSize="9" scale="63" orientation="portrait"/>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9"/>
  <sheetViews>
    <sheetView view="pageBreakPreview" zoomScaleNormal="100" topLeftCell="A8" workbookViewId="0">
      <selection activeCell="A1" sqref="A1:J39"/>
    </sheetView>
    <sheetView workbookViewId="1">
      <selection activeCell="A1" sqref="A1"/>
    </sheetView>
    <sheetView workbookViewId="2">
      <selection activeCell="A1" sqref="A1"/>
    </sheetView>
  </sheetViews>
  <sheetFormatPr defaultColWidth="9" defaultRowHeight="15"/>
  <cols>
    <col min="1" max="1" width="46.4285714285714" customWidth="1"/>
    <col min="257" max="257" width="46.4285714285714" customWidth="1"/>
    <col min="513" max="513" width="46.4285714285714" customWidth="1"/>
    <col min="769" max="769" width="46.4285714285714" customWidth="1"/>
    <col min="1025" max="1025" width="46.4285714285714" customWidth="1"/>
    <col min="1281" max="1281" width="46.4285714285714" customWidth="1"/>
    <col min="1537" max="1537" width="46.4285714285714" customWidth="1"/>
    <col min="1793" max="1793" width="46.4285714285714" customWidth="1"/>
    <col min="2049" max="2049" width="46.4285714285714" customWidth="1"/>
    <col min="2305" max="2305" width="46.4285714285714" customWidth="1"/>
    <col min="2561" max="2561" width="46.4285714285714" customWidth="1"/>
    <col min="2817" max="2817" width="46.4285714285714" customWidth="1"/>
    <col min="3073" max="3073" width="46.4285714285714" customWidth="1"/>
    <col min="3329" max="3329" width="46.4285714285714" customWidth="1"/>
    <col min="3585" max="3585" width="46.4285714285714" customWidth="1"/>
    <col min="3841" max="3841" width="46.4285714285714" customWidth="1"/>
    <col min="4097" max="4097" width="46.4285714285714" customWidth="1"/>
    <col min="4353" max="4353" width="46.4285714285714" customWidth="1"/>
    <col min="4609" max="4609" width="46.4285714285714" customWidth="1"/>
    <col min="4865" max="4865" width="46.4285714285714" customWidth="1"/>
    <col min="5121" max="5121" width="46.4285714285714" customWidth="1"/>
    <col min="5377" max="5377" width="46.4285714285714" customWidth="1"/>
    <col min="5633" max="5633" width="46.4285714285714" customWidth="1"/>
    <col min="5889" max="5889" width="46.4285714285714" customWidth="1"/>
    <col min="6145" max="6145" width="46.4285714285714" customWidth="1"/>
    <col min="6401" max="6401" width="46.4285714285714" customWidth="1"/>
    <col min="6657" max="6657" width="46.4285714285714" customWidth="1"/>
    <col min="6913" max="6913" width="46.4285714285714" customWidth="1"/>
    <col min="7169" max="7169" width="46.4285714285714" customWidth="1"/>
    <col min="7425" max="7425" width="46.4285714285714" customWidth="1"/>
    <col min="7681" max="7681" width="46.4285714285714" customWidth="1"/>
    <col min="7937" max="7937" width="46.4285714285714" customWidth="1"/>
    <col min="8193" max="8193" width="46.4285714285714" customWidth="1"/>
    <col min="8449" max="8449" width="46.4285714285714" customWidth="1"/>
    <col min="8705" max="8705" width="46.4285714285714" customWidth="1"/>
    <col min="8961" max="8961" width="46.4285714285714" customWidth="1"/>
    <col min="9217" max="9217" width="46.4285714285714" customWidth="1"/>
    <col min="9473" max="9473" width="46.4285714285714" customWidth="1"/>
    <col min="9729" max="9729" width="46.4285714285714" customWidth="1"/>
    <col min="9985" max="9985" width="46.4285714285714" customWidth="1"/>
    <col min="10241" max="10241" width="46.4285714285714" customWidth="1"/>
    <col min="10497" max="10497" width="46.4285714285714" customWidth="1"/>
    <col min="10753" max="10753" width="46.4285714285714" customWidth="1"/>
    <col min="11009" max="11009" width="46.4285714285714" customWidth="1"/>
    <col min="11265" max="11265" width="46.4285714285714" customWidth="1"/>
    <col min="11521" max="11521" width="46.4285714285714" customWidth="1"/>
    <col min="11777" max="11777" width="46.4285714285714" customWidth="1"/>
    <col min="12033" max="12033" width="46.4285714285714" customWidth="1"/>
    <col min="12289" max="12289" width="46.4285714285714" customWidth="1"/>
    <col min="12545" max="12545" width="46.4285714285714" customWidth="1"/>
    <col min="12801" max="12801" width="46.4285714285714" customWidth="1"/>
    <col min="13057" max="13057" width="46.4285714285714" customWidth="1"/>
    <col min="13313" max="13313" width="46.4285714285714" customWidth="1"/>
    <col min="13569" max="13569" width="46.4285714285714" customWidth="1"/>
    <col min="13825" max="13825" width="46.4285714285714" customWidth="1"/>
    <col min="14081" max="14081" width="46.4285714285714" customWidth="1"/>
    <col min="14337" max="14337" width="46.4285714285714" customWidth="1"/>
    <col min="14593" max="14593" width="46.4285714285714" customWidth="1"/>
    <col min="14849" max="14849" width="46.4285714285714" customWidth="1"/>
    <col min="15105" max="15105" width="46.4285714285714" customWidth="1"/>
    <col min="15361" max="15361" width="46.4285714285714" customWidth="1"/>
    <col min="15617" max="15617" width="46.4285714285714" customWidth="1"/>
    <col min="15873" max="15873" width="46.4285714285714" customWidth="1"/>
    <col min="16129" max="16129" width="46.4285714285714" customWidth="1"/>
  </cols>
  <sheetData>
    <row r="1" spans="1:10">
      <c r="A1" s="77" t="s">
        <v>140</v>
      </c>
      <c r="B1" s="78" t="s">
        <v>383</v>
      </c>
      <c r="C1" s="78"/>
      <c r="D1" s="78"/>
      <c r="E1" s="78"/>
      <c r="F1" s="78"/>
      <c r="G1" s="78"/>
      <c r="H1" s="78"/>
      <c r="I1" s="78"/>
      <c r="J1" s="119"/>
    </row>
    <row r="2" spans="1:10">
      <c r="A2" s="79"/>
      <c r="B2" s="80"/>
      <c r="C2" s="80"/>
      <c r="D2" s="80"/>
      <c r="E2" s="80"/>
      <c r="F2" s="80"/>
      <c r="G2" s="80"/>
      <c r="H2" s="80"/>
      <c r="I2" s="80"/>
      <c r="J2" s="120"/>
    </row>
    <row r="3" spans="1:10">
      <c r="A3" s="81"/>
      <c r="B3" s="82"/>
      <c r="C3" s="82"/>
      <c r="D3" s="82"/>
      <c r="E3" s="82"/>
      <c r="F3" s="82"/>
      <c r="G3" s="82"/>
      <c r="H3" s="82"/>
      <c r="I3" s="82"/>
      <c r="J3" s="121"/>
    </row>
    <row r="4" ht="30" spans="1:10">
      <c r="A4" s="83" t="s">
        <v>335</v>
      </c>
      <c r="B4" s="84" t="s">
        <v>336</v>
      </c>
      <c r="C4" s="84" t="s">
        <v>113</v>
      </c>
      <c r="D4" s="84" t="s">
        <v>337</v>
      </c>
      <c r="E4" s="84" t="s">
        <v>338</v>
      </c>
      <c r="F4" s="84" t="s">
        <v>339</v>
      </c>
      <c r="G4" s="84" t="s">
        <v>340</v>
      </c>
      <c r="H4" s="84" t="s">
        <v>341</v>
      </c>
      <c r="I4" s="84"/>
      <c r="J4" s="122"/>
    </row>
    <row r="5" spans="1:10">
      <c r="A5" s="88" t="s">
        <v>384</v>
      </c>
      <c r="B5">
        <v>30000</v>
      </c>
      <c r="C5" s="136">
        <v>1</v>
      </c>
      <c r="D5" s="136">
        <v>1</v>
      </c>
      <c r="E5" s="136">
        <v>0</v>
      </c>
      <c r="F5">
        <v>316.75</v>
      </c>
      <c r="G5">
        <v>83.18</v>
      </c>
      <c r="H5" s="101">
        <f>(F5*D5)+(G5*E5)</f>
        <v>316.75</v>
      </c>
      <c r="I5" s="101"/>
      <c r="J5" s="129"/>
    </row>
    <row r="6" ht="15.75" spans="1:10">
      <c r="A6" s="88"/>
      <c r="B6" s="82"/>
      <c r="C6" s="89"/>
      <c r="F6" s="90"/>
      <c r="G6" s="91"/>
      <c r="H6" s="91"/>
      <c r="I6" s="124"/>
      <c r="J6" s="125"/>
    </row>
    <row r="7" spans="1:10">
      <c r="A7" s="92"/>
      <c r="G7" s="82" t="s">
        <v>321</v>
      </c>
      <c r="H7" s="82"/>
      <c r="I7" s="82"/>
      <c r="J7" s="126">
        <f>SUM(H5)</f>
        <v>316.75</v>
      </c>
    </row>
    <row r="8" spans="1:10">
      <c r="A8" s="92"/>
      <c r="G8" s="82"/>
      <c r="H8" s="82"/>
      <c r="I8" s="82"/>
      <c r="J8" s="126"/>
    </row>
    <row r="9" ht="30" spans="1:10">
      <c r="A9" s="83" t="s">
        <v>343</v>
      </c>
      <c r="B9" s="84" t="s">
        <v>336</v>
      </c>
      <c r="C9" s="84" t="s">
        <v>344</v>
      </c>
      <c r="D9" s="84" t="s">
        <v>345</v>
      </c>
      <c r="E9" s="84" t="s">
        <v>346</v>
      </c>
      <c r="F9" s="84" t="s">
        <v>347</v>
      </c>
      <c r="G9" s="84"/>
      <c r="H9" s="84" t="s">
        <v>341</v>
      </c>
      <c r="I9" s="84"/>
      <c r="J9" s="122"/>
    </row>
    <row r="10" spans="1:10">
      <c r="A10" s="92" t="s">
        <v>385</v>
      </c>
      <c r="B10">
        <v>20097</v>
      </c>
      <c r="C10" s="93">
        <v>2</v>
      </c>
      <c r="D10" s="94">
        <v>157.27</v>
      </c>
      <c r="E10">
        <v>30.91</v>
      </c>
      <c r="F10" s="95">
        <v>1</v>
      </c>
      <c r="G10" s="95"/>
      <c r="H10" s="96">
        <f>F10*E10</f>
        <v>30.91</v>
      </c>
      <c r="I10" s="96"/>
      <c r="J10" s="127"/>
    </row>
    <row r="11" ht="15.75" spans="1:10">
      <c r="A11" s="88"/>
      <c r="B11" s="82"/>
      <c r="C11" s="89"/>
      <c r="F11" s="90"/>
      <c r="G11" s="91"/>
      <c r="H11" s="91"/>
      <c r="I11" s="124"/>
      <c r="J11" s="125"/>
    </row>
    <row r="12" spans="1:10">
      <c r="A12" s="92"/>
      <c r="G12" s="82" t="s">
        <v>321</v>
      </c>
      <c r="H12" s="82"/>
      <c r="I12" s="82"/>
      <c r="J12" s="126">
        <f>SUM(H10:J10)</f>
        <v>30.91</v>
      </c>
    </row>
    <row r="13" spans="1:10">
      <c r="A13" s="85"/>
      <c r="B13" s="73"/>
      <c r="G13" s="96"/>
      <c r="I13" s="82"/>
      <c r="J13" s="128"/>
    </row>
    <row r="14" ht="30" spans="1:10">
      <c r="A14" s="83" t="s">
        <v>351</v>
      </c>
      <c r="B14" s="84" t="s">
        <v>336</v>
      </c>
      <c r="C14" s="97" t="s">
        <v>189</v>
      </c>
      <c r="D14" s="98" t="s">
        <v>352</v>
      </c>
      <c r="E14" s="98" t="s">
        <v>353</v>
      </c>
      <c r="F14" s="84" t="s">
        <v>354</v>
      </c>
      <c r="G14" s="84"/>
      <c r="H14" s="84" t="s">
        <v>355</v>
      </c>
      <c r="I14" s="84"/>
      <c r="J14" s="122"/>
    </row>
    <row r="15" spans="1:10">
      <c r="A15" s="92"/>
      <c r="C15" s="99"/>
      <c r="D15" s="82"/>
      <c r="F15" s="100"/>
      <c r="G15" s="100"/>
      <c r="H15" s="101"/>
      <c r="I15" s="101"/>
      <c r="J15" s="129"/>
    </row>
    <row r="16" spans="1:10">
      <c r="A16" s="92"/>
      <c r="C16" s="99"/>
      <c r="G16" s="91"/>
      <c r="H16" s="91"/>
      <c r="I16" s="124"/>
      <c r="J16" s="125"/>
    </row>
    <row r="17" spans="1:10">
      <c r="A17" s="92"/>
      <c r="G17" s="82" t="s">
        <v>321</v>
      </c>
      <c r="H17" s="82"/>
      <c r="I17" s="82"/>
      <c r="J17" s="126">
        <f>SUM(H15)</f>
        <v>0</v>
      </c>
    </row>
    <row r="18" spans="1:10">
      <c r="A18" s="92"/>
      <c r="G18" s="82"/>
      <c r="H18" s="82"/>
      <c r="I18" s="82"/>
      <c r="J18" s="126"/>
    </row>
    <row r="19" spans="1:10">
      <c r="A19" s="92"/>
      <c r="H19" s="82"/>
      <c r="I19" s="82"/>
      <c r="J19" s="121"/>
    </row>
    <row r="20" spans="1:10">
      <c r="A20" s="102" t="s">
        <v>358</v>
      </c>
      <c r="B20" s="103"/>
      <c r="C20" s="103"/>
      <c r="D20" s="103"/>
      <c r="E20" s="103"/>
      <c r="F20" s="103"/>
      <c r="G20" s="103"/>
      <c r="H20" s="104">
        <f>J7+J12+J17</f>
        <v>347.66</v>
      </c>
      <c r="I20" s="103"/>
      <c r="J20" s="130"/>
    </row>
    <row r="21" spans="1:10">
      <c r="A21" s="102" t="s">
        <v>386</v>
      </c>
      <c r="B21" s="103"/>
      <c r="C21" s="103"/>
      <c r="D21" s="103"/>
      <c r="E21" s="103"/>
      <c r="F21" s="103"/>
      <c r="G21" s="103"/>
      <c r="H21" s="103">
        <v>1</v>
      </c>
      <c r="I21" s="103"/>
      <c r="J21" s="130"/>
    </row>
    <row r="22" spans="1:10">
      <c r="A22" s="102" t="s">
        <v>360</v>
      </c>
      <c r="B22" s="103"/>
      <c r="C22" s="103"/>
      <c r="D22" s="103"/>
      <c r="E22" s="103"/>
      <c r="F22" s="103"/>
      <c r="G22" s="103"/>
      <c r="H22" s="105">
        <f>H20/H21</f>
        <v>347.66</v>
      </c>
      <c r="I22" s="105"/>
      <c r="J22" s="131"/>
    </row>
    <row r="23" spans="1:10">
      <c r="A23" s="92"/>
      <c r="G23" s="82"/>
      <c r="H23" s="82"/>
      <c r="I23" s="82"/>
      <c r="J23" s="126"/>
    </row>
    <row r="24" ht="30" spans="1:10">
      <c r="A24" s="106" t="s">
        <v>361</v>
      </c>
      <c r="B24" s="107" t="s">
        <v>336</v>
      </c>
      <c r="C24" s="108" t="s">
        <v>317</v>
      </c>
      <c r="D24" s="107" t="s">
        <v>362</v>
      </c>
      <c r="E24" s="109" t="s">
        <v>363</v>
      </c>
      <c r="F24" s="107" t="s">
        <v>362</v>
      </c>
      <c r="G24" s="107"/>
      <c r="H24" s="107"/>
      <c r="I24" s="107"/>
      <c r="J24" s="132"/>
    </row>
    <row r="25" spans="1:10">
      <c r="A25" s="92"/>
      <c r="C25" s="82"/>
      <c r="F25" s="110"/>
      <c r="G25" s="110"/>
      <c r="H25" s="110"/>
      <c r="I25" s="110"/>
      <c r="J25" s="133"/>
    </row>
    <row r="26" spans="1:10">
      <c r="A26" s="92"/>
      <c r="G26" s="91"/>
      <c r="H26" s="91"/>
      <c r="I26" s="124"/>
      <c r="J26" s="125"/>
    </row>
    <row r="27" spans="1:10">
      <c r="A27" s="92"/>
      <c r="G27" s="82" t="s">
        <v>321</v>
      </c>
      <c r="H27" s="82"/>
      <c r="I27" s="82"/>
      <c r="J27" s="126">
        <f>F25</f>
        <v>0</v>
      </c>
    </row>
    <row r="28" spans="1:10">
      <c r="A28" s="92"/>
      <c r="J28" s="134"/>
    </row>
    <row r="29" ht="30" spans="1:10">
      <c r="A29" s="83" t="s">
        <v>365</v>
      </c>
      <c r="B29" s="84" t="s">
        <v>336</v>
      </c>
      <c r="C29" s="97" t="s">
        <v>317</v>
      </c>
      <c r="D29" s="84" t="s">
        <v>362</v>
      </c>
      <c r="E29" s="98" t="s">
        <v>363</v>
      </c>
      <c r="F29" s="84" t="s">
        <v>362</v>
      </c>
      <c r="G29" s="84"/>
      <c r="H29" s="84"/>
      <c r="I29" s="84"/>
      <c r="J29" s="122"/>
    </row>
    <row r="30" spans="1:10">
      <c r="A30" s="85"/>
      <c r="G30" s="91"/>
      <c r="H30" s="91"/>
      <c r="I30" s="124"/>
      <c r="J30" s="125"/>
    </row>
    <row r="31" spans="1:10">
      <c r="A31" s="85"/>
      <c r="G31" s="82" t="s">
        <v>321</v>
      </c>
      <c r="H31" s="82"/>
      <c r="I31" s="82"/>
      <c r="J31" s="126"/>
    </row>
    <row r="32" spans="1:10">
      <c r="A32" s="92"/>
      <c r="J32" s="134"/>
    </row>
    <row r="33" ht="30" spans="1:10">
      <c r="A33" s="83" t="s">
        <v>370</v>
      </c>
      <c r="B33" s="84" t="s">
        <v>336</v>
      </c>
      <c r="C33" s="97" t="s">
        <v>317</v>
      </c>
      <c r="D33" s="84" t="s">
        <v>371</v>
      </c>
      <c r="E33" s="97" t="s">
        <v>372</v>
      </c>
      <c r="F33" s="84" t="s">
        <v>373</v>
      </c>
      <c r="G33" s="84" t="s">
        <v>374</v>
      </c>
      <c r="H33" s="111" t="s">
        <v>375</v>
      </c>
      <c r="I33" s="111" t="s">
        <v>376</v>
      </c>
      <c r="J33" s="122" t="s">
        <v>377</v>
      </c>
    </row>
    <row r="34" spans="1:10">
      <c r="A34" s="92"/>
      <c r="G34" s="91"/>
      <c r="H34" s="91"/>
      <c r="I34" s="124"/>
      <c r="J34" s="125"/>
    </row>
    <row r="35" spans="1:10">
      <c r="A35" s="112"/>
      <c r="B35" s="113"/>
      <c r="D35" s="93"/>
      <c r="G35" s="82" t="s">
        <v>321</v>
      </c>
      <c r="H35" s="82"/>
      <c r="I35" s="82"/>
      <c r="J35" s="126">
        <v>0</v>
      </c>
    </row>
    <row r="36" spans="1:10">
      <c r="A36" s="112"/>
      <c r="B36" s="113"/>
      <c r="D36" s="93"/>
      <c r="G36" s="82"/>
      <c r="H36" s="82"/>
      <c r="I36" s="82"/>
      <c r="J36" s="126"/>
    </row>
    <row r="37" spans="1:10">
      <c r="A37" s="102" t="s">
        <v>381</v>
      </c>
      <c r="B37" s="103"/>
      <c r="C37" s="103"/>
      <c r="D37" s="103"/>
      <c r="E37" s="103"/>
      <c r="F37" s="103"/>
      <c r="G37" s="103"/>
      <c r="H37" s="104">
        <f>J35+J31+J27+H22</f>
        <v>347.66</v>
      </c>
      <c r="I37" s="103"/>
      <c r="J37" s="130"/>
    </row>
    <row r="38" spans="1:10">
      <c r="A38" s="114"/>
      <c r="B38" s="115"/>
      <c r="C38" s="115"/>
      <c r="D38" s="115"/>
      <c r="E38" s="115"/>
      <c r="F38" s="115"/>
      <c r="G38" s="115"/>
      <c r="H38" s="103"/>
      <c r="I38" s="103"/>
      <c r="J38" s="130"/>
    </row>
    <row r="39" ht="15.75" spans="1:10">
      <c r="A39" s="116" t="s">
        <v>382</v>
      </c>
      <c r="B39" s="117"/>
      <c r="C39" s="117"/>
      <c r="D39" s="117"/>
      <c r="E39" s="117"/>
      <c r="F39" s="117"/>
      <c r="G39" s="117"/>
      <c r="H39" s="118">
        <f>H37+H38</f>
        <v>347.66</v>
      </c>
      <c r="I39" s="117"/>
      <c r="J39" s="135"/>
    </row>
  </sheetData>
  <mergeCells count="35">
    <mergeCell ref="A3:J3"/>
    <mergeCell ref="H4:J4"/>
    <mergeCell ref="H5:J5"/>
    <mergeCell ref="G7:I7"/>
    <mergeCell ref="F9:G9"/>
    <mergeCell ref="H9:J9"/>
    <mergeCell ref="F10:G10"/>
    <mergeCell ref="H10:J10"/>
    <mergeCell ref="G12:I12"/>
    <mergeCell ref="F14:G14"/>
    <mergeCell ref="H14:J14"/>
    <mergeCell ref="F15:G15"/>
    <mergeCell ref="H15:J15"/>
    <mergeCell ref="G17:I17"/>
    <mergeCell ref="H19:J19"/>
    <mergeCell ref="A20:G20"/>
    <mergeCell ref="H20:J20"/>
    <mergeCell ref="A21:G21"/>
    <mergeCell ref="H21:J21"/>
    <mergeCell ref="A22:G22"/>
    <mergeCell ref="H22:J22"/>
    <mergeCell ref="F24:J24"/>
    <mergeCell ref="F25:J25"/>
    <mergeCell ref="G27:I27"/>
    <mergeCell ref="F29:J29"/>
    <mergeCell ref="G31:I31"/>
    <mergeCell ref="A35:B35"/>
    <mergeCell ref="G35:I35"/>
    <mergeCell ref="A37:G37"/>
    <mergeCell ref="H37:J37"/>
    <mergeCell ref="A38:G38"/>
    <mergeCell ref="H38:J38"/>
    <mergeCell ref="A39:G39"/>
    <mergeCell ref="H39:J39"/>
    <mergeCell ref="B1:J2"/>
  </mergeCells>
  <pageMargins left="0.511811024" right="0.511811024" top="0.787401575" bottom="0.787401575" header="0.31496062" footer="0.31496062"/>
  <pageSetup paperSize="9" scale="71" orientation="portrait"/>
  <headerFooter/>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9"/>
  <sheetViews>
    <sheetView view="pageBreakPreview" zoomScaleNormal="100" workbookViewId="0">
      <selection activeCell="A1" sqref="A1:J39"/>
    </sheetView>
    <sheetView workbookViewId="1">
      <selection activeCell="A1" sqref="A1"/>
    </sheetView>
    <sheetView workbookViewId="2">
      <selection activeCell="A1" sqref="A1"/>
    </sheetView>
  </sheetViews>
  <sheetFormatPr defaultColWidth="9" defaultRowHeight="15"/>
  <cols>
    <col min="1" max="1" width="51.5714285714286" customWidth="1"/>
    <col min="257" max="257" width="51.5714285714286" customWidth="1"/>
    <col min="513" max="513" width="51.5714285714286" customWidth="1"/>
    <col min="769" max="769" width="51.5714285714286" customWidth="1"/>
    <col min="1025" max="1025" width="51.5714285714286" customWidth="1"/>
    <col min="1281" max="1281" width="51.5714285714286" customWidth="1"/>
    <col min="1537" max="1537" width="51.5714285714286" customWidth="1"/>
    <col min="1793" max="1793" width="51.5714285714286" customWidth="1"/>
    <col min="2049" max="2049" width="51.5714285714286" customWidth="1"/>
    <col min="2305" max="2305" width="51.5714285714286" customWidth="1"/>
    <col min="2561" max="2561" width="51.5714285714286" customWidth="1"/>
    <col min="2817" max="2817" width="51.5714285714286" customWidth="1"/>
    <col min="3073" max="3073" width="51.5714285714286" customWidth="1"/>
    <col min="3329" max="3329" width="51.5714285714286" customWidth="1"/>
    <col min="3585" max="3585" width="51.5714285714286" customWidth="1"/>
    <col min="3841" max="3841" width="51.5714285714286" customWidth="1"/>
    <col min="4097" max="4097" width="51.5714285714286" customWidth="1"/>
    <col min="4353" max="4353" width="51.5714285714286" customWidth="1"/>
    <col min="4609" max="4609" width="51.5714285714286" customWidth="1"/>
    <col min="4865" max="4865" width="51.5714285714286" customWidth="1"/>
    <col min="5121" max="5121" width="51.5714285714286" customWidth="1"/>
    <col min="5377" max="5377" width="51.5714285714286" customWidth="1"/>
    <col min="5633" max="5633" width="51.5714285714286" customWidth="1"/>
    <col min="5889" max="5889" width="51.5714285714286" customWidth="1"/>
    <col min="6145" max="6145" width="51.5714285714286" customWidth="1"/>
    <col min="6401" max="6401" width="51.5714285714286" customWidth="1"/>
    <col min="6657" max="6657" width="51.5714285714286" customWidth="1"/>
    <col min="6913" max="6913" width="51.5714285714286" customWidth="1"/>
    <col min="7169" max="7169" width="51.5714285714286" customWidth="1"/>
    <col min="7425" max="7425" width="51.5714285714286" customWidth="1"/>
    <col min="7681" max="7681" width="51.5714285714286" customWidth="1"/>
    <col min="7937" max="7937" width="51.5714285714286" customWidth="1"/>
    <col min="8193" max="8193" width="51.5714285714286" customWidth="1"/>
    <col min="8449" max="8449" width="51.5714285714286" customWidth="1"/>
    <col min="8705" max="8705" width="51.5714285714286" customWidth="1"/>
    <col min="8961" max="8961" width="51.5714285714286" customWidth="1"/>
    <col min="9217" max="9217" width="51.5714285714286" customWidth="1"/>
    <col min="9473" max="9473" width="51.5714285714286" customWidth="1"/>
    <col min="9729" max="9729" width="51.5714285714286" customWidth="1"/>
    <col min="9985" max="9985" width="51.5714285714286" customWidth="1"/>
    <col min="10241" max="10241" width="51.5714285714286" customWidth="1"/>
    <col min="10497" max="10497" width="51.5714285714286" customWidth="1"/>
    <col min="10753" max="10753" width="51.5714285714286" customWidth="1"/>
    <col min="11009" max="11009" width="51.5714285714286" customWidth="1"/>
    <col min="11265" max="11265" width="51.5714285714286" customWidth="1"/>
    <col min="11521" max="11521" width="51.5714285714286" customWidth="1"/>
    <col min="11777" max="11777" width="51.5714285714286" customWidth="1"/>
    <col min="12033" max="12033" width="51.5714285714286" customWidth="1"/>
    <col min="12289" max="12289" width="51.5714285714286" customWidth="1"/>
    <col min="12545" max="12545" width="51.5714285714286" customWidth="1"/>
    <col min="12801" max="12801" width="51.5714285714286" customWidth="1"/>
    <col min="13057" max="13057" width="51.5714285714286" customWidth="1"/>
    <col min="13313" max="13313" width="51.5714285714286" customWidth="1"/>
    <col min="13569" max="13569" width="51.5714285714286" customWidth="1"/>
    <col min="13825" max="13825" width="51.5714285714286" customWidth="1"/>
    <col min="14081" max="14081" width="51.5714285714286" customWidth="1"/>
    <col min="14337" max="14337" width="51.5714285714286" customWidth="1"/>
    <col min="14593" max="14593" width="51.5714285714286" customWidth="1"/>
    <col min="14849" max="14849" width="51.5714285714286" customWidth="1"/>
    <col min="15105" max="15105" width="51.5714285714286" customWidth="1"/>
    <col min="15361" max="15361" width="51.5714285714286" customWidth="1"/>
    <col min="15617" max="15617" width="51.5714285714286" customWidth="1"/>
    <col min="15873" max="15873" width="51.5714285714286" customWidth="1"/>
    <col min="16129" max="16129" width="51.5714285714286" customWidth="1"/>
  </cols>
  <sheetData>
    <row r="1" spans="1:10">
      <c r="A1" s="77" t="s">
        <v>152</v>
      </c>
      <c r="B1" s="78" t="s">
        <v>70</v>
      </c>
      <c r="C1" s="78"/>
      <c r="D1" s="78"/>
      <c r="E1" s="78"/>
      <c r="F1" s="78"/>
      <c r="G1" s="78"/>
      <c r="H1" s="78"/>
      <c r="I1" s="78"/>
      <c r="J1" s="119"/>
    </row>
    <row r="2" spans="1:10">
      <c r="A2" s="79"/>
      <c r="B2" s="80"/>
      <c r="C2" s="80"/>
      <c r="D2" s="80"/>
      <c r="E2" s="80"/>
      <c r="F2" s="80"/>
      <c r="G2" s="80"/>
      <c r="H2" s="80"/>
      <c r="I2" s="80"/>
      <c r="J2" s="120"/>
    </row>
    <row r="3" spans="1:10">
      <c r="A3" s="81"/>
      <c r="B3" s="82"/>
      <c r="C3" s="82"/>
      <c r="D3" s="82"/>
      <c r="E3" s="82"/>
      <c r="F3" s="82"/>
      <c r="G3" s="82"/>
      <c r="H3" s="82"/>
      <c r="I3" s="82"/>
      <c r="J3" s="121"/>
    </row>
    <row r="4" ht="30" spans="1:10">
      <c r="A4" s="83" t="s">
        <v>335</v>
      </c>
      <c r="B4" s="84" t="s">
        <v>336</v>
      </c>
      <c r="C4" s="84" t="s">
        <v>113</v>
      </c>
      <c r="D4" s="84" t="s">
        <v>337</v>
      </c>
      <c r="E4" s="84" t="s">
        <v>338</v>
      </c>
      <c r="F4" s="84" t="s">
        <v>339</v>
      </c>
      <c r="G4" s="84" t="s">
        <v>340</v>
      </c>
      <c r="H4" s="84" t="s">
        <v>341</v>
      </c>
      <c r="I4" s="84"/>
      <c r="J4" s="122"/>
    </row>
    <row r="5" ht="30" spans="1:10">
      <c r="A5" s="85" t="s">
        <v>387</v>
      </c>
      <c r="B5" s="73">
        <v>30029</v>
      </c>
      <c r="C5" s="86">
        <v>1</v>
      </c>
      <c r="D5" s="86">
        <v>1</v>
      </c>
      <c r="E5" s="86">
        <v>0</v>
      </c>
      <c r="F5" s="73">
        <v>205.83</v>
      </c>
      <c r="G5" s="73">
        <v>75.22</v>
      </c>
      <c r="H5" s="87">
        <f>(F5*D5)+(G5*E5)</f>
        <v>205.83</v>
      </c>
      <c r="I5" s="87"/>
      <c r="J5" s="123"/>
    </row>
    <row r="6" ht="15.75" spans="1:10">
      <c r="A6" s="88"/>
      <c r="B6" s="82"/>
      <c r="C6" s="89"/>
      <c r="F6" s="90"/>
      <c r="G6" s="91"/>
      <c r="H6" s="91"/>
      <c r="I6" s="124"/>
      <c r="J6" s="125"/>
    </row>
    <row r="7" spans="1:10">
      <c r="A7" s="92"/>
      <c r="G7" s="82" t="s">
        <v>321</v>
      </c>
      <c r="H7" s="82"/>
      <c r="I7" s="82"/>
      <c r="J7" s="126">
        <f>SUM(H5)</f>
        <v>205.83</v>
      </c>
    </row>
    <row r="8" spans="1:10">
      <c r="A8" s="92"/>
      <c r="G8" s="82"/>
      <c r="H8" s="82"/>
      <c r="I8" s="82"/>
      <c r="J8" s="126"/>
    </row>
    <row r="9" ht="30" spans="1:10">
      <c r="A9" s="83" t="s">
        <v>343</v>
      </c>
      <c r="B9" s="84" t="s">
        <v>336</v>
      </c>
      <c r="C9" s="84" t="s">
        <v>344</v>
      </c>
      <c r="D9" s="84" t="s">
        <v>345</v>
      </c>
      <c r="E9" s="84" t="s">
        <v>346</v>
      </c>
      <c r="F9" s="84" t="s">
        <v>347</v>
      </c>
      <c r="G9" s="84"/>
      <c r="H9" s="84" t="s">
        <v>341</v>
      </c>
      <c r="I9" s="84"/>
      <c r="J9" s="122"/>
    </row>
    <row r="10" spans="1:10">
      <c r="A10" s="92" t="s">
        <v>388</v>
      </c>
      <c r="B10">
        <v>20103</v>
      </c>
      <c r="C10" s="93">
        <v>2</v>
      </c>
      <c r="D10" s="94">
        <v>157.27</v>
      </c>
      <c r="E10">
        <v>23.96</v>
      </c>
      <c r="F10" s="95">
        <v>1</v>
      </c>
      <c r="G10" s="95"/>
      <c r="H10" s="96">
        <f>F10*E10</f>
        <v>23.96</v>
      </c>
      <c r="I10" s="96"/>
      <c r="J10" s="127"/>
    </row>
    <row r="11" ht="15.75" spans="1:10">
      <c r="A11" s="88"/>
      <c r="B11" s="82"/>
      <c r="C11" s="89"/>
      <c r="F11" s="90"/>
      <c r="G11" s="91"/>
      <c r="H11" s="91"/>
      <c r="I11" s="124"/>
      <c r="J11" s="125"/>
    </row>
    <row r="12" spans="1:10">
      <c r="A12" s="92"/>
      <c r="G12" s="82" t="s">
        <v>321</v>
      </c>
      <c r="H12" s="82"/>
      <c r="I12" s="82"/>
      <c r="J12" s="126">
        <f>SUM(H10:J10)</f>
        <v>23.96</v>
      </c>
    </row>
    <row r="13" spans="1:10">
      <c r="A13" s="85"/>
      <c r="B13" s="73"/>
      <c r="G13" s="96"/>
      <c r="I13" s="82"/>
      <c r="J13" s="128"/>
    </row>
    <row r="14" ht="30" spans="1:10">
      <c r="A14" s="83" t="s">
        <v>351</v>
      </c>
      <c r="B14" s="84" t="s">
        <v>336</v>
      </c>
      <c r="C14" s="97" t="s">
        <v>189</v>
      </c>
      <c r="D14" s="98" t="s">
        <v>352</v>
      </c>
      <c r="E14" s="98" t="s">
        <v>353</v>
      </c>
      <c r="F14" s="84" t="s">
        <v>354</v>
      </c>
      <c r="G14" s="84"/>
      <c r="H14" s="84" t="s">
        <v>355</v>
      </c>
      <c r="I14" s="84"/>
      <c r="J14" s="122"/>
    </row>
    <row r="15" spans="1:10">
      <c r="A15" s="92"/>
      <c r="C15" s="99"/>
      <c r="D15" s="82"/>
      <c r="F15" s="100"/>
      <c r="G15" s="100"/>
      <c r="H15" s="101"/>
      <c r="I15" s="101"/>
      <c r="J15" s="129"/>
    </row>
    <row r="16" spans="1:10">
      <c r="A16" s="92"/>
      <c r="C16" s="99"/>
      <c r="G16" s="91"/>
      <c r="H16" s="91"/>
      <c r="I16" s="124"/>
      <c r="J16" s="125"/>
    </row>
    <row r="17" spans="1:10">
      <c r="A17" s="92"/>
      <c r="G17" s="82" t="s">
        <v>321</v>
      </c>
      <c r="H17" s="82"/>
      <c r="I17" s="82"/>
      <c r="J17" s="126">
        <f>SUM(H15)</f>
        <v>0</v>
      </c>
    </row>
    <row r="18" spans="1:10">
      <c r="A18" s="92"/>
      <c r="G18" s="82"/>
      <c r="H18" s="82"/>
      <c r="I18" s="82"/>
      <c r="J18" s="126"/>
    </row>
    <row r="19" spans="1:10">
      <c r="A19" s="92"/>
      <c r="H19" s="82"/>
      <c r="I19" s="82"/>
      <c r="J19" s="121"/>
    </row>
    <row r="20" spans="1:10">
      <c r="A20" s="102" t="s">
        <v>358</v>
      </c>
      <c r="B20" s="103"/>
      <c r="C20" s="103"/>
      <c r="D20" s="103"/>
      <c r="E20" s="103"/>
      <c r="F20" s="103"/>
      <c r="G20" s="103"/>
      <c r="H20" s="104">
        <f>J7+J12+J17</f>
        <v>229.79</v>
      </c>
      <c r="I20" s="103"/>
      <c r="J20" s="130"/>
    </row>
    <row r="21" spans="1:10">
      <c r="A21" s="102" t="s">
        <v>386</v>
      </c>
      <c r="B21" s="103"/>
      <c r="C21" s="103"/>
      <c r="D21" s="103"/>
      <c r="E21" s="103"/>
      <c r="F21" s="103"/>
      <c r="G21" s="103"/>
      <c r="H21" s="103">
        <v>1</v>
      </c>
      <c r="I21" s="103"/>
      <c r="J21" s="130"/>
    </row>
    <row r="22" spans="1:10">
      <c r="A22" s="102" t="s">
        <v>360</v>
      </c>
      <c r="B22" s="103"/>
      <c r="C22" s="103"/>
      <c r="D22" s="103"/>
      <c r="E22" s="103"/>
      <c r="F22" s="103"/>
      <c r="G22" s="103"/>
      <c r="H22" s="105">
        <f>H20/H21</f>
        <v>229.79</v>
      </c>
      <c r="I22" s="105"/>
      <c r="J22" s="131"/>
    </row>
    <row r="23" spans="1:10">
      <c r="A23" s="92"/>
      <c r="G23" s="82"/>
      <c r="H23" s="82"/>
      <c r="I23" s="82"/>
      <c r="J23" s="126"/>
    </row>
    <row r="24" ht="30" spans="1:10">
      <c r="A24" s="106" t="s">
        <v>361</v>
      </c>
      <c r="B24" s="107" t="s">
        <v>336</v>
      </c>
      <c r="C24" s="108" t="s">
        <v>317</v>
      </c>
      <c r="D24" s="107" t="s">
        <v>362</v>
      </c>
      <c r="E24" s="109" t="s">
        <v>363</v>
      </c>
      <c r="F24" s="107" t="s">
        <v>362</v>
      </c>
      <c r="G24" s="107"/>
      <c r="H24" s="107"/>
      <c r="I24" s="107"/>
      <c r="J24" s="132"/>
    </row>
    <row r="25" spans="1:10">
      <c r="A25" s="92"/>
      <c r="C25" s="82"/>
      <c r="F25" s="110"/>
      <c r="G25" s="110"/>
      <c r="H25" s="110"/>
      <c r="I25" s="110"/>
      <c r="J25" s="133"/>
    </row>
    <row r="26" spans="1:10">
      <c r="A26" s="92"/>
      <c r="G26" s="91"/>
      <c r="H26" s="91"/>
      <c r="I26" s="124"/>
      <c r="J26" s="125"/>
    </row>
    <row r="27" spans="1:10">
      <c r="A27" s="92"/>
      <c r="G27" s="82" t="s">
        <v>321</v>
      </c>
      <c r="H27" s="82"/>
      <c r="I27" s="82"/>
      <c r="J27" s="126">
        <f>F25</f>
        <v>0</v>
      </c>
    </row>
    <row r="28" spans="1:10">
      <c r="A28" s="92"/>
      <c r="J28" s="134"/>
    </row>
    <row r="29" ht="30" spans="1:10">
      <c r="A29" s="83" t="s">
        <v>365</v>
      </c>
      <c r="B29" s="84" t="s">
        <v>336</v>
      </c>
      <c r="C29" s="97" t="s">
        <v>317</v>
      </c>
      <c r="D29" s="84" t="s">
        <v>362</v>
      </c>
      <c r="E29" s="98" t="s">
        <v>363</v>
      </c>
      <c r="F29" s="84" t="s">
        <v>362</v>
      </c>
      <c r="G29" s="84"/>
      <c r="H29" s="84"/>
      <c r="I29" s="84"/>
      <c r="J29" s="122"/>
    </row>
    <row r="30" spans="1:10">
      <c r="A30" s="85"/>
      <c r="G30" s="91"/>
      <c r="H30" s="91"/>
      <c r="I30" s="124"/>
      <c r="J30" s="125"/>
    </row>
    <row r="31" spans="1:10">
      <c r="A31" s="85"/>
      <c r="G31" s="82" t="s">
        <v>321</v>
      </c>
      <c r="H31" s="82"/>
      <c r="I31" s="82"/>
      <c r="J31" s="126"/>
    </row>
    <row r="32" spans="1:10">
      <c r="A32" s="92"/>
      <c r="J32" s="134"/>
    </row>
    <row r="33" ht="30" spans="1:10">
      <c r="A33" s="83" t="s">
        <v>370</v>
      </c>
      <c r="B33" s="84" t="s">
        <v>336</v>
      </c>
      <c r="C33" s="97" t="s">
        <v>317</v>
      </c>
      <c r="D33" s="84" t="s">
        <v>371</v>
      </c>
      <c r="E33" s="97" t="s">
        <v>372</v>
      </c>
      <c r="F33" s="84" t="s">
        <v>373</v>
      </c>
      <c r="G33" s="84" t="s">
        <v>374</v>
      </c>
      <c r="H33" s="111" t="s">
        <v>375</v>
      </c>
      <c r="I33" s="111" t="s">
        <v>376</v>
      </c>
      <c r="J33" s="122" t="s">
        <v>377</v>
      </c>
    </row>
    <row r="34" spans="1:10">
      <c r="A34" s="92"/>
      <c r="G34" s="91"/>
      <c r="H34" s="91"/>
      <c r="I34" s="124"/>
      <c r="J34" s="125"/>
    </row>
    <row r="35" spans="1:10">
      <c r="A35" s="112"/>
      <c r="B35" s="113"/>
      <c r="D35" s="93"/>
      <c r="G35" s="82" t="s">
        <v>321</v>
      </c>
      <c r="H35" s="82"/>
      <c r="I35" s="82"/>
      <c r="J35" s="126">
        <v>0</v>
      </c>
    </row>
    <row r="36" spans="1:10">
      <c r="A36" s="112"/>
      <c r="B36" s="113"/>
      <c r="D36" s="93"/>
      <c r="G36" s="82"/>
      <c r="H36" s="82"/>
      <c r="I36" s="82"/>
      <c r="J36" s="126"/>
    </row>
    <row r="37" spans="1:10">
      <c r="A37" s="102" t="s">
        <v>381</v>
      </c>
      <c r="B37" s="103"/>
      <c r="C37" s="103"/>
      <c r="D37" s="103"/>
      <c r="E37" s="103"/>
      <c r="F37" s="103"/>
      <c r="G37" s="103"/>
      <c r="H37" s="104">
        <f>J35+J31+J27+H22</f>
        <v>229.79</v>
      </c>
      <c r="I37" s="103"/>
      <c r="J37" s="130"/>
    </row>
    <row r="38" spans="1:10">
      <c r="A38" s="114"/>
      <c r="B38" s="115"/>
      <c r="C38" s="115"/>
      <c r="D38" s="115"/>
      <c r="E38" s="115"/>
      <c r="F38" s="115"/>
      <c r="G38" s="115"/>
      <c r="H38" s="103"/>
      <c r="I38" s="103"/>
      <c r="J38" s="130"/>
    </row>
    <row r="39" ht="15.75" spans="1:10">
      <c r="A39" s="116" t="s">
        <v>382</v>
      </c>
      <c r="B39" s="117"/>
      <c r="C39" s="117"/>
      <c r="D39" s="117"/>
      <c r="E39" s="117"/>
      <c r="F39" s="117"/>
      <c r="G39" s="117"/>
      <c r="H39" s="118">
        <f>H37+H38</f>
        <v>229.79</v>
      </c>
      <c r="I39" s="117"/>
      <c r="J39" s="135"/>
    </row>
  </sheetData>
  <mergeCells count="35">
    <mergeCell ref="A3:J3"/>
    <mergeCell ref="H4:J4"/>
    <mergeCell ref="H5:J5"/>
    <mergeCell ref="G7:I7"/>
    <mergeCell ref="F9:G9"/>
    <mergeCell ref="H9:J9"/>
    <mergeCell ref="F10:G10"/>
    <mergeCell ref="H10:J10"/>
    <mergeCell ref="G12:I12"/>
    <mergeCell ref="F14:G14"/>
    <mergeCell ref="H14:J14"/>
    <mergeCell ref="F15:G15"/>
    <mergeCell ref="H15:J15"/>
    <mergeCell ref="G17:I17"/>
    <mergeCell ref="H19:J19"/>
    <mergeCell ref="A20:G20"/>
    <mergeCell ref="H20:J20"/>
    <mergeCell ref="A21:G21"/>
    <mergeCell ref="H21:J21"/>
    <mergeCell ref="A22:G22"/>
    <mergeCell ref="H22:J22"/>
    <mergeCell ref="F24:J24"/>
    <mergeCell ref="F25:J25"/>
    <mergeCell ref="G27:I27"/>
    <mergeCell ref="F29:J29"/>
    <mergeCell ref="G31:I31"/>
    <mergeCell ref="A35:B35"/>
    <mergeCell ref="G35:I35"/>
    <mergeCell ref="A37:G37"/>
    <mergeCell ref="H37:J37"/>
    <mergeCell ref="A38:G38"/>
    <mergeCell ref="H38:J38"/>
    <mergeCell ref="A39:G39"/>
    <mergeCell ref="H39:J39"/>
    <mergeCell ref="B1:J2"/>
  </mergeCells>
  <pageMargins left="0.511811024" right="0.511811024" top="0.787401575" bottom="0.787401575" header="0.31496062" footer="0.31496062"/>
  <pageSetup paperSize="9" scale="68" orientation="portrait"/>
  <headerFooter/>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B2:N8"/>
  <sheetViews>
    <sheetView workbookViewId="0">
      <selection activeCell="A1" sqref="A1"/>
    </sheetView>
    <sheetView workbookViewId="1">
      <selection activeCell="A1" sqref="A1"/>
    </sheetView>
    <sheetView workbookViewId="2">
      <selection activeCell="A1" sqref="A1"/>
    </sheetView>
  </sheetViews>
  <sheetFormatPr defaultColWidth="9" defaultRowHeight="15" outlineLevelRow="7"/>
  <cols>
    <col min="2" max="2" width="24.2857142857143" customWidth="1"/>
    <col min="3" max="3" width="35.1428571428571" customWidth="1"/>
    <col min="5" max="5" width="17.4285714285714" customWidth="1"/>
    <col min="6" max="6" width="12.8571428571429" customWidth="1"/>
    <col min="7" max="7" width="14.4285714285714" customWidth="1"/>
    <col min="8" max="8" width="8.28571428571429" customWidth="1"/>
    <col min="9" max="9" width="18.1428571428571" customWidth="1"/>
    <col min="10" max="10" width="9" customWidth="1"/>
    <col min="11" max="11" width="15" customWidth="1"/>
    <col min="12" max="12" width="12.2857142857143" customWidth="1"/>
    <col min="13" max="13" width="13.5714285714286" customWidth="1"/>
    <col min="14" max="14" width="9.42857142857143" customWidth="1"/>
  </cols>
  <sheetData>
    <row r="2" ht="30" spans="2:14">
      <c r="B2" s="62" t="s">
        <v>389</v>
      </c>
      <c r="C2" s="62" t="s">
        <v>390</v>
      </c>
      <c r="D2" s="62" t="s">
        <v>391</v>
      </c>
      <c r="E2" s="62" t="s">
        <v>392</v>
      </c>
      <c r="F2" s="62" t="s">
        <v>393</v>
      </c>
      <c r="G2" s="62" t="s">
        <v>394</v>
      </c>
      <c r="H2" s="63" t="s">
        <v>395</v>
      </c>
      <c r="I2" s="62" t="s">
        <v>396</v>
      </c>
      <c r="J2" s="63" t="s">
        <v>397</v>
      </c>
      <c r="K2" s="63" t="s">
        <v>398</v>
      </c>
      <c r="L2" s="63" t="s">
        <v>399</v>
      </c>
      <c r="M2" s="63" t="s">
        <v>400</v>
      </c>
      <c r="N2" s="63" t="s">
        <v>393</v>
      </c>
    </row>
    <row r="3" ht="45" spans="2:14">
      <c r="B3" s="64">
        <v>102498</v>
      </c>
      <c r="C3" s="64" t="s">
        <v>401</v>
      </c>
      <c r="D3" s="64" t="s">
        <v>93</v>
      </c>
      <c r="E3" s="65" t="s">
        <v>402</v>
      </c>
      <c r="F3" s="64">
        <v>1.58</v>
      </c>
      <c r="G3" s="66"/>
      <c r="H3" s="67"/>
      <c r="I3" s="66"/>
      <c r="J3" s="66"/>
      <c r="K3" s="66"/>
      <c r="L3" s="66"/>
      <c r="M3" s="66"/>
      <c r="N3" s="66"/>
    </row>
    <row r="4" ht="45" spans="2:14">
      <c r="B4" s="68"/>
      <c r="C4" s="68"/>
      <c r="D4" s="68"/>
      <c r="E4" s="69" t="s">
        <v>402</v>
      </c>
      <c r="F4" s="68"/>
      <c r="G4" s="69" t="s">
        <v>403</v>
      </c>
      <c r="H4" s="70">
        <v>11161</v>
      </c>
      <c r="I4" s="69" t="s">
        <v>404</v>
      </c>
      <c r="J4" s="70" t="s">
        <v>286</v>
      </c>
      <c r="K4" s="69" t="s">
        <v>402</v>
      </c>
      <c r="L4" s="70">
        <v>0.106</v>
      </c>
      <c r="M4" s="70">
        <v>1.9</v>
      </c>
      <c r="N4" s="70">
        <v>0.2</v>
      </c>
    </row>
    <row r="5" ht="45" spans="2:14">
      <c r="B5" s="68"/>
      <c r="C5" s="68"/>
      <c r="D5" s="68"/>
      <c r="E5" s="69" t="s">
        <v>402</v>
      </c>
      <c r="F5" s="68"/>
      <c r="G5" s="69" t="s">
        <v>405</v>
      </c>
      <c r="H5" s="70">
        <v>88310</v>
      </c>
      <c r="I5" s="69" t="s">
        <v>406</v>
      </c>
      <c r="J5" s="70" t="s">
        <v>67</v>
      </c>
      <c r="K5" s="69" t="s">
        <v>407</v>
      </c>
      <c r="L5" s="70">
        <v>0.037</v>
      </c>
      <c r="M5" s="70">
        <v>29.2</v>
      </c>
      <c r="N5" s="70">
        <v>1.08</v>
      </c>
    </row>
    <row r="6" ht="45" spans="2:14">
      <c r="B6" s="71"/>
      <c r="C6" s="71"/>
      <c r="D6" s="71"/>
      <c r="E6" s="69" t="s">
        <v>402</v>
      </c>
      <c r="F6" s="71"/>
      <c r="G6" s="69" t="s">
        <v>405</v>
      </c>
      <c r="H6" s="70">
        <v>88316</v>
      </c>
      <c r="I6" s="69" t="s">
        <v>408</v>
      </c>
      <c r="J6" s="70" t="s">
        <v>67</v>
      </c>
      <c r="K6" s="69" t="s">
        <v>407</v>
      </c>
      <c r="L6" s="70">
        <v>0.016</v>
      </c>
      <c r="M6" s="70">
        <v>19.26</v>
      </c>
      <c r="N6" s="70">
        <v>0.3</v>
      </c>
    </row>
    <row r="7" spans="13:14">
      <c r="M7" s="74" t="s">
        <v>393</v>
      </c>
      <c r="N7" s="75">
        <f>SUM(N3:N6)</f>
        <v>1.58</v>
      </c>
    </row>
    <row r="8" ht="60" spans="4:14">
      <c r="D8" s="72" t="s">
        <v>409</v>
      </c>
      <c r="E8" s="72" t="s">
        <v>407</v>
      </c>
      <c r="F8" s="72" t="s">
        <v>410</v>
      </c>
      <c r="G8" s="73" t="s">
        <v>403</v>
      </c>
      <c r="H8" s="73">
        <v>7356</v>
      </c>
      <c r="I8" s="76" t="s">
        <v>411</v>
      </c>
      <c r="J8" s="73" t="s">
        <v>311</v>
      </c>
      <c r="K8" s="73" t="s">
        <v>407</v>
      </c>
      <c r="L8" s="73">
        <v>0.2285</v>
      </c>
      <c r="M8" s="73">
        <v>26.98</v>
      </c>
      <c r="N8" s="73">
        <v>6.16</v>
      </c>
    </row>
  </sheetData>
  <mergeCells count="4">
    <mergeCell ref="B3:B6"/>
    <mergeCell ref="C3:C6"/>
    <mergeCell ref="D3:D6"/>
    <mergeCell ref="F3:F6"/>
  </mergeCells>
  <pageMargins left="0.511811024" right="0.511811024" top="0.787401575" bottom="0.787401575" header="0.31496062" footer="0.31496062"/>
  <pageSetup paperSize="9" orientation="portrait"/>
  <headerFooter/>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6" tint="0.399975585192419"/>
    <pageSetUpPr fitToPage="1"/>
  </sheetPr>
  <dimension ref="A1:H35"/>
  <sheetViews>
    <sheetView topLeftCell="A7" workbookViewId="0">
      <selection activeCell="D35" sqref="A1:D35"/>
    </sheetView>
    <sheetView workbookViewId="1">
      <selection activeCell="A1" sqref="A1:D3"/>
    </sheetView>
    <sheetView workbookViewId="2">
      <selection activeCell="A1" sqref="A1"/>
    </sheetView>
  </sheetViews>
  <sheetFormatPr defaultColWidth="9" defaultRowHeight="15" outlineLevelCol="7"/>
  <cols>
    <col min="1" max="1" width="14.7142857142857" style="11" customWidth="1"/>
    <col min="2" max="2" width="42.7142857142857" style="11" customWidth="1"/>
    <col min="3" max="4" width="13.1428571428571" style="11" customWidth="1"/>
    <col min="5" max="16384" width="9.14285714285714" style="11"/>
  </cols>
  <sheetData>
    <row r="1" ht="28.5" spans="1:8">
      <c r="A1" s="12" t="s">
        <v>412</v>
      </c>
      <c r="B1" s="13"/>
      <c r="C1" s="13"/>
      <c r="D1" s="14"/>
      <c r="E1" s="15"/>
      <c r="F1" s="15"/>
      <c r="G1" s="15"/>
      <c r="H1" s="16"/>
    </row>
    <row r="2" ht="28.5" spans="1:8">
      <c r="A2" s="17"/>
      <c r="B2" s="18"/>
      <c r="C2" s="18"/>
      <c r="D2" s="19"/>
      <c r="E2" s="15"/>
      <c r="F2" s="15"/>
      <c r="G2" s="15"/>
      <c r="H2" s="16"/>
    </row>
    <row r="3" spans="1:4">
      <c r="A3" s="17"/>
      <c r="B3" s="18"/>
      <c r="C3" s="18"/>
      <c r="D3" s="19"/>
    </row>
    <row r="4" spans="1:4">
      <c r="A4" s="20" t="s">
        <v>413</v>
      </c>
      <c r="B4" s="21" t="str">
        <f>[2]PREÇO!C2</f>
        <v>PAVIMENTAÇÃO DE DIVERSAS RUAS EM SANTA TERESA</v>
      </c>
      <c r="C4" s="22"/>
      <c r="D4" s="23"/>
    </row>
    <row r="5" ht="21" spans="1:4">
      <c r="A5" s="24" t="s">
        <v>414</v>
      </c>
      <c r="B5" s="25"/>
      <c r="C5" s="25"/>
      <c r="D5" s="26"/>
    </row>
    <row r="6" ht="15.75" spans="1:4">
      <c r="A6" s="27"/>
      <c r="B6" s="28"/>
      <c r="C6" s="28"/>
      <c r="D6" s="29"/>
    </row>
    <row r="7" spans="1:4">
      <c r="A7" s="30" t="s">
        <v>415</v>
      </c>
      <c r="B7" s="31"/>
      <c r="C7" s="31"/>
      <c r="D7" s="32"/>
    </row>
    <row r="8" spans="1:4">
      <c r="A8" s="30"/>
      <c r="B8" s="31"/>
      <c r="C8" s="31"/>
      <c r="D8" s="32"/>
    </row>
    <row r="9" spans="1:4">
      <c r="A9" s="33"/>
      <c r="B9" s="34" t="s">
        <v>416</v>
      </c>
      <c r="C9" s="34"/>
      <c r="D9" s="35"/>
    </row>
    <row r="10" spans="1:4">
      <c r="A10" s="33"/>
      <c r="B10" s="36"/>
      <c r="C10" s="37"/>
      <c r="D10" s="32"/>
    </row>
    <row r="11" spans="1:4">
      <c r="A11" s="30" t="s">
        <v>417</v>
      </c>
      <c r="B11" s="31"/>
      <c r="C11" s="31"/>
      <c r="D11" s="32"/>
    </row>
    <row r="12" spans="1:4">
      <c r="A12" s="38"/>
      <c r="B12" s="39"/>
      <c r="C12" s="40"/>
      <c r="D12" s="41"/>
    </row>
    <row r="13" spans="1:4">
      <c r="A13" s="42"/>
      <c r="B13" s="43" t="s">
        <v>418</v>
      </c>
      <c r="C13" s="44">
        <v>4.01</v>
      </c>
      <c r="D13" s="45" t="s">
        <v>189</v>
      </c>
    </row>
    <row r="14" spans="1:4">
      <c r="A14" s="42"/>
      <c r="B14" s="43" t="s">
        <v>419</v>
      </c>
      <c r="C14" s="44">
        <v>0</v>
      </c>
      <c r="D14" s="45" t="s">
        <v>189</v>
      </c>
    </row>
    <row r="15" spans="1:4">
      <c r="A15" s="42"/>
      <c r="B15" s="43" t="s">
        <v>420</v>
      </c>
      <c r="C15" s="44">
        <v>1.11</v>
      </c>
      <c r="D15" s="45" t="s">
        <v>189</v>
      </c>
    </row>
    <row r="16" spans="1:4">
      <c r="A16" s="42"/>
      <c r="B16" s="43" t="s">
        <v>421</v>
      </c>
      <c r="C16" s="44">
        <v>0.96</v>
      </c>
      <c r="D16" s="45" t="s">
        <v>189</v>
      </c>
    </row>
    <row r="17" spans="1:4">
      <c r="A17" s="42"/>
      <c r="B17" s="43" t="s">
        <v>422</v>
      </c>
      <c r="C17" s="44">
        <v>7.3</v>
      </c>
      <c r="D17" s="45" t="s">
        <v>189</v>
      </c>
    </row>
    <row r="18" spans="1:4">
      <c r="A18" s="33"/>
      <c r="B18" s="36"/>
      <c r="C18" s="46"/>
      <c r="D18" s="47"/>
    </row>
    <row r="19" spans="1:4">
      <c r="A19" s="30" t="s">
        <v>423</v>
      </c>
      <c r="B19" s="31"/>
      <c r="C19" s="31"/>
      <c r="D19" s="32"/>
    </row>
    <row r="20" spans="1:4">
      <c r="A20" s="38"/>
      <c r="B20" s="39"/>
      <c r="C20" s="40"/>
      <c r="D20" s="41"/>
    </row>
    <row r="21" spans="1:4">
      <c r="A21" s="42"/>
      <c r="B21" s="48" t="s">
        <v>424</v>
      </c>
      <c r="C21" s="49">
        <f>C22+C23+C24+C25</f>
        <v>8.65</v>
      </c>
      <c r="D21" s="50" t="s">
        <v>189</v>
      </c>
    </row>
    <row r="22" spans="1:4">
      <c r="A22" s="33"/>
      <c r="B22" s="51" t="s">
        <v>425</v>
      </c>
      <c r="C22" s="44">
        <v>5</v>
      </c>
      <c r="D22" s="45" t="s">
        <v>189</v>
      </c>
    </row>
    <row r="23" spans="1:4">
      <c r="A23" s="33"/>
      <c r="B23" s="51" t="s">
        <v>426</v>
      </c>
      <c r="C23" s="52">
        <v>3</v>
      </c>
      <c r="D23" s="53" t="s">
        <v>189</v>
      </c>
    </row>
    <row r="24" spans="1:4">
      <c r="A24" s="33"/>
      <c r="B24" s="51" t="s">
        <v>427</v>
      </c>
      <c r="C24" s="52">
        <v>0.65</v>
      </c>
      <c r="D24" s="53" t="s">
        <v>189</v>
      </c>
    </row>
    <row r="25" spans="1:4">
      <c r="A25" s="33"/>
      <c r="B25" s="51" t="s">
        <v>428</v>
      </c>
      <c r="C25" s="52">
        <f>IF(B9="Com Desoneração",4.5,0)</f>
        <v>0</v>
      </c>
      <c r="D25" s="45" t="s">
        <v>189</v>
      </c>
    </row>
    <row r="26" spans="1:4">
      <c r="A26" s="33"/>
      <c r="B26" s="36"/>
      <c r="C26" s="46"/>
      <c r="D26" s="47"/>
    </row>
    <row r="27" spans="1:4">
      <c r="A27" s="30" t="s">
        <v>429</v>
      </c>
      <c r="B27" s="31"/>
      <c r="C27" s="31"/>
      <c r="D27" s="32"/>
    </row>
    <row r="28" spans="1:4">
      <c r="A28" s="38"/>
      <c r="B28" s="39"/>
      <c r="C28" s="40"/>
      <c r="D28" s="54"/>
    </row>
    <row r="29" spans="1:4">
      <c r="A29" s="42" t="s">
        <v>430</v>
      </c>
      <c r="B29" s="46" t="s">
        <v>431</v>
      </c>
      <c r="C29" s="55">
        <f>ROUND((((1+($C$13/100)+($C$16/100))*(1+($C$15/100))*(1+($C$17/100)))/(1-$C$21/100)-1),4)</f>
        <v>0.2467</v>
      </c>
      <c r="D29" s="56"/>
    </row>
    <row r="30" ht="15.75" spans="1:4">
      <c r="A30" s="57"/>
      <c r="B30" s="58" t="s">
        <v>432</v>
      </c>
      <c r="C30" s="59"/>
      <c r="D30" s="60"/>
    </row>
    <row r="33" spans="2:2">
      <c r="B33" s="61" t="s">
        <v>105</v>
      </c>
    </row>
    <row r="34" spans="2:2">
      <c r="B34" s="61" t="s">
        <v>106</v>
      </c>
    </row>
    <row r="35" spans="2:2">
      <c r="B35" s="61" t="s">
        <v>107</v>
      </c>
    </row>
  </sheetData>
  <protectedRanges>
    <protectedRange sqref="C13:C16" name="Intervalo1"/>
    <protectedRange sqref="C22:C25;C17" name="Intervalo2"/>
  </protectedRanges>
  <mergeCells count="7">
    <mergeCell ref="B4:D4"/>
    <mergeCell ref="A5:D5"/>
    <mergeCell ref="A11:D11"/>
    <mergeCell ref="A19:D19"/>
    <mergeCell ref="A27:D27"/>
    <mergeCell ref="C29:D30"/>
    <mergeCell ref="A1:D3"/>
  </mergeCells>
  <dataValidations count="1">
    <dataValidation type="list" allowBlank="1" showInputMessage="1" showErrorMessage="1" sqref="B9:D9">
      <formula1>"Com Desoneração, Sem Desoneração"</formula1>
    </dataValidation>
  </dataValidations>
  <pageMargins left="0.511811024" right="0.511811024" top="0.787401575" bottom="0.787401575" header="0.31496062" footer="0.31496062"/>
  <pageSetup paperSize="9" fitToHeight="0" orientation="portrait"/>
  <headerFooter/>
  <drawing r:id="rId1"/>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R1452"/>
  <sheetViews>
    <sheetView workbookViewId="0">
      <selection activeCell="A1" sqref="A1"/>
    </sheetView>
    <sheetView workbookViewId="1">
      <selection activeCell="A1" sqref="A1"/>
    </sheetView>
    <sheetView workbookViewId="2">
      <selection activeCell="A1" sqref="A1"/>
    </sheetView>
  </sheetViews>
  <sheetFormatPr defaultColWidth="9" defaultRowHeight="15"/>
  <cols>
    <col min="1" max="1" width="9.71428571428571" customWidth="1"/>
    <col min="2" max="2" width="24.2857142857143" customWidth="1"/>
    <col min="3" max="3" width="36.5714285714286" customWidth="1"/>
    <col min="4" max="4" width="7" customWidth="1"/>
    <col min="5" max="5" width="9.14285714285714" customWidth="1"/>
    <col min="6" max="6" width="13.8571428571429" customWidth="1"/>
    <col min="7" max="7" width="10.8571428571429" customWidth="1"/>
  </cols>
  <sheetData>
    <row r="1" customHeight="1" spans="9:18">
      <c r="I1" s="8" t="s">
        <v>433</v>
      </c>
      <c r="J1" s="8"/>
      <c r="K1" s="8"/>
      <c r="L1" s="8"/>
      <c r="M1" s="8"/>
      <c r="N1" s="8"/>
      <c r="O1" s="8"/>
      <c r="P1" s="8"/>
      <c r="Q1" s="8"/>
      <c r="R1" s="8"/>
    </row>
    <row r="2" customHeight="1" spans="9:18">
      <c r="I2" s="8" t="s">
        <v>434</v>
      </c>
      <c r="J2" s="8"/>
      <c r="K2" s="8"/>
      <c r="L2" s="8"/>
      <c r="M2" s="8"/>
      <c r="N2" s="8"/>
      <c r="O2" s="8"/>
      <c r="P2" s="8"/>
      <c r="Q2" s="8"/>
      <c r="R2" s="8"/>
    </row>
    <row r="3" customHeight="1" spans="9:18">
      <c r="I3" s="8" t="s">
        <v>435</v>
      </c>
      <c r="J3" s="8"/>
      <c r="K3" s="8"/>
      <c r="L3" s="8"/>
      <c r="M3" s="8"/>
      <c r="N3" s="8"/>
      <c r="O3" s="8"/>
      <c r="P3" s="8"/>
      <c r="Q3" s="8"/>
      <c r="R3" s="8"/>
    </row>
    <row r="4" customHeight="1" spans="9:18">
      <c r="I4" s="8" t="s">
        <v>436</v>
      </c>
      <c r="J4" s="8"/>
      <c r="K4" s="8"/>
      <c r="L4" s="8"/>
      <c r="M4" s="8"/>
      <c r="N4" s="8"/>
      <c r="O4" s="8"/>
      <c r="P4" s="8"/>
      <c r="Q4" s="8"/>
      <c r="R4" s="8"/>
    </row>
    <row r="5" spans="9:18">
      <c r="I5" s="9"/>
      <c r="J5" s="9"/>
      <c r="K5" s="9"/>
      <c r="L5" s="9"/>
      <c r="M5" s="9"/>
      <c r="N5" s="9"/>
      <c r="O5" s="9"/>
      <c r="P5" s="9"/>
      <c r="Q5" s="9"/>
      <c r="R5" s="9"/>
    </row>
    <row r="6" ht="30" customHeight="1" spans="9:18">
      <c r="I6" s="8" t="s">
        <v>437</v>
      </c>
      <c r="J6" s="8"/>
      <c r="K6" s="8"/>
      <c r="L6" s="8"/>
      <c r="M6" s="8"/>
      <c r="N6" s="8"/>
      <c r="O6" s="8"/>
      <c r="P6" s="8"/>
      <c r="Q6" s="8" t="s">
        <v>438</v>
      </c>
      <c r="R6" s="8"/>
    </row>
    <row r="7" customHeight="1" spans="9:18">
      <c r="I7" s="8" t="s">
        <v>439</v>
      </c>
      <c r="J7" s="8"/>
      <c r="K7" s="8"/>
      <c r="L7" s="8"/>
      <c r="M7" s="8"/>
      <c r="N7" s="8"/>
      <c r="O7" s="8"/>
      <c r="P7" s="8"/>
      <c r="Q7" s="8" t="s">
        <v>440</v>
      </c>
      <c r="R7" s="8"/>
    </row>
    <row r="8" spans="9:18">
      <c r="I8" s="9"/>
      <c r="J8" s="9"/>
      <c r="K8" s="9"/>
      <c r="L8" s="9"/>
      <c r="M8" s="9"/>
      <c r="N8" s="9"/>
      <c r="O8" s="9"/>
      <c r="P8" s="9"/>
      <c r="Q8" s="9"/>
      <c r="R8" s="9"/>
    </row>
    <row r="9" customHeight="1" spans="9:18">
      <c r="I9" s="8" t="s">
        <v>441</v>
      </c>
      <c r="J9" s="8"/>
      <c r="K9" s="8"/>
      <c r="L9" s="8"/>
      <c r="M9" s="8"/>
      <c r="N9" s="8"/>
      <c r="O9" s="8"/>
      <c r="P9" s="8"/>
      <c r="Q9" s="8" t="s">
        <v>442</v>
      </c>
      <c r="R9" s="8"/>
    </row>
    <row r="10" customHeight="1" spans="9:18">
      <c r="I10" s="8" t="s">
        <v>443</v>
      </c>
      <c r="J10" s="8"/>
      <c r="K10" s="8"/>
      <c r="L10" s="8"/>
      <c r="M10" s="8"/>
      <c r="N10" s="8"/>
      <c r="O10" s="8"/>
      <c r="P10" s="8"/>
      <c r="Q10" s="8"/>
      <c r="R10" s="8"/>
    </row>
    <row r="11" spans="1:7">
      <c r="A11" s="9"/>
      <c r="B11" s="9"/>
      <c r="C11" s="9"/>
      <c r="D11" s="9"/>
      <c r="E11" s="9"/>
      <c r="F11" s="9"/>
      <c r="G11" s="9"/>
    </row>
    <row r="12" spans="1:7">
      <c r="A12" s="1"/>
      <c r="B12" s="1" t="s">
        <v>444</v>
      </c>
      <c r="C12" s="1" t="s">
        <v>445</v>
      </c>
      <c r="D12" s="2" t="s">
        <v>446</v>
      </c>
      <c r="E12" s="2" t="s">
        <v>447</v>
      </c>
      <c r="F12" s="3" t="s">
        <v>448</v>
      </c>
      <c r="G12" s="3" t="s">
        <v>449</v>
      </c>
    </row>
    <row r="13" spans="1:7">
      <c r="A13" s="4">
        <v>1</v>
      </c>
      <c r="B13" s="5"/>
      <c r="C13" s="4" t="s">
        <v>450</v>
      </c>
      <c r="D13" s="6"/>
      <c r="E13" s="6"/>
      <c r="F13" s="7"/>
      <c r="G13" s="7"/>
    </row>
    <row r="14" spans="1:7">
      <c r="A14" s="4">
        <v>102</v>
      </c>
      <c r="B14" s="5"/>
      <c r="C14" s="4" t="s">
        <v>451</v>
      </c>
      <c r="D14" s="6"/>
      <c r="E14" s="6"/>
      <c r="F14" s="7"/>
      <c r="G14" s="7"/>
    </row>
    <row r="15" ht="30" spans="1:7">
      <c r="A15" s="4">
        <v>10201</v>
      </c>
      <c r="B15" s="5" t="s">
        <v>452</v>
      </c>
      <c r="C15" s="5" t="s">
        <v>453</v>
      </c>
      <c r="D15" s="6" t="s">
        <v>454</v>
      </c>
      <c r="E15" s="6">
        <v>1</v>
      </c>
      <c r="F15" s="7">
        <v>24.9</v>
      </c>
      <c r="G15" s="7">
        <v>24.9</v>
      </c>
    </row>
    <row r="16" ht="30" spans="1:7">
      <c r="A16" s="4">
        <v>10202</v>
      </c>
      <c r="B16" s="5" t="s">
        <v>455</v>
      </c>
      <c r="C16" s="5" t="s">
        <v>456</v>
      </c>
      <c r="D16" s="6" t="s">
        <v>454</v>
      </c>
      <c r="E16" s="6">
        <v>1</v>
      </c>
      <c r="F16" s="7">
        <v>13.41</v>
      </c>
      <c r="G16" s="7">
        <v>13.41</v>
      </c>
    </row>
    <row r="17" ht="30" spans="1:7">
      <c r="A17" s="4">
        <v>10203</v>
      </c>
      <c r="B17" s="5" t="s">
        <v>457</v>
      </c>
      <c r="C17" s="5" t="s">
        <v>458</v>
      </c>
      <c r="D17" s="6" t="s">
        <v>454</v>
      </c>
      <c r="E17" s="6">
        <v>1</v>
      </c>
      <c r="F17" s="7">
        <v>26.82</v>
      </c>
      <c r="G17" s="7">
        <v>26.82</v>
      </c>
    </row>
    <row r="18" ht="30" spans="1:7">
      <c r="A18" s="4">
        <v>10204</v>
      </c>
      <c r="B18" s="5" t="s">
        <v>459</v>
      </c>
      <c r="C18" s="5" t="s">
        <v>460</v>
      </c>
      <c r="D18" s="6" t="s">
        <v>454</v>
      </c>
      <c r="E18" s="6">
        <v>1</v>
      </c>
      <c r="F18" s="7">
        <v>19.15</v>
      </c>
      <c r="G18" s="7">
        <v>19.15</v>
      </c>
    </row>
    <row r="19" spans="1:7">
      <c r="A19" s="4">
        <v>10205</v>
      </c>
      <c r="B19" s="5" t="s">
        <v>461</v>
      </c>
      <c r="C19" s="5" t="s">
        <v>462</v>
      </c>
      <c r="D19" s="6" t="s">
        <v>454</v>
      </c>
      <c r="E19" s="6">
        <v>1</v>
      </c>
      <c r="F19" s="7">
        <v>17.24</v>
      </c>
      <c r="G19" s="7">
        <v>17.24</v>
      </c>
    </row>
    <row r="20" ht="30" spans="1:7">
      <c r="A20" s="4">
        <v>10206</v>
      </c>
      <c r="B20" s="5" t="s">
        <v>463</v>
      </c>
      <c r="C20" s="5" t="s">
        <v>464</v>
      </c>
      <c r="D20" s="6" t="s">
        <v>454</v>
      </c>
      <c r="E20" s="6">
        <v>1</v>
      </c>
      <c r="F20" s="7">
        <v>47.89</v>
      </c>
      <c r="G20" s="7">
        <v>47.89</v>
      </c>
    </row>
    <row r="21" ht="30" spans="1:7">
      <c r="A21" s="4">
        <v>10207</v>
      </c>
      <c r="B21" s="5" t="s">
        <v>465</v>
      </c>
      <c r="C21" s="5" t="s">
        <v>466</v>
      </c>
      <c r="D21" s="6" t="s">
        <v>454</v>
      </c>
      <c r="E21" s="6">
        <v>1</v>
      </c>
      <c r="F21" s="7">
        <v>47.89</v>
      </c>
      <c r="G21" s="7">
        <v>47.89</v>
      </c>
    </row>
    <row r="22" ht="30" spans="1:7">
      <c r="A22" s="4">
        <v>10208</v>
      </c>
      <c r="B22" s="5" t="s">
        <v>467</v>
      </c>
      <c r="C22" s="5" t="s">
        <v>468</v>
      </c>
      <c r="D22" s="6" t="s">
        <v>454</v>
      </c>
      <c r="E22" s="6">
        <v>1</v>
      </c>
      <c r="F22" s="7">
        <v>9.58</v>
      </c>
      <c r="G22" s="7">
        <v>9.58</v>
      </c>
    </row>
    <row r="23" spans="1:7">
      <c r="A23" s="4">
        <v>10209</v>
      </c>
      <c r="B23" s="5" t="s">
        <v>469</v>
      </c>
      <c r="C23" s="5" t="s">
        <v>470</v>
      </c>
      <c r="D23" s="6" t="s">
        <v>82</v>
      </c>
      <c r="E23" s="6">
        <v>1</v>
      </c>
      <c r="F23" s="7">
        <v>57.46</v>
      </c>
      <c r="G23" s="7">
        <v>57.46</v>
      </c>
    </row>
    <row r="24" ht="30" spans="1:7">
      <c r="A24" s="4">
        <v>10210</v>
      </c>
      <c r="B24" s="5" t="s">
        <v>471</v>
      </c>
      <c r="C24" s="5" t="s">
        <v>472</v>
      </c>
      <c r="D24" s="6" t="s">
        <v>82</v>
      </c>
      <c r="E24" s="6">
        <v>1</v>
      </c>
      <c r="F24" s="7">
        <v>270.08</v>
      </c>
      <c r="G24" s="7">
        <v>270.08</v>
      </c>
    </row>
    <row r="25" ht="45" spans="1:7">
      <c r="A25" s="4">
        <v>10212</v>
      </c>
      <c r="B25" s="5" t="s">
        <v>473</v>
      </c>
      <c r="C25" s="5" t="s">
        <v>474</v>
      </c>
      <c r="D25" s="6" t="s">
        <v>454</v>
      </c>
      <c r="E25" s="6">
        <v>1</v>
      </c>
      <c r="F25" s="7">
        <v>11.49</v>
      </c>
      <c r="G25" s="7">
        <v>11.49</v>
      </c>
    </row>
    <row r="26" ht="60" spans="1:7">
      <c r="A26" s="4">
        <v>10213</v>
      </c>
      <c r="B26" s="5" t="s">
        <v>475</v>
      </c>
      <c r="C26" s="5" t="s">
        <v>476</v>
      </c>
      <c r="D26" s="6" t="s">
        <v>454</v>
      </c>
      <c r="E26" s="6">
        <v>1</v>
      </c>
      <c r="F26" s="7">
        <v>13.41</v>
      </c>
      <c r="G26" s="7">
        <v>13.41</v>
      </c>
    </row>
    <row r="27" ht="30" spans="1:7">
      <c r="A27" s="4">
        <v>10214</v>
      </c>
      <c r="B27" s="5" t="s">
        <v>477</v>
      </c>
      <c r="C27" s="5" t="s">
        <v>478</v>
      </c>
      <c r="D27" s="6" t="s">
        <v>454</v>
      </c>
      <c r="E27" s="6">
        <v>1</v>
      </c>
      <c r="F27" s="7">
        <v>15.32</v>
      </c>
      <c r="G27" s="7">
        <v>15.32</v>
      </c>
    </row>
    <row r="28" spans="1:7">
      <c r="A28" s="4">
        <v>10215</v>
      </c>
      <c r="B28" s="5" t="s">
        <v>479</v>
      </c>
      <c r="C28" s="5" t="s">
        <v>480</v>
      </c>
      <c r="D28" s="6" t="s">
        <v>454</v>
      </c>
      <c r="E28" s="6">
        <v>1</v>
      </c>
      <c r="F28" s="7">
        <v>9.58</v>
      </c>
      <c r="G28" s="7">
        <v>9.58</v>
      </c>
    </row>
    <row r="29" spans="1:7">
      <c r="A29" s="4">
        <v>10216</v>
      </c>
      <c r="B29" s="5" t="s">
        <v>481</v>
      </c>
      <c r="C29" s="5" t="s">
        <v>482</v>
      </c>
      <c r="D29" s="6" t="s">
        <v>32</v>
      </c>
      <c r="E29" s="6">
        <v>1</v>
      </c>
      <c r="F29" s="7">
        <v>9.58</v>
      </c>
      <c r="G29" s="7">
        <v>9.58</v>
      </c>
    </row>
    <row r="30" ht="30" spans="1:7">
      <c r="A30" s="4">
        <v>10218</v>
      </c>
      <c r="B30" s="5" t="s">
        <v>483</v>
      </c>
      <c r="C30" s="5" t="s">
        <v>484</v>
      </c>
      <c r="D30" s="6" t="s">
        <v>454</v>
      </c>
      <c r="E30" s="6">
        <v>1</v>
      </c>
      <c r="F30" s="7">
        <v>13</v>
      </c>
      <c r="G30" s="7">
        <v>13</v>
      </c>
    </row>
    <row r="31" ht="30" spans="1:7">
      <c r="A31" s="4">
        <v>10219</v>
      </c>
      <c r="B31" s="5" t="s">
        <v>485</v>
      </c>
      <c r="C31" s="5" t="s">
        <v>486</v>
      </c>
      <c r="D31" s="6" t="s">
        <v>82</v>
      </c>
      <c r="E31" s="6">
        <v>1</v>
      </c>
      <c r="F31" s="7">
        <v>316.4</v>
      </c>
      <c r="G31" s="7">
        <v>316.4</v>
      </c>
    </row>
    <row r="32" ht="30" spans="1:7">
      <c r="A32" s="4">
        <v>10220</v>
      </c>
      <c r="B32" s="5" t="s">
        <v>487</v>
      </c>
      <c r="C32" s="5" t="s">
        <v>488</v>
      </c>
      <c r="D32" s="6" t="s">
        <v>454</v>
      </c>
      <c r="E32" s="6">
        <v>1</v>
      </c>
      <c r="F32" s="7">
        <v>11.82</v>
      </c>
      <c r="G32" s="7">
        <v>11.82</v>
      </c>
    </row>
    <row r="33" spans="1:7">
      <c r="A33" s="4">
        <v>10221</v>
      </c>
      <c r="B33" s="5" t="s">
        <v>489</v>
      </c>
      <c r="C33" s="5" t="s">
        <v>490</v>
      </c>
      <c r="D33" s="6" t="s">
        <v>27</v>
      </c>
      <c r="E33" s="6">
        <v>1</v>
      </c>
      <c r="F33" s="7">
        <v>29.12</v>
      </c>
      <c r="G33" s="7">
        <v>29.12</v>
      </c>
    </row>
    <row r="34" ht="30" spans="1:7">
      <c r="A34" s="4">
        <v>10222</v>
      </c>
      <c r="B34" s="5" t="s">
        <v>491</v>
      </c>
      <c r="C34" s="5" t="s">
        <v>492</v>
      </c>
      <c r="D34" s="6" t="s">
        <v>454</v>
      </c>
      <c r="E34" s="6">
        <v>1</v>
      </c>
      <c r="F34" s="7">
        <v>21.17</v>
      </c>
      <c r="G34" s="7">
        <v>21.17</v>
      </c>
    </row>
    <row r="35" spans="1:7">
      <c r="A35" s="4">
        <v>10223</v>
      </c>
      <c r="B35" s="5" t="s">
        <v>493</v>
      </c>
      <c r="C35" s="5" t="s">
        <v>494</v>
      </c>
      <c r="D35" s="6" t="s">
        <v>27</v>
      </c>
      <c r="E35" s="6">
        <v>1</v>
      </c>
      <c r="F35" s="7">
        <v>19.81</v>
      </c>
      <c r="G35" s="7">
        <v>19.81</v>
      </c>
    </row>
    <row r="36" ht="30" spans="1:7">
      <c r="A36" s="4">
        <v>10224</v>
      </c>
      <c r="B36" s="5" t="s">
        <v>495</v>
      </c>
      <c r="C36" s="5" t="s">
        <v>496</v>
      </c>
      <c r="D36" s="6" t="s">
        <v>454</v>
      </c>
      <c r="E36" s="6">
        <v>1</v>
      </c>
      <c r="F36" s="7">
        <v>16.88</v>
      </c>
      <c r="G36" s="7">
        <v>16.88</v>
      </c>
    </row>
    <row r="37" spans="1:7">
      <c r="A37" s="4">
        <v>10225</v>
      </c>
      <c r="B37" s="5" t="s">
        <v>497</v>
      </c>
      <c r="C37" s="5" t="s">
        <v>498</v>
      </c>
      <c r="D37" s="6" t="s">
        <v>454</v>
      </c>
      <c r="E37" s="6">
        <v>1</v>
      </c>
      <c r="F37" s="7">
        <v>23.77</v>
      </c>
      <c r="G37" s="7">
        <v>23.77</v>
      </c>
    </row>
    <row r="38" spans="1:7">
      <c r="A38" s="4">
        <v>10226</v>
      </c>
      <c r="B38" s="5" t="s">
        <v>499</v>
      </c>
      <c r="C38" s="5" t="s">
        <v>500</v>
      </c>
      <c r="D38" s="6" t="s">
        <v>27</v>
      </c>
      <c r="E38" s="6">
        <v>1</v>
      </c>
      <c r="F38" s="7">
        <v>23.77</v>
      </c>
      <c r="G38" s="7">
        <v>23.77</v>
      </c>
    </row>
    <row r="39" ht="45" spans="1:7">
      <c r="A39" s="4">
        <v>10227</v>
      </c>
      <c r="B39" s="5" t="s">
        <v>501</v>
      </c>
      <c r="C39" s="5" t="s">
        <v>502</v>
      </c>
      <c r="D39" s="6" t="s">
        <v>27</v>
      </c>
      <c r="E39" s="6">
        <v>1</v>
      </c>
      <c r="F39" s="7">
        <v>39.62</v>
      </c>
      <c r="G39" s="7">
        <v>39.62</v>
      </c>
    </row>
    <row r="40" ht="30" spans="1:7">
      <c r="A40" s="4">
        <v>10228</v>
      </c>
      <c r="B40" s="5" t="s">
        <v>503</v>
      </c>
      <c r="C40" s="5" t="s">
        <v>504</v>
      </c>
      <c r="D40" s="6" t="s">
        <v>454</v>
      </c>
      <c r="E40" s="6">
        <v>1</v>
      </c>
      <c r="F40" s="7">
        <v>6.44</v>
      </c>
      <c r="G40" s="7">
        <v>6.44</v>
      </c>
    </row>
    <row r="41" spans="1:7">
      <c r="A41" s="4">
        <v>10229</v>
      </c>
      <c r="B41" s="5" t="s">
        <v>505</v>
      </c>
      <c r="C41" s="5" t="s">
        <v>506</v>
      </c>
      <c r="D41" s="6" t="s">
        <v>27</v>
      </c>
      <c r="E41" s="6">
        <v>1</v>
      </c>
      <c r="F41" s="7">
        <v>38.31</v>
      </c>
      <c r="G41" s="7">
        <v>38.31</v>
      </c>
    </row>
    <row r="42" spans="1:7">
      <c r="A42" s="4">
        <v>10230</v>
      </c>
      <c r="B42" s="5" t="s">
        <v>507</v>
      </c>
      <c r="C42" s="5" t="s">
        <v>508</v>
      </c>
      <c r="D42" s="6" t="s">
        <v>454</v>
      </c>
      <c r="E42" s="6">
        <v>1</v>
      </c>
      <c r="F42" s="7">
        <v>6.14</v>
      </c>
      <c r="G42" s="7">
        <v>6.14</v>
      </c>
    </row>
    <row r="43" ht="30" spans="1:7">
      <c r="A43" s="4">
        <v>10234</v>
      </c>
      <c r="B43" s="5" t="s">
        <v>509</v>
      </c>
      <c r="C43" s="5" t="s">
        <v>510</v>
      </c>
      <c r="D43" s="6" t="s">
        <v>454</v>
      </c>
      <c r="E43" s="6">
        <v>1</v>
      </c>
      <c r="F43" s="7">
        <v>24.9</v>
      </c>
      <c r="G43" s="7">
        <v>24.9</v>
      </c>
    </row>
    <row r="44" ht="30" spans="1:7">
      <c r="A44" s="4">
        <v>10238</v>
      </c>
      <c r="B44" s="5" t="s">
        <v>511</v>
      </c>
      <c r="C44" s="5" t="s">
        <v>512</v>
      </c>
      <c r="D44" s="6" t="s">
        <v>454</v>
      </c>
      <c r="E44" s="6">
        <v>1</v>
      </c>
      <c r="F44" s="7">
        <v>9.58</v>
      </c>
      <c r="G44" s="7">
        <v>9.58</v>
      </c>
    </row>
    <row r="45" ht="30" spans="1:7">
      <c r="A45" s="4">
        <v>10239</v>
      </c>
      <c r="B45" s="5" t="s">
        <v>513</v>
      </c>
      <c r="C45" s="5" t="s">
        <v>514</v>
      </c>
      <c r="D45" s="6" t="s">
        <v>454</v>
      </c>
      <c r="E45" s="6">
        <v>1</v>
      </c>
      <c r="F45" s="7">
        <v>36.99</v>
      </c>
      <c r="G45" s="7">
        <v>36.99</v>
      </c>
    </row>
    <row r="46" ht="30" spans="1:7">
      <c r="A46" s="4">
        <v>10240</v>
      </c>
      <c r="B46" s="5" t="s">
        <v>515</v>
      </c>
      <c r="C46" s="5" t="s">
        <v>516</v>
      </c>
      <c r="D46" s="6" t="s">
        <v>27</v>
      </c>
      <c r="E46" s="6">
        <v>1</v>
      </c>
      <c r="F46" s="7">
        <v>10.48</v>
      </c>
      <c r="G46" s="7">
        <v>10.48</v>
      </c>
    </row>
    <row r="47" spans="1:7">
      <c r="A47" s="4">
        <v>10242</v>
      </c>
      <c r="B47" s="5" t="s">
        <v>517</v>
      </c>
      <c r="C47" s="5" t="s">
        <v>518</v>
      </c>
      <c r="D47" s="6" t="s">
        <v>454</v>
      </c>
      <c r="E47" s="6">
        <v>1</v>
      </c>
      <c r="F47" s="7">
        <v>3.38</v>
      </c>
      <c r="G47" s="7">
        <v>3.38</v>
      </c>
    </row>
    <row r="48" ht="30" spans="1:7">
      <c r="A48" s="4">
        <v>10244</v>
      </c>
      <c r="B48" s="5" t="s">
        <v>519</v>
      </c>
      <c r="C48" s="5" t="s">
        <v>520</v>
      </c>
      <c r="D48" s="6" t="s">
        <v>32</v>
      </c>
      <c r="E48" s="6">
        <v>1</v>
      </c>
      <c r="F48" s="7">
        <v>13.81</v>
      </c>
      <c r="G48" s="7">
        <v>13.81</v>
      </c>
    </row>
    <row r="49" ht="45" spans="1:7">
      <c r="A49" s="4">
        <v>10246</v>
      </c>
      <c r="B49" s="5" t="s">
        <v>521</v>
      </c>
      <c r="C49" s="5" t="s">
        <v>522</v>
      </c>
      <c r="D49" s="6" t="s">
        <v>454</v>
      </c>
      <c r="E49" s="6">
        <v>1</v>
      </c>
      <c r="F49" s="7">
        <v>3.61</v>
      </c>
      <c r="G49" s="7">
        <v>3.61</v>
      </c>
    </row>
    <row r="50" ht="30" spans="1:7">
      <c r="A50" s="4">
        <v>10253</v>
      </c>
      <c r="B50" s="5" t="s">
        <v>523</v>
      </c>
      <c r="C50" s="5" t="s">
        <v>524</v>
      </c>
      <c r="D50" s="6" t="s">
        <v>454</v>
      </c>
      <c r="E50" s="6">
        <v>1</v>
      </c>
      <c r="F50" s="7">
        <v>27.9</v>
      </c>
      <c r="G50" s="7">
        <v>27.9</v>
      </c>
    </row>
    <row r="51" ht="30" spans="1:7">
      <c r="A51" s="4">
        <v>10254</v>
      </c>
      <c r="B51" s="5" t="s">
        <v>525</v>
      </c>
      <c r="C51" s="5" t="s">
        <v>526</v>
      </c>
      <c r="D51" s="6" t="s">
        <v>454</v>
      </c>
      <c r="E51" s="6">
        <v>1</v>
      </c>
      <c r="F51" s="7">
        <v>9.27</v>
      </c>
      <c r="G51" s="7">
        <v>9.27</v>
      </c>
    </row>
    <row r="52" ht="30" spans="1:7">
      <c r="A52" s="4">
        <v>10255</v>
      </c>
      <c r="B52" s="5" t="s">
        <v>527</v>
      </c>
      <c r="C52" s="5" t="s">
        <v>528</v>
      </c>
      <c r="D52" s="6" t="s">
        <v>454</v>
      </c>
      <c r="E52" s="6">
        <v>1</v>
      </c>
      <c r="F52" s="7">
        <v>22.88</v>
      </c>
      <c r="G52" s="7">
        <v>22.88</v>
      </c>
    </row>
    <row r="53" ht="30" spans="1:7">
      <c r="A53" s="4">
        <v>10256</v>
      </c>
      <c r="B53" s="5" t="s">
        <v>529</v>
      </c>
      <c r="C53" s="5" t="s">
        <v>530</v>
      </c>
      <c r="D53" s="6" t="s">
        <v>454</v>
      </c>
      <c r="E53" s="6">
        <v>1</v>
      </c>
      <c r="F53" s="7">
        <v>7.3</v>
      </c>
      <c r="G53" s="7">
        <v>7.3</v>
      </c>
    </row>
    <row r="54" ht="30" spans="1:7">
      <c r="A54" s="4">
        <v>10259</v>
      </c>
      <c r="B54" s="5" t="s">
        <v>531</v>
      </c>
      <c r="C54" s="5" t="s">
        <v>532</v>
      </c>
      <c r="D54" s="6" t="s">
        <v>32</v>
      </c>
      <c r="E54" s="6">
        <v>1</v>
      </c>
      <c r="F54" s="7">
        <v>2.23</v>
      </c>
      <c r="G54" s="7">
        <v>2.23</v>
      </c>
    </row>
    <row r="55" spans="1:7">
      <c r="A55" s="4">
        <v>10264</v>
      </c>
      <c r="B55" s="5" t="s">
        <v>533</v>
      </c>
      <c r="C55" s="5" t="s">
        <v>534</v>
      </c>
      <c r="D55" s="6" t="s">
        <v>454</v>
      </c>
      <c r="E55" s="6">
        <v>1</v>
      </c>
      <c r="F55" s="7">
        <v>26.59</v>
      </c>
      <c r="G55" s="7">
        <v>26.59</v>
      </c>
    </row>
    <row r="56" spans="1:7">
      <c r="A56" s="4">
        <v>10271</v>
      </c>
      <c r="B56" s="5" t="s">
        <v>535</v>
      </c>
      <c r="C56" s="5" t="s">
        <v>536</v>
      </c>
      <c r="D56" s="6" t="s">
        <v>27</v>
      </c>
      <c r="E56" s="6">
        <v>1</v>
      </c>
      <c r="F56" s="7">
        <v>14.23</v>
      </c>
      <c r="G56" s="7">
        <v>14.23</v>
      </c>
    </row>
    <row r="57" spans="1:7">
      <c r="A57" s="4">
        <v>10279</v>
      </c>
      <c r="B57" s="5" t="s">
        <v>537</v>
      </c>
      <c r="C57" s="5" t="s">
        <v>538</v>
      </c>
      <c r="D57" s="6" t="s">
        <v>27</v>
      </c>
      <c r="E57" s="6">
        <v>1</v>
      </c>
      <c r="F57" s="7">
        <v>22.28</v>
      </c>
      <c r="G57" s="7">
        <v>22.28</v>
      </c>
    </row>
    <row r="58" ht="30" spans="1:7">
      <c r="A58" s="4">
        <v>10280</v>
      </c>
      <c r="B58" s="5" t="s">
        <v>539</v>
      </c>
      <c r="C58" s="5" t="s">
        <v>540</v>
      </c>
      <c r="D58" s="6" t="s">
        <v>454</v>
      </c>
      <c r="E58" s="6">
        <v>1</v>
      </c>
      <c r="F58" s="7">
        <v>8.32</v>
      </c>
      <c r="G58" s="7">
        <v>8.32</v>
      </c>
    </row>
    <row r="59" spans="1:7">
      <c r="A59" s="4">
        <v>10286</v>
      </c>
      <c r="B59" s="5" t="s">
        <v>541</v>
      </c>
      <c r="C59" s="5" t="s">
        <v>542</v>
      </c>
      <c r="D59" s="6" t="s">
        <v>454</v>
      </c>
      <c r="E59" s="6">
        <v>1</v>
      </c>
      <c r="F59" s="7">
        <v>14.18</v>
      </c>
      <c r="G59" s="7">
        <v>14.18</v>
      </c>
    </row>
    <row r="60" spans="1:7">
      <c r="A60" s="4">
        <v>10292</v>
      </c>
      <c r="B60" s="5" t="s">
        <v>543</v>
      </c>
      <c r="C60" s="5" t="s">
        <v>544</v>
      </c>
      <c r="D60" s="6" t="s">
        <v>32</v>
      </c>
      <c r="E60" s="6">
        <v>1</v>
      </c>
      <c r="F60" s="7">
        <v>0.59</v>
      </c>
      <c r="G60" s="7">
        <v>0.59</v>
      </c>
    </row>
    <row r="61" spans="1:7">
      <c r="A61" s="4">
        <v>103</v>
      </c>
      <c r="B61" s="5"/>
      <c r="C61" s="4" t="s">
        <v>451</v>
      </c>
      <c r="D61" s="6"/>
      <c r="E61" s="6"/>
      <c r="F61" s="7"/>
      <c r="G61" s="7"/>
    </row>
    <row r="62" ht="30" spans="1:7">
      <c r="A62" s="4">
        <v>10315</v>
      </c>
      <c r="B62" s="5" t="s">
        <v>545</v>
      </c>
      <c r="C62" s="5" t="s">
        <v>546</v>
      </c>
      <c r="D62" s="6" t="s">
        <v>454</v>
      </c>
      <c r="E62" s="6">
        <v>1</v>
      </c>
      <c r="F62" s="7">
        <v>10.94</v>
      </c>
      <c r="G62" s="7">
        <v>10.94</v>
      </c>
    </row>
    <row r="63" ht="30" spans="1:7">
      <c r="A63" s="4">
        <v>10317</v>
      </c>
      <c r="B63" s="5" t="s">
        <v>547</v>
      </c>
      <c r="C63" s="5" t="s">
        <v>548</v>
      </c>
      <c r="D63" s="6" t="s">
        <v>454</v>
      </c>
      <c r="E63" s="6">
        <v>1</v>
      </c>
      <c r="F63" s="7">
        <v>114.92</v>
      </c>
      <c r="G63" s="7">
        <v>114.92</v>
      </c>
    </row>
    <row r="64" ht="30" spans="1:7">
      <c r="A64" s="4">
        <v>10318</v>
      </c>
      <c r="B64" s="5" t="s">
        <v>549</v>
      </c>
      <c r="C64" s="5" t="s">
        <v>550</v>
      </c>
      <c r="D64" s="6" t="s">
        <v>454</v>
      </c>
      <c r="E64" s="6">
        <v>1</v>
      </c>
      <c r="F64" s="7">
        <v>13.43</v>
      </c>
      <c r="G64" s="7">
        <v>13.43</v>
      </c>
    </row>
    <row r="65" ht="30" spans="1:7">
      <c r="A65" s="4">
        <v>10319</v>
      </c>
      <c r="B65" s="5" t="s">
        <v>551</v>
      </c>
      <c r="C65" s="5" t="s">
        <v>552</v>
      </c>
      <c r="D65" s="6" t="s">
        <v>454</v>
      </c>
      <c r="E65" s="6">
        <v>1</v>
      </c>
      <c r="F65" s="7">
        <v>18.91</v>
      </c>
      <c r="G65" s="7">
        <v>18.91</v>
      </c>
    </row>
    <row r="66" ht="30" spans="1:7">
      <c r="A66" s="4">
        <v>10320</v>
      </c>
      <c r="B66" s="5" t="s">
        <v>553</v>
      </c>
      <c r="C66" s="5" t="s">
        <v>554</v>
      </c>
      <c r="D66" s="6" t="s">
        <v>454</v>
      </c>
      <c r="E66" s="6">
        <v>1</v>
      </c>
      <c r="F66" s="7">
        <v>1.92</v>
      </c>
      <c r="G66" s="7">
        <v>1.92</v>
      </c>
    </row>
    <row r="67" spans="1:7">
      <c r="A67" s="4">
        <v>10323</v>
      </c>
      <c r="B67" s="5" t="s">
        <v>555</v>
      </c>
      <c r="C67" s="5" t="s">
        <v>556</v>
      </c>
      <c r="D67" s="6" t="s">
        <v>27</v>
      </c>
      <c r="E67" s="6">
        <v>1</v>
      </c>
      <c r="F67" s="7">
        <v>10.48</v>
      </c>
      <c r="G67" s="7">
        <v>10.48</v>
      </c>
    </row>
    <row r="68" ht="30" spans="1:7">
      <c r="A68" s="4">
        <v>10324</v>
      </c>
      <c r="B68" s="5" t="s">
        <v>557</v>
      </c>
      <c r="C68" s="5" t="s">
        <v>558</v>
      </c>
      <c r="D68" s="6" t="s">
        <v>454</v>
      </c>
      <c r="E68" s="6">
        <v>1</v>
      </c>
      <c r="F68" s="7">
        <v>8.42</v>
      </c>
      <c r="G68" s="7">
        <v>8.42</v>
      </c>
    </row>
    <row r="69" ht="30" spans="1:7">
      <c r="A69" s="4">
        <v>10325</v>
      </c>
      <c r="B69" s="5" t="s">
        <v>559</v>
      </c>
      <c r="C69" s="5" t="s">
        <v>560</v>
      </c>
      <c r="D69" s="6" t="s">
        <v>454</v>
      </c>
      <c r="E69" s="6">
        <v>1</v>
      </c>
      <c r="F69" s="7">
        <v>27.9</v>
      </c>
      <c r="G69" s="7">
        <v>27.9</v>
      </c>
    </row>
    <row r="70" ht="30" spans="1:7">
      <c r="A70" s="4">
        <v>10326</v>
      </c>
      <c r="B70" s="5" t="s">
        <v>561</v>
      </c>
      <c r="C70" s="5" t="s">
        <v>562</v>
      </c>
      <c r="D70" s="6" t="s">
        <v>454</v>
      </c>
      <c r="E70" s="6">
        <v>1</v>
      </c>
      <c r="F70" s="7">
        <v>27.9</v>
      </c>
      <c r="G70" s="7">
        <v>27.9</v>
      </c>
    </row>
    <row r="71" spans="1:7">
      <c r="A71" s="4">
        <v>10327</v>
      </c>
      <c r="B71" s="5" t="s">
        <v>563</v>
      </c>
      <c r="C71" s="5" t="s">
        <v>564</v>
      </c>
      <c r="D71" s="6" t="s">
        <v>32</v>
      </c>
      <c r="E71" s="6">
        <v>1</v>
      </c>
      <c r="F71" s="7">
        <v>2.38</v>
      </c>
      <c r="G71" s="7">
        <v>2.38</v>
      </c>
    </row>
    <row r="72" spans="1:7">
      <c r="A72" s="4">
        <v>10329</v>
      </c>
      <c r="B72" s="5" t="s">
        <v>565</v>
      </c>
      <c r="C72" s="5" t="s">
        <v>566</v>
      </c>
      <c r="D72" s="6" t="s">
        <v>27</v>
      </c>
      <c r="E72" s="6">
        <v>1</v>
      </c>
      <c r="F72" s="7">
        <v>19.57</v>
      </c>
      <c r="G72" s="7">
        <v>19.57</v>
      </c>
    </row>
    <row r="73" ht="45" spans="1:7">
      <c r="A73" s="4">
        <v>10331</v>
      </c>
      <c r="B73" s="5" t="s">
        <v>567</v>
      </c>
      <c r="C73" s="5" t="s">
        <v>568</v>
      </c>
      <c r="D73" s="6" t="s">
        <v>454</v>
      </c>
      <c r="E73" s="6">
        <v>1</v>
      </c>
      <c r="F73" s="7">
        <v>10.26</v>
      </c>
      <c r="G73" s="7">
        <v>10.26</v>
      </c>
    </row>
    <row r="74" spans="1:7">
      <c r="A74" s="4">
        <v>10332</v>
      </c>
      <c r="B74" s="5" t="s">
        <v>569</v>
      </c>
      <c r="C74" s="5" t="s">
        <v>570</v>
      </c>
      <c r="D74" s="6" t="s">
        <v>32</v>
      </c>
      <c r="E74" s="6">
        <v>1</v>
      </c>
      <c r="F74" s="7">
        <v>3.56</v>
      </c>
      <c r="G74" s="7">
        <v>3.56</v>
      </c>
    </row>
    <row r="75" spans="1:7">
      <c r="A75" s="4">
        <v>10333</v>
      </c>
      <c r="B75" s="5" t="s">
        <v>571</v>
      </c>
      <c r="C75" s="5" t="s">
        <v>572</v>
      </c>
      <c r="D75" s="6" t="s">
        <v>454</v>
      </c>
      <c r="E75" s="6">
        <v>1</v>
      </c>
      <c r="F75" s="7">
        <v>7.96</v>
      </c>
      <c r="G75" s="7">
        <v>7.96</v>
      </c>
    </row>
    <row r="76" spans="1:7">
      <c r="A76" s="4">
        <v>104</v>
      </c>
      <c r="B76" s="5"/>
      <c r="C76" s="4" t="s">
        <v>573</v>
      </c>
      <c r="D76" s="6"/>
      <c r="E76" s="6"/>
      <c r="F76" s="7"/>
      <c r="G76" s="7"/>
    </row>
    <row r="77" spans="1:7">
      <c r="A77" s="4">
        <v>10401</v>
      </c>
      <c r="B77" s="5" t="s">
        <v>574</v>
      </c>
      <c r="C77" s="5" t="s">
        <v>575</v>
      </c>
      <c r="D77" s="6" t="s">
        <v>454</v>
      </c>
      <c r="E77" s="6">
        <v>1</v>
      </c>
      <c r="F77" s="7">
        <v>1.31</v>
      </c>
      <c r="G77" s="7">
        <v>1.31</v>
      </c>
    </row>
    <row r="78" ht="30" spans="1:7">
      <c r="A78" s="4">
        <v>10402</v>
      </c>
      <c r="B78" s="5" t="s">
        <v>576</v>
      </c>
      <c r="C78" s="5" t="s">
        <v>577</v>
      </c>
      <c r="D78" s="6" t="s">
        <v>454</v>
      </c>
      <c r="E78" s="6">
        <v>1</v>
      </c>
      <c r="F78" s="7">
        <v>4.22</v>
      </c>
      <c r="G78" s="7">
        <v>4.22</v>
      </c>
    </row>
    <row r="79" ht="30" spans="1:7">
      <c r="A79" s="4">
        <v>10403</v>
      </c>
      <c r="B79" s="5" t="s">
        <v>578</v>
      </c>
      <c r="C79" s="5" t="s">
        <v>579</v>
      </c>
      <c r="D79" s="6" t="s">
        <v>27</v>
      </c>
      <c r="E79" s="6">
        <v>1</v>
      </c>
      <c r="F79" s="7">
        <v>50.64</v>
      </c>
      <c r="G79" s="7">
        <v>50.64</v>
      </c>
    </row>
    <row r="80" ht="30" spans="1:7">
      <c r="A80" s="4">
        <v>10404</v>
      </c>
      <c r="B80" s="5" t="s">
        <v>580</v>
      </c>
      <c r="C80" s="5" t="s">
        <v>581</v>
      </c>
      <c r="D80" s="6" t="s">
        <v>27</v>
      </c>
      <c r="E80" s="6">
        <v>1</v>
      </c>
      <c r="F80" s="7">
        <v>125.93</v>
      </c>
      <c r="G80" s="7">
        <v>125.93</v>
      </c>
    </row>
    <row r="81" spans="1:7">
      <c r="A81" s="4">
        <v>105</v>
      </c>
      <c r="B81" s="5"/>
      <c r="C81" s="4" t="s">
        <v>582</v>
      </c>
      <c r="D81" s="6"/>
      <c r="E81" s="6"/>
      <c r="F81" s="7"/>
      <c r="G81" s="7"/>
    </row>
    <row r="82" ht="30" spans="1:7">
      <c r="A82" s="4">
        <v>10501</v>
      </c>
      <c r="B82" s="5" t="s">
        <v>583</v>
      </c>
      <c r="C82" s="5" t="s">
        <v>584</v>
      </c>
      <c r="D82" s="6" t="s">
        <v>454</v>
      </c>
      <c r="E82" s="6">
        <v>1</v>
      </c>
      <c r="F82" s="7">
        <v>10.53</v>
      </c>
      <c r="G82" s="7">
        <v>10.53</v>
      </c>
    </row>
    <row r="83" ht="60" spans="1:7">
      <c r="A83" s="4">
        <v>10512</v>
      </c>
      <c r="B83" s="5" t="s">
        <v>585</v>
      </c>
      <c r="C83" s="5" t="s">
        <v>586</v>
      </c>
      <c r="D83" s="6" t="s">
        <v>587</v>
      </c>
      <c r="E83" s="6">
        <v>1</v>
      </c>
      <c r="F83" s="10">
        <v>21936.54</v>
      </c>
      <c r="G83" s="10">
        <v>21936.54</v>
      </c>
    </row>
    <row r="84" spans="1:7">
      <c r="A84" s="4">
        <v>2</v>
      </c>
      <c r="B84" s="5"/>
      <c r="C84" s="4" t="s">
        <v>588</v>
      </c>
      <c r="D84" s="6"/>
      <c r="E84" s="6"/>
      <c r="F84" s="7"/>
      <c r="G84" s="7"/>
    </row>
    <row r="85" spans="1:7">
      <c r="A85" s="4">
        <v>203</v>
      </c>
      <c r="B85" s="5"/>
      <c r="C85" s="4" t="s">
        <v>589</v>
      </c>
      <c r="D85" s="6"/>
      <c r="E85" s="6"/>
      <c r="F85" s="7"/>
      <c r="G85" s="7"/>
    </row>
    <row r="86" ht="30" spans="1:7">
      <c r="A86" s="4">
        <v>20305</v>
      </c>
      <c r="B86" s="5" t="s">
        <v>590</v>
      </c>
      <c r="C86" s="5" t="s">
        <v>19</v>
      </c>
      <c r="D86" s="6" t="s">
        <v>454</v>
      </c>
      <c r="E86" s="6">
        <v>1</v>
      </c>
      <c r="F86" s="7">
        <v>329.94</v>
      </c>
      <c r="G86" s="7">
        <v>329.94</v>
      </c>
    </row>
    <row r="87" ht="60" spans="1:7">
      <c r="A87" s="4">
        <v>20339</v>
      </c>
      <c r="B87" s="5" t="s">
        <v>591</v>
      </c>
      <c r="C87" s="5" t="s">
        <v>592</v>
      </c>
      <c r="D87" s="6" t="s">
        <v>454</v>
      </c>
      <c r="E87" s="6">
        <v>1</v>
      </c>
      <c r="F87" s="7">
        <v>21.45</v>
      </c>
      <c r="G87" s="7">
        <v>21.45</v>
      </c>
    </row>
    <row r="88" ht="120" spans="1:7">
      <c r="A88" s="4">
        <v>20343</v>
      </c>
      <c r="B88" s="5" t="s">
        <v>593</v>
      </c>
      <c r="C88" s="5" t="s">
        <v>594</v>
      </c>
      <c r="D88" s="6" t="s">
        <v>587</v>
      </c>
      <c r="E88" s="6">
        <v>1</v>
      </c>
      <c r="F88" s="10">
        <v>1081.75</v>
      </c>
      <c r="G88" s="10">
        <v>1081.75</v>
      </c>
    </row>
    <row r="89" ht="30" spans="1:7">
      <c r="A89" s="4">
        <v>20344</v>
      </c>
      <c r="B89" s="5" t="s">
        <v>595</v>
      </c>
      <c r="C89" s="5" t="s">
        <v>38</v>
      </c>
      <c r="D89" s="6" t="s">
        <v>27</v>
      </c>
      <c r="E89" s="6">
        <v>1</v>
      </c>
      <c r="F89" s="10">
        <v>1833.5</v>
      </c>
      <c r="G89" s="10">
        <v>1833.5</v>
      </c>
    </row>
    <row r="90" ht="30" spans="1:7">
      <c r="A90" s="4">
        <v>20346</v>
      </c>
      <c r="B90" s="5" t="s">
        <v>596</v>
      </c>
      <c r="C90" s="5" t="s">
        <v>597</v>
      </c>
      <c r="D90" s="6" t="s">
        <v>32</v>
      </c>
      <c r="E90" s="6">
        <v>1</v>
      </c>
      <c r="F90" s="7">
        <v>14.92</v>
      </c>
      <c r="G90" s="7">
        <v>14.92</v>
      </c>
    </row>
    <row r="91" ht="90" spans="1:7">
      <c r="A91" s="4">
        <v>20348</v>
      </c>
      <c r="B91" s="5" t="s">
        <v>598</v>
      </c>
      <c r="C91" s="5" t="s">
        <v>599</v>
      </c>
      <c r="D91" s="6" t="s">
        <v>454</v>
      </c>
      <c r="E91" s="6">
        <v>1</v>
      </c>
      <c r="F91" s="7">
        <v>26.29</v>
      </c>
      <c r="G91" s="7">
        <v>26.29</v>
      </c>
    </row>
    <row r="92" ht="105" spans="1:7">
      <c r="A92" s="4">
        <v>20350</v>
      </c>
      <c r="B92" s="5" t="s">
        <v>600</v>
      </c>
      <c r="C92" s="5" t="s">
        <v>601</v>
      </c>
      <c r="D92" s="6" t="s">
        <v>32</v>
      </c>
      <c r="E92" s="6">
        <v>1</v>
      </c>
      <c r="F92" s="7">
        <v>137.3</v>
      </c>
      <c r="G92" s="7">
        <v>137.3</v>
      </c>
    </row>
    <row r="93" ht="105" spans="1:7">
      <c r="A93" s="4">
        <v>20351</v>
      </c>
      <c r="B93" s="5" t="s">
        <v>602</v>
      </c>
      <c r="C93" s="5" t="s">
        <v>603</v>
      </c>
      <c r="D93" s="6" t="s">
        <v>32</v>
      </c>
      <c r="E93" s="6">
        <v>1</v>
      </c>
      <c r="F93" s="7">
        <v>255.43</v>
      </c>
      <c r="G93" s="7">
        <v>255.43</v>
      </c>
    </row>
    <row r="94" ht="120" spans="1:7">
      <c r="A94" s="4">
        <v>20352</v>
      </c>
      <c r="B94" s="5" t="s">
        <v>604</v>
      </c>
      <c r="C94" s="5" t="s">
        <v>605</v>
      </c>
      <c r="D94" s="6" t="s">
        <v>606</v>
      </c>
      <c r="E94" s="6">
        <v>1</v>
      </c>
      <c r="F94" s="10">
        <v>1156.75</v>
      </c>
      <c r="G94" s="10">
        <v>1156.75</v>
      </c>
    </row>
    <row r="95" ht="105" spans="1:7">
      <c r="A95" s="4">
        <v>20353</v>
      </c>
      <c r="B95" s="5" t="s">
        <v>607</v>
      </c>
      <c r="C95" s="5" t="s">
        <v>608</v>
      </c>
      <c r="D95" s="6" t="s">
        <v>606</v>
      </c>
      <c r="E95" s="6">
        <v>1</v>
      </c>
      <c r="F95" s="10">
        <v>1156.75</v>
      </c>
      <c r="G95" s="10">
        <v>1156.75</v>
      </c>
    </row>
    <row r="96" ht="75" spans="1:7">
      <c r="A96" s="4">
        <v>20354</v>
      </c>
      <c r="B96" s="5" t="s">
        <v>609</v>
      </c>
      <c r="C96" s="5" t="s">
        <v>610</v>
      </c>
      <c r="D96" s="6" t="s">
        <v>606</v>
      </c>
      <c r="E96" s="6">
        <v>1</v>
      </c>
      <c r="F96" s="7">
        <v>764.25</v>
      </c>
      <c r="G96" s="7">
        <v>764.25</v>
      </c>
    </row>
    <row r="97" ht="90" spans="1:7">
      <c r="A97" s="4">
        <v>20355</v>
      </c>
      <c r="B97" s="5" t="s">
        <v>611</v>
      </c>
      <c r="C97" s="5" t="s">
        <v>612</v>
      </c>
      <c r="D97" s="6" t="s">
        <v>606</v>
      </c>
      <c r="E97" s="6">
        <v>1</v>
      </c>
      <c r="F97" s="10">
        <v>1181.75</v>
      </c>
      <c r="G97" s="10">
        <v>1181.75</v>
      </c>
    </row>
    <row r="98" ht="75" spans="1:7">
      <c r="A98" s="4">
        <v>20356</v>
      </c>
      <c r="B98" s="5" t="s">
        <v>613</v>
      </c>
      <c r="C98" s="5" t="s">
        <v>35</v>
      </c>
      <c r="D98" s="6" t="s">
        <v>606</v>
      </c>
      <c r="E98" s="6">
        <v>1</v>
      </c>
      <c r="F98" s="7">
        <v>759</v>
      </c>
      <c r="G98" s="7">
        <v>759</v>
      </c>
    </row>
    <row r="99" ht="60" spans="1:7">
      <c r="A99" s="4">
        <v>207</v>
      </c>
      <c r="B99" s="5"/>
      <c r="C99" s="4" t="s">
        <v>614</v>
      </c>
      <c r="D99" s="6"/>
      <c r="E99" s="6"/>
      <c r="F99" s="7"/>
      <c r="G99" s="7"/>
    </row>
    <row r="100" ht="90" spans="1:7">
      <c r="A100" s="4">
        <v>20701</v>
      </c>
      <c r="B100" s="5" t="s">
        <v>615</v>
      </c>
      <c r="C100" s="5" t="s">
        <v>616</v>
      </c>
      <c r="D100" s="6" t="s">
        <v>454</v>
      </c>
      <c r="E100" s="6">
        <v>1</v>
      </c>
      <c r="F100" s="7">
        <v>838.15</v>
      </c>
      <c r="G100" s="7">
        <v>838.15</v>
      </c>
    </row>
    <row r="101" ht="90" spans="1:7">
      <c r="A101" s="4">
        <v>20702</v>
      </c>
      <c r="B101" s="5" t="s">
        <v>617</v>
      </c>
      <c r="C101" s="5" t="s">
        <v>618</v>
      </c>
      <c r="D101" s="6" t="s">
        <v>454</v>
      </c>
      <c r="E101" s="6">
        <v>1</v>
      </c>
      <c r="F101" s="7">
        <v>611.78</v>
      </c>
      <c r="G101" s="7">
        <v>611.78</v>
      </c>
    </row>
    <row r="102" ht="90" spans="1:7">
      <c r="A102" s="4">
        <v>20703</v>
      </c>
      <c r="B102" s="5" t="s">
        <v>619</v>
      </c>
      <c r="C102" s="5" t="s">
        <v>620</v>
      </c>
      <c r="D102" s="6" t="s">
        <v>454</v>
      </c>
      <c r="E102" s="6">
        <v>1</v>
      </c>
      <c r="F102" s="7">
        <v>535.42</v>
      </c>
      <c r="G102" s="7">
        <v>535.42</v>
      </c>
    </row>
    <row r="103" ht="90" spans="1:7">
      <c r="A103" s="4">
        <v>20704</v>
      </c>
      <c r="B103" s="5" t="s">
        <v>621</v>
      </c>
      <c r="C103" s="5" t="s">
        <v>622</v>
      </c>
      <c r="D103" s="6" t="s">
        <v>454</v>
      </c>
      <c r="E103" s="6">
        <v>1</v>
      </c>
      <c r="F103" s="7">
        <v>476.75</v>
      </c>
      <c r="G103" s="7">
        <v>476.75</v>
      </c>
    </row>
    <row r="104" ht="90" spans="1:7">
      <c r="A104" s="4">
        <v>20705</v>
      </c>
      <c r="B104" s="5" t="s">
        <v>623</v>
      </c>
      <c r="C104" s="5" t="s">
        <v>624</v>
      </c>
      <c r="D104" s="6" t="s">
        <v>27</v>
      </c>
      <c r="E104" s="6">
        <v>1</v>
      </c>
      <c r="F104" s="10">
        <v>15916.09</v>
      </c>
      <c r="G104" s="10">
        <v>15916.09</v>
      </c>
    </row>
    <row r="105" ht="90" spans="1:7">
      <c r="A105" s="4">
        <v>20706</v>
      </c>
      <c r="B105" s="5" t="s">
        <v>625</v>
      </c>
      <c r="C105" s="5" t="s">
        <v>626</v>
      </c>
      <c r="D105" s="6" t="s">
        <v>27</v>
      </c>
      <c r="E105" s="6">
        <v>1</v>
      </c>
      <c r="F105" s="10">
        <v>23896.58</v>
      </c>
      <c r="G105" s="10">
        <v>23896.58</v>
      </c>
    </row>
    <row r="106" ht="90" spans="1:7">
      <c r="A106" s="4">
        <v>20707</v>
      </c>
      <c r="B106" s="5" t="s">
        <v>627</v>
      </c>
      <c r="C106" s="5" t="s">
        <v>628</v>
      </c>
      <c r="D106" s="6" t="s">
        <v>27</v>
      </c>
      <c r="E106" s="6">
        <v>1</v>
      </c>
      <c r="F106" s="10">
        <v>29425.15</v>
      </c>
      <c r="G106" s="10">
        <v>29425.15</v>
      </c>
    </row>
    <row r="107" ht="90" spans="1:7">
      <c r="A107" s="4">
        <v>20708</v>
      </c>
      <c r="B107" s="5" t="s">
        <v>629</v>
      </c>
      <c r="C107" s="5" t="s">
        <v>630</v>
      </c>
      <c r="D107" s="6" t="s">
        <v>454</v>
      </c>
      <c r="E107" s="6">
        <v>1</v>
      </c>
      <c r="F107" s="7">
        <v>211.21</v>
      </c>
      <c r="G107" s="7">
        <v>211.21</v>
      </c>
    </row>
    <row r="108" ht="90" spans="1:7">
      <c r="A108" s="4">
        <v>20709</v>
      </c>
      <c r="B108" s="5" t="s">
        <v>631</v>
      </c>
      <c r="C108" s="5" t="s">
        <v>632</v>
      </c>
      <c r="D108" s="6" t="s">
        <v>454</v>
      </c>
      <c r="E108" s="6">
        <v>1</v>
      </c>
      <c r="F108" s="7">
        <v>283.21</v>
      </c>
      <c r="G108" s="7">
        <v>283.21</v>
      </c>
    </row>
    <row r="109" ht="60" spans="1:7">
      <c r="A109" s="4">
        <v>20710</v>
      </c>
      <c r="B109" s="5" t="s">
        <v>633</v>
      </c>
      <c r="C109" s="5" t="s">
        <v>634</v>
      </c>
      <c r="D109" s="6" t="s">
        <v>27</v>
      </c>
      <c r="E109" s="6">
        <v>1</v>
      </c>
      <c r="F109" s="10">
        <v>2079.79</v>
      </c>
      <c r="G109" s="10">
        <v>2079.79</v>
      </c>
    </row>
    <row r="110" ht="60" spans="1:7">
      <c r="A110" s="4">
        <v>20711</v>
      </c>
      <c r="B110" s="5" t="s">
        <v>635</v>
      </c>
      <c r="C110" s="5" t="s">
        <v>636</v>
      </c>
      <c r="D110" s="6" t="s">
        <v>27</v>
      </c>
      <c r="E110" s="6">
        <v>1</v>
      </c>
      <c r="F110" s="10">
        <v>2403.33</v>
      </c>
      <c r="G110" s="10">
        <v>2403.33</v>
      </c>
    </row>
    <row r="111" ht="90" spans="1:7">
      <c r="A111" s="4">
        <v>20712</v>
      </c>
      <c r="B111" s="5" t="s">
        <v>637</v>
      </c>
      <c r="C111" s="5" t="s">
        <v>638</v>
      </c>
      <c r="D111" s="6" t="s">
        <v>32</v>
      </c>
      <c r="E111" s="6">
        <v>1</v>
      </c>
      <c r="F111" s="7">
        <v>53.55</v>
      </c>
      <c r="G111" s="7">
        <v>53.55</v>
      </c>
    </row>
    <row r="112" ht="90" spans="1:7">
      <c r="A112" s="4">
        <v>20713</v>
      </c>
      <c r="B112" s="5" t="s">
        <v>639</v>
      </c>
      <c r="C112" s="5" t="s">
        <v>640</v>
      </c>
      <c r="D112" s="6" t="s">
        <v>32</v>
      </c>
      <c r="E112" s="6">
        <v>1</v>
      </c>
      <c r="F112" s="7">
        <v>495.35</v>
      </c>
      <c r="G112" s="7">
        <v>495.35</v>
      </c>
    </row>
    <row r="113" ht="60" spans="1:7">
      <c r="A113" s="4">
        <v>20714</v>
      </c>
      <c r="B113" s="5" t="s">
        <v>641</v>
      </c>
      <c r="C113" s="5" t="s">
        <v>642</v>
      </c>
      <c r="D113" s="6" t="s">
        <v>32</v>
      </c>
      <c r="E113" s="6">
        <v>1</v>
      </c>
      <c r="F113" s="7">
        <v>417.1</v>
      </c>
      <c r="G113" s="7">
        <v>417.1</v>
      </c>
    </row>
    <row r="114" ht="60" spans="1:7">
      <c r="A114" s="4">
        <v>208</v>
      </c>
      <c r="B114" s="5"/>
      <c r="C114" s="4" t="s">
        <v>643</v>
      </c>
      <c r="D114" s="6"/>
      <c r="E114" s="6"/>
      <c r="F114" s="7"/>
      <c r="G114" s="7"/>
    </row>
    <row r="115" ht="90" spans="1:7">
      <c r="A115" s="4">
        <v>20801</v>
      </c>
      <c r="B115" s="5" t="s">
        <v>644</v>
      </c>
      <c r="C115" s="5" t="s">
        <v>645</v>
      </c>
      <c r="D115" s="6" t="s">
        <v>454</v>
      </c>
      <c r="E115" s="6">
        <v>1</v>
      </c>
      <c r="F115" s="7">
        <v>638.9</v>
      </c>
      <c r="G115" s="7">
        <v>638.9</v>
      </c>
    </row>
    <row r="116" ht="90" spans="1:7">
      <c r="A116" s="4">
        <v>20802</v>
      </c>
      <c r="B116" s="5" t="s">
        <v>646</v>
      </c>
      <c r="C116" s="5" t="s">
        <v>647</v>
      </c>
      <c r="D116" s="6" t="s">
        <v>454</v>
      </c>
      <c r="E116" s="6">
        <v>1</v>
      </c>
      <c r="F116" s="7">
        <v>472.18</v>
      </c>
      <c r="G116" s="7">
        <v>472.18</v>
      </c>
    </row>
    <row r="117" ht="90" spans="1:7">
      <c r="A117" s="4">
        <v>20803</v>
      </c>
      <c r="B117" s="5" t="s">
        <v>648</v>
      </c>
      <c r="C117" s="5" t="s">
        <v>649</v>
      </c>
      <c r="D117" s="6" t="s">
        <v>454</v>
      </c>
      <c r="E117" s="6">
        <v>1</v>
      </c>
      <c r="F117" s="7">
        <v>415.22</v>
      </c>
      <c r="G117" s="7">
        <v>415.22</v>
      </c>
    </row>
    <row r="118" ht="90" spans="1:7">
      <c r="A118" s="4">
        <v>20804</v>
      </c>
      <c r="B118" s="5" t="s">
        <v>650</v>
      </c>
      <c r="C118" s="5" t="s">
        <v>651</v>
      </c>
      <c r="D118" s="6" t="s">
        <v>454</v>
      </c>
      <c r="E118" s="6">
        <v>1</v>
      </c>
      <c r="F118" s="7">
        <v>398.67</v>
      </c>
      <c r="G118" s="7">
        <v>398.67</v>
      </c>
    </row>
    <row r="119" ht="90" spans="1:7">
      <c r="A119" s="4">
        <v>20805</v>
      </c>
      <c r="B119" s="5" t="s">
        <v>652</v>
      </c>
      <c r="C119" s="5" t="s">
        <v>653</v>
      </c>
      <c r="D119" s="6" t="s">
        <v>27</v>
      </c>
      <c r="E119" s="6">
        <v>1</v>
      </c>
      <c r="F119" s="10">
        <v>12536.06</v>
      </c>
      <c r="G119" s="10">
        <v>12536.06</v>
      </c>
    </row>
    <row r="120" ht="90" spans="1:7">
      <c r="A120" s="4">
        <v>20806</v>
      </c>
      <c r="B120" s="5" t="s">
        <v>654</v>
      </c>
      <c r="C120" s="5" t="s">
        <v>655</v>
      </c>
      <c r="D120" s="6" t="s">
        <v>27</v>
      </c>
      <c r="E120" s="6">
        <v>1</v>
      </c>
      <c r="F120" s="10">
        <v>18866.09</v>
      </c>
      <c r="G120" s="10">
        <v>18866.09</v>
      </c>
    </row>
    <row r="121" ht="90" spans="1:7">
      <c r="A121" s="4">
        <v>20807</v>
      </c>
      <c r="B121" s="5" t="s">
        <v>656</v>
      </c>
      <c r="C121" s="5" t="s">
        <v>657</v>
      </c>
      <c r="D121" s="6" t="s">
        <v>27</v>
      </c>
      <c r="E121" s="6">
        <v>1</v>
      </c>
      <c r="F121" s="10">
        <v>23398.15</v>
      </c>
      <c r="G121" s="10">
        <v>23398.15</v>
      </c>
    </row>
    <row r="122" ht="90" spans="1:7">
      <c r="A122" s="4">
        <v>20808</v>
      </c>
      <c r="B122" s="5" t="s">
        <v>658</v>
      </c>
      <c r="C122" s="5" t="s">
        <v>659</v>
      </c>
      <c r="D122" s="6" t="s">
        <v>454</v>
      </c>
      <c r="E122" s="6">
        <v>1</v>
      </c>
      <c r="F122" s="7">
        <v>147.07</v>
      </c>
      <c r="G122" s="7">
        <v>147.07</v>
      </c>
    </row>
    <row r="123" ht="90" spans="1:7">
      <c r="A123" s="4">
        <v>20809</v>
      </c>
      <c r="B123" s="5" t="s">
        <v>660</v>
      </c>
      <c r="C123" s="5" t="s">
        <v>661</v>
      </c>
      <c r="D123" s="6" t="s">
        <v>454</v>
      </c>
      <c r="E123" s="6">
        <v>1</v>
      </c>
      <c r="F123" s="7">
        <v>201.83</v>
      </c>
      <c r="G123" s="7">
        <v>201.83</v>
      </c>
    </row>
    <row r="124" ht="60" spans="1:7">
      <c r="A124" s="4">
        <v>20810</v>
      </c>
      <c r="B124" s="5" t="s">
        <v>662</v>
      </c>
      <c r="C124" s="5" t="s">
        <v>663</v>
      </c>
      <c r="D124" s="6" t="s">
        <v>27</v>
      </c>
      <c r="E124" s="6">
        <v>1</v>
      </c>
      <c r="F124" s="10">
        <v>1297.06</v>
      </c>
      <c r="G124" s="10">
        <v>1297.06</v>
      </c>
    </row>
    <row r="125" ht="60" spans="1:7">
      <c r="A125" s="4">
        <v>20811</v>
      </c>
      <c r="B125" s="5" t="s">
        <v>664</v>
      </c>
      <c r="C125" s="5" t="s">
        <v>665</v>
      </c>
      <c r="D125" s="6" t="s">
        <v>27</v>
      </c>
      <c r="E125" s="6">
        <v>1</v>
      </c>
      <c r="F125" s="10">
        <v>1483.57</v>
      </c>
      <c r="G125" s="10">
        <v>1483.57</v>
      </c>
    </row>
    <row r="126" ht="90" spans="1:7">
      <c r="A126" s="4">
        <v>20812</v>
      </c>
      <c r="B126" s="5" t="s">
        <v>666</v>
      </c>
      <c r="C126" s="5" t="s">
        <v>667</v>
      </c>
      <c r="D126" s="6" t="s">
        <v>32</v>
      </c>
      <c r="E126" s="6">
        <v>1</v>
      </c>
      <c r="F126" s="7">
        <v>36.59</v>
      </c>
      <c r="G126" s="7">
        <v>36.59</v>
      </c>
    </row>
    <row r="127" spans="1:7">
      <c r="A127" s="4">
        <v>3</v>
      </c>
      <c r="B127" s="5"/>
      <c r="C127" s="4" t="s">
        <v>668</v>
      </c>
      <c r="D127" s="6"/>
      <c r="E127" s="6"/>
      <c r="F127" s="7"/>
      <c r="G127" s="7"/>
    </row>
    <row r="128" spans="1:7">
      <c r="A128" s="4">
        <v>301</v>
      </c>
      <c r="B128" s="5"/>
      <c r="C128" s="4" t="s">
        <v>669</v>
      </c>
      <c r="D128" s="6"/>
      <c r="E128" s="6"/>
      <c r="F128" s="7"/>
      <c r="G128" s="7"/>
    </row>
    <row r="129" ht="30" spans="1:7">
      <c r="A129" s="4">
        <v>30101</v>
      </c>
      <c r="B129" s="5" t="s">
        <v>670</v>
      </c>
      <c r="C129" s="5" t="s">
        <v>671</v>
      </c>
      <c r="D129" s="6" t="s">
        <v>82</v>
      </c>
      <c r="E129" s="6">
        <v>1</v>
      </c>
      <c r="F129" s="7">
        <v>54.86</v>
      </c>
      <c r="G129" s="7">
        <v>54.86</v>
      </c>
    </row>
    <row r="130" ht="30" spans="1:7">
      <c r="A130" s="4">
        <v>30102</v>
      </c>
      <c r="B130" s="5" t="s">
        <v>672</v>
      </c>
      <c r="C130" s="5" t="s">
        <v>673</v>
      </c>
      <c r="D130" s="6" t="s">
        <v>82</v>
      </c>
      <c r="E130" s="6">
        <v>1</v>
      </c>
      <c r="F130" s="7">
        <v>92.84</v>
      </c>
      <c r="G130" s="7">
        <v>92.84</v>
      </c>
    </row>
    <row r="131" ht="30" spans="1:7">
      <c r="A131" s="4">
        <v>30103</v>
      </c>
      <c r="B131" s="5" t="s">
        <v>674</v>
      </c>
      <c r="C131" s="5" t="s">
        <v>675</v>
      </c>
      <c r="D131" s="6" t="s">
        <v>82</v>
      </c>
      <c r="E131" s="6">
        <v>1</v>
      </c>
      <c r="F131" s="7">
        <v>16.13</v>
      </c>
      <c r="G131" s="7">
        <v>16.13</v>
      </c>
    </row>
    <row r="132" ht="30" spans="1:7">
      <c r="A132" s="4">
        <v>30104</v>
      </c>
      <c r="B132" s="5" t="s">
        <v>676</v>
      </c>
      <c r="C132" s="5" t="s">
        <v>677</v>
      </c>
      <c r="D132" s="6" t="s">
        <v>82</v>
      </c>
      <c r="E132" s="6">
        <v>1</v>
      </c>
      <c r="F132" s="7">
        <v>22.55</v>
      </c>
      <c r="G132" s="7">
        <v>22.55</v>
      </c>
    </row>
    <row r="133" ht="30" spans="1:7">
      <c r="A133" s="4">
        <v>30119</v>
      </c>
      <c r="B133" s="5" t="s">
        <v>678</v>
      </c>
      <c r="C133" s="5" t="s">
        <v>679</v>
      </c>
      <c r="D133" s="6" t="s">
        <v>454</v>
      </c>
      <c r="E133" s="6">
        <v>1</v>
      </c>
      <c r="F133" s="7">
        <v>28.7</v>
      </c>
      <c r="G133" s="7">
        <v>28.7</v>
      </c>
    </row>
    <row r="134" spans="1:7">
      <c r="A134" s="4">
        <v>302</v>
      </c>
      <c r="B134" s="5"/>
      <c r="C134" s="4" t="s">
        <v>680</v>
      </c>
      <c r="D134" s="6"/>
      <c r="E134" s="6"/>
      <c r="F134" s="7"/>
      <c r="G134" s="7"/>
    </row>
    <row r="135" ht="30" spans="1:7">
      <c r="A135" s="4">
        <v>30201</v>
      </c>
      <c r="B135" s="5" t="s">
        <v>681</v>
      </c>
      <c r="C135" s="5" t="s">
        <v>682</v>
      </c>
      <c r="D135" s="6" t="s">
        <v>82</v>
      </c>
      <c r="E135" s="6">
        <v>1</v>
      </c>
      <c r="F135" s="7">
        <v>59.08</v>
      </c>
      <c r="G135" s="7">
        <v>59.08</v>
      </c>
    </row>
    <row r="136" ht="45" spans="1:7">
      <c r="A136" s="4">
        <v>30202</v>
      </c>
      <c r="B136" s="5" t="s">
        <v>683</v>
      </c>
      <c r="C136" s="5" t="s">
        <v>684</v>
      </c>
      <c r="D136" s="6" t="s">
        <v>82</v>
      </c>
      <c r="E136" s="6">
        <v>1</v>
      </c>
      <c r="F136" s="7">
        <v>161</v>
      </c>
      <c r="G136" s="7">
        <v>161</v>
      </c>
    </row>
    <row r="137" ht="30" spans="1:7">
      <c r="A137" s="4">
        <v>30203</v>
      </c>
      <c r="B137" s="5" t="s">
        <v>685</v>
      </c>
      <c r="C137" s="5" t="s">
        <v>686</v>
      </c>
      <c r="D137" s="6" t="s">
        <v>82</v>
      </c>
      <c r="E137" s="6">
        <v>1</v>
      </c>
      <c r="F137" s="7">
        <v>237.22</v>
      </c>
      <c r="G137" s="7">
        <v>237.22</v>
      </c>
    </row>
    <row r="138" spans="1:7">
      <c r="A138" s="4">
        <v>30204</v>
      </c>
      <c r="B138" s="5" t="s">
        <v>687</v>
      </c>
      <c r="C138" s="5" t="s">
        <v>688</v>
      </c>
      <c r="D138" s="6" t="s">
        <v>82</v>
      </c>
      <c r="E138" s="6">
        <v>1</v>
      </c>
      <c r="F138" s="7">
        <v>220.08</v>
      </c>
      <c r="G138" s="7">
        <v>220.08</v>
      </c>
    </row>
    <row r="139" ht="60" spans="1:7">
      <c r="A139" s="4">
        <v>30206</v>
      </c>
      <c r="B139" s="5" t="s">
        <v>689</v>
      </c>
      <c r="C139" s="5" t="s">
        <v>690</v>
      </c>
      <c r="D139" s="6" t="s">
        <v>82</v>
      </c>
      <c r="E139" s="6">
        <v>1</v>
      </c>
      <c r="F139" s="7">
        <v>197.08</v>
      </c>
      <c r="G139" s="7">
        <v>197.08</v>
      </c>
    </row>
    <row r="140" ht="60" spans="1:7">
      <c r="A140" s="4">
        <v>30208</v>
      </c>
      <c r="B140" s="5" t="s">
        <v>691</v>
      </c>
      <c r="C140" s="5" t="s">
        <v>54</v>
      </c>
      <c r="D140" s="6" t="s">
        <v>82</v>
      </c>
      <c r="E140" s="6">
        <v>1</v>
      </c>
      <c r="F140" s="7">
        <v>166.96</v>
      </c>
      <c r="G140" s="7">
        <v>166.96</v>
      </c>
    </row>
    <row r="141" ht="30" spans="1:7">
      <c r="A141" s="4">
        <v>30209</v>
      </c>
      <c r="B141" s="5" t="s">
        <v>692</v>
      </c>
      <c r="C141" s="5" t="s">
        <v>693</v>
      </c>
      <c r="D141" s="6" t="s">
        <v>82</v>
      </c>
      <c r="E141" s="6">
        <v>1</v>
      </c>
      <c r="F141" s="7">
        <v>175.61</v>
      </c>
      <c r="G141" s="7">
        <v>175.61</v>
      </c>
    </row>
    <row r="142" ht="45" spans="1:7">
      <c r="A142" s="4">
        <v>30210</v>
      </c>
      <c r="B142" s="5" t="s">
        <v>694</v>
      </c>
      <c r="C142" s="5" t="s">
        <v>695</v>
      </c>
      <c r="D142" s="6" t="s">
        <v>82</v>
      </c>
      <c r="E142" s="6">
        <v>1</v>
      </c>
      <c r="F142" s="7">
        <v>31.81</v>
      </c>
      <c r="G142" s="7">
        <v>31.81</v>
      </c>
    </row>
    <row r="143" ht="30" spans="1:7">
      <c r="A143" s="4">
        <v>30211</v>
      </c>
      <c r="B143" s="5" t="s">
        <v>696</v>
      </c>
      <c r="C143" s="5" t="s">
        <v>697</v>
      </c>
      <c r="D143" s="6" t="s">
        <v>82</v>
      </c>
      <c r="E143" s="6">
        <v>1</v>
      </c>
      <c r="F143" s="7">
        <v>7.6</v>
      </c>
      <c r="G143" s="7">
        <v>7.6</v>
      </c>
    </row>
    <row r="144" spans="1:7">
      <c r="A144" s="4">
        <v>303</v>
      </c>
      <c r="B144" s="5"/>
      <c r="C144" s="4" t="s">
        <v>698</v>
      </c>
      <c r="D144" s="6"/>
      <c r="E144" s="6"/>
      <c r="F144" s="7"/>
      <c r="G144" s="7"/>
    </row>
    <row r="145" ht="90" spans="1:7">
      <c r="A145" s="4">
        <v>30304</v>
      </c>
      <c r="B145" s="5" t="s">
        <v>699</v>
      </c>
      <c r="C145" s="5" t="s">
        <v>700</v>
      </c>
      <c r="D145" s="6" t="s">
        <v>82</v>
      </c>
      <c r="E145" s="6">
        <v>1</v>
      </c>
      <c r="F145" s="7">
        <v>90.13</v>
      </c>
      <c r="G145" s="7">
        <v>90.13</v>
      </c>
    </row>
    <row r="146" ht="75" spans="1:7">
      <c r="A146" s="4">
        <v>30305</v>
      </c>
      <c r="B146" s="5" t="s">
        <v>701</v>
      </c>
      <c r="C146" s="5" t="s">
        <v>702</v>
      </c>
      <c r="D146" s="6" t="s">
        <v>27</v>
      </c>
      <c r="E146" s="6">
        <v>1</v>
      </c>
      <c r="F146" s="7">
        <v>25.32</v>
      </c>
      <c r="G146" s="7">
        <v>25.32</v>
      </c>
    </row>
    <row r="147" ht="75" spans="1:7">
      <c r="A147" s="4">
        <v>30306</v>
      </c>
      <c r="B147" s="5" t="s">
        <v>703</v>
      </c>
      <c r="C147" s="5" t="s">
        <v>704</v>
      </c>
      <c r="D147" s="6" t="s">
        <v>27</v>
      </c>
      <c r="E147" s="6">
        <v>1</v>
      </c>
      <c r="F147" s="7">
        <v>16.88</v>
      </c>
      <c r="G147" s="7">
        <v>16.88</v>
      </c>
    </row>
    <row r="148" spans="1:7">
      <c r="A148" s="4">
        <v>4</v>
      </c>
      <c r="B148" s="5"/>
      <c r="C148" s="4" t="s">
        <v>705</v>
      </c>
      <c r="D148" s="6"/>
      <c r="E148" s="6"/>
      <c r="F148" s="7"/>
      <c r="G148" s="7"/>
    </row>
    <row r="149" spans="1:7">
      <c r="A149" s="4">
        <v>402</v>
      </c>
      <c r="B149" s="5"/>
      <c r="C149" s="4" t="s">
        <v>706</v>
      </c>
      <c r="D149" s="6"/>
      <c r="E149" s="6"/>
      <c r="F149" s="7"/>
      <c r="G149" s="7"/>
    </row>
    <row r="150" ht="45" spans="1:7">
      <c r="A150" s="4">
        <v>40202</v>
      </c>
      <c r="B150" s="5" t="s">
        <v>707</v>
      </c>
      <c r="C150" s="5" t="s">
        <v>708</v>
      </c>
      <c r="D150" s="6" t="s">
        <v>82</v>
      </c>
      <c r="E150" s="6">
        <v>1</v>
      </c>
      <c r="F150" s="7">
        <v>674.73</v>
      </c>
      <c r="G150" s="7">
        <v>674.73</v>
      </c>
    </row>
    <row r="151" ht="75" spans="1:7">
      <c r="A151" s="4">
        <v>40206</v>
      </c>
      <c r="B151" s="5" t="s">
        <v>709</v>
      </c>
      <c r="C151" s="5" t="s">
        <v>202</v>
      </c>
      <c r="D151" s="6" t="s">
        <v>454</v>
      </c>
      <c r="E151" s="6">
        <v>1</v>
      </c>
      <c r="F151" s="7">
        <v>80.31</v>
      </c>
      <c r="G151" s="7">
        <v>80.31</v>
      </c>
    </row>
    <row r="152" ht="45" spans="1:7">
      <c r="A152" s="4">
        <v>40224</v>
      </c>
      <c r="B152" s="5" t="s">
        <v>710</v>
      </c>
      <c r="C152" s="5" t="s">
        <v>711</v>
      </c>
      <c r="D152" s="6" t="s">
        <v>82</v>
      </c>
      <c r="E152" s="6">
        <v>1</v>
      </c>
      <c r="F152" s="7">
        <v>749.33</v>
      </c>
      <c r="G152" s="7">
        <v>749.33</v>
      </c>
    </row>
    <row r="153" ht="60" spans="1:7">
      <c r="A153" s="4">
        <v>40231</v>
      </c>
      <c r="B153" s="5" t="s">
        <v>712</v>
      </c>
      <c r="C153" s="5" t="s">
        <v>713</v>
      </c>
      <c r="D153" s="6" t="s">
        <v>82</v>
      </c>
      <c r="E153" s="6">
        <v>1</v>
      </c>
      <c r="F153" s="7">
        <v>659.6</v>
      </c>
      <c r="G153" s="7">
        <v>659.6</v>
      </c>
    </row>
    <row r="154" ht="45" spans="1:7">
      <c r="A154" s="4">
        <v>40233</v>
      </c>
      <c r="B154" s="5" t="s">
        <v>714</v>
      </c>
      <c r="C154" s="5" t="s">
        <v>133</v>
      </c>
      <c r="D154" s="6" t="s">
        <v>82</v>
      </c>
      <c r="E154" s="6">
        <v>1</v>
      </c>
      <c r="F154" s="7">
        <v>681.96</v>
      </c>
      <c r="G154" s="7">
        <v>681.96</v>
      </c>
    </row>
    <row r="155" ht="45" spans="1:7">
      <c r="A155" s="4">
        <v>40235</v>
      </c>
      <c r="B155" s="5" t="s">
        <v>715</v>
      </c>
      <c r="C155" s="5" t="s">
        <v>716</v>
      </c>
      <c r="D155" s="6" t="s">
        <v>82</v>
      </c>
      <c r="E155" s="6">
        <v>1</v>
      </c>
      <c r="F155" s="7">
        <v>703.71</v>
      </c>
      <c r="G155" s="7">
        <v>703.71</v>
      </c>
    </row>
    <row r="156" ht="45" spans="1:7">
      <c r="A156" s="4">
        <v>40237</v>
      </c>
      <c r="B156" s="5" t="s">
        <v>717</v>
      </c>
      <c r="C156" s="5" t="s">
        <v>718</v>
      </c>
      <c r="D156" s="6" t="s">
        <v>82</v>
      </c>
      <c r="E156" s="6">
        <v>1</v>
      </c>
      <c r="F156" s="7">
        <v>727.43</v>
      </c>
      <c r="G156" s="7">
        <v>727.43</v>
      </c>
    </row>
    <row r="157" ht="60" spans="1:7">
      <c r="A157" s="4">
        <v>40238</v>
      </c>
      <c r="B157" s="5" t="s">
        <v>719</v>
      </c>
      <c r="C157" s="5" t="s">
        <v>720</v>
      </c>
      <c r="D157" s="6" t="s">
        <v>454</v>
      </c>
      <c r="E157" s="6">
        <v>1</v>
      </c>
      <c r="F157" s="7">
        <v>83.02</v>
      </c>
      <c r="G157" s="7">
        <v>83.02</v>
      </c>
    </row>
    <row r="158" ht="75" spans="1:7">
      <c r="A158" s="4">
        <v>40239</v>
      </c>
      <c r="B158" s="5" t="s">
        <v>721</v>
      </c>
      <c r="C158" s="5" t="s">
        <v>722</v>
      </c>
      <c r="D158" s="6" t="s">
        <v>82</v>
      </c>
      <c r="E158" s="6">
        <v>1</v>
      </c>
      <c r="F158" s="7">
        <v>688.77</v>
      </c>
      <c r="G158" s="7">
        <v>688.77</v>
      </c>
    </row>
    <row r="159" ht="75" spans="1:7">
      <c r="A159" s="4">
        <v>40240</v>
      </c>
      <c r="B159" s="5" t="s">
        <v>723</v>
      </c>
      <c r="C159" s="5" t="s">
        <v>724</v>
      </c>
      <c r="D159" s="6" t="s">
        <v>82</v>
      </c>
      <c r="E159" s="6">
        <v>1</v>
      </c>
      <c r="F159" s="7">
        <v>712.19</v>
      </c>
      <c r="G159" s="7">
        <v>712.19</v>
      </c>
    </row>
    <row r="160" ht="45" spans="1:7">
      <c r="A160" s="4">
        <v>40243</v>
      </c>
      <c r="B160" s="5" t="s">
        <v>725</v>
      </c>
      <c r="C160" s="5" t="s">
        <v>726</v>
      </c>
      <c r="D160" s="6" t="s">
        <v>228</v>
      </c>
      <c r="E160" s="6">
        <v>1</v>
      </c>
      <c r="F160" s="7">
        <v>10.68</v>
      </c>
      <c r="G160" s="7">
        <v>10.68</v>
      </c>
    </row>
    <row r="161" ht="45" spans="1:7">
      <c r="A161" s="4">
        <v>40245</v>
      </c>
      <c r="B161" s="5" t="s">
        <v>727</v>
      </c>
      <c r="C161" s="5" t="s">
        <v>728</v>
      </c>
      <c r="D161" s="6" t="s">
        <v>228</v>
      </c>
      <c r="E161" s="6">
        <v>1</v>
      </c>
      <c r="F161" s="7">
        <v>11.27</v>
      </c>
      <c r="G161" s="7">
        <v>11.27</v>
      </c>
    </row>
    <row r="162" ht="45" spans="1:7">
      <c r="A162" s="4">
        <v>40246</v>
      </c>
      <c r="B162" s="5" t="s">
        <v>729</v>
      </c>
      <c r="C162" s="5" t="s">
        <v>730</v>
      </c>
      <c r="D162" s="6" t="s">
        <v>228</v>
      </c>
      <c r="E162" s="6">
        <v>1</v>
      </c>
      <c r="F162" s="7">
        <v>11.11</v>
      </c>
      <c r="G162" s="7">
        <v>11.11</v>
      </c>
    </row>
    <row r="163" ht="75" spans="1:7">
      <c r="A163" s="4">
        <v>40249</v>
      </c>
      <c r="B163" s="5" t="s">
        <v>731</v>
      </c>
      <c r="C163" s="5" t="s">
        <v>732</v>
      </c>
      <c r="D163" s="6" t="s">
        <v>454</v>
      </c>
      <c r="E163" s="6">
        <v>1</v>
      </c>
      <c r="F163" s="7">
        <v>123.29</v>
      </c>
      <c r="G163" s="7">
        <v>123.29</v>
      </c>
    </row>
    <row r="164" ht="75" spans="1:7">
      <c r="A164" s="4">
        <v>40250</v>
      </c>
      <c r="B164" s="5" t="s">
        <v>733</v>
      </c>
      <c r="C164" s="5" t="s">
        <v>734</v>
      </c>
      <c r="D164" s="6" t="s">
        <v>454</v>
      </c>
      <c r="E164" s="6">
        <v>1</v>
      </c>
      <c r="F164" s="7">
        <v>96.56</v>
      </c>
      <c r="G164" s="7">
        <v>96.56</v>
      </c>
    </row>
    <row r="165" ht="75" spans="1:7">
      <c r="A165" s="4">
        <v>40253</v>
      </c>
      <c r="B165" s="5" t="s">
        <v>735</v>
      </c>
      <c r="C165" s="5" t="s">
        <v>736</v>
      </c>
      <c r="D165" s="6" t="s">
        <v>82</v>
      </c>
      <c r="E165" s="6">
        <v>1</v>
      </c>
      <c r="F165" s="7">
        <v>731.31</v>
      </c>
      <c r="G165" s="7">
        <v>731.31</v>
      </c>
    </row>
    <row r="166" spans="1:7">
      <c r="A166" s="4">
        <v>403</v>
      </c>
      <c r="B166" s="5"/>
      <c r="C166" s="4" t="s">
        <v>737</v>
      </c>
      <c r="D166" s="6"/>
      <c r="E166" s="6"/>
      <c r="F166" s="7"/>
      <c r="G166" s="7"/>
    </row>
    <row r="167" ht="45" spans="1:7">
      <c r="A167" s="4">
        <v>40315</v>
      </c>
      <c r="B167" s="5" t="s">
        <v>738</v>
      </c>
      <c r="C167" s="5" t="s">
        <v>711</v>
      </c>
      <c r="D167" s="6" t="s">
        <v>82</v>
      </c>
      <c r="E167" s="6">
        <v>1</v>
      </c>
      <c r="F167" s="7">
        <v>856.41</v>
      </c>
      <c r="G167" s="7">
        <v>856.41</v>
      </c>
    </row>
    <row r="168" ht="45" spans="1:7">
      <c r="A168" s="4">
        <v>40320</v>
      </c>
      <c r="B168" s="5" t="s">
        <v>739</v>
      </c>
      <c r="C168" s="5" t="s">
        <v>133</v>
      </c>
      <c r="D168" s="6" t="s">
        <v>82</v>
      </c>
      <c r="E168" s="6">
        <v>1</v>
      </c>
      <c r="F168" s="7">
        <v>789.04</v>
      </c>
      <c r="G168" s="7">
        <v>789.04</v>
      </c>
    </row>
    <row r="169" ht="45" spans="1:7">
      <c r="A169" s="4">
        <v>40322</v>
      </c>
      <c r="B169" s="5" t="s">
        <v>740</v>
      </c>
      <c r="C169" s="5" t="s">
        <v>716</v>
      </c>
      <c r="D169" s="6" t="s">
        <v>82</v>
      </c>
      <c r="E169" s="6">
        <v>1</v>
      </c>
      <c r="F169" s="7">
        <v>810.79</v>
      </c>
      <c r="G169" s="7">
        <v>810.79</v>
      </c>
    </row>
    <row r="170" ht="45" spans="1:7">
      <c r="A170" s="4">
        <v>40324</v>
      </c>
      <c r="B170" s="5" t="s">
        <v>741</v>
      </c>
      <c r="C170" s="5" t="s">
        <v>718</v>
      </c>
      <c r="D170" s="6" t="s">
        <v>82</v>
      </c>
      <c r="E170" s="6">
        <v>1</v>
      </c>
      <c r="F170" s="7">
        <v>834.51</v>
      </c>
      <c r="G170" s="7">
        <v>834.51</v>
      </c>
    </row>
    <row r="171" ht="45" spans="1:7">
      <c r="A171" s="4">
        <v>40328</v>
      </c>
      <c r="B171" s="5" t="s">
        <v>742</v>
      </c>
      <c r="C171" s="5" t="s">
        <v>726</v>
      </c>
      <c r="D171" s="6" t="s">
        <v>228</v>
      </c>
      <c r="E171" s="6">
        <v>1</v>
      </c>
      <c r="F171" s="7">
        <v>10.68</v>
      </c>
      <c r="G171" s="7">
        <v>10.68</v>
      </c>
    </row>
    <row r="172" ht="75" spans="1:7">
      <c r="A172" s="4">
        <v>40329</v>
      </c>
      <c r="B172" s="5" t="s">
        <v>743</v>
      </c>
      <c r="C172" s="5" t="s">
        <v>744</v>
      </c>
      <c r="D172" s="6" t="s">
        <v>82</v>
      </c>
      <c r="E172" s="6">
        <v>1</v>
      </c>
      <c r="F172" s="7">
        <v>635.48</v>
      </c>
      <c r="G172" s="7">
        <v>635.48</v>
      </c>
    </row>
    <row r="173" ht="75" spans="1:7">
      <c r="A173" s="4">
        <v>40330</v>
      </c>
      <c r="B173" s="5" t="s">
        <v>745</v>
      </c>
      <c r="C173" s="5" t="s">
        <v>746</v>
      </c>
      <c r="D173" s="6" t="s">
        <v>82</v>
      </c>
      <c r="E173" s="6">
        <v>1</v>
      </c>
      <c r="F173" s="7">
        <v>660.24</v>
      </c>
      <c r="G173" s="7">
        <v>660.24</v>
      </c>
    </row>
    <row r="174" ht="75" spans="1:7">
      <c r="A174" s="4">
        <v>40331</v>
      </c>
      <c r="B174" s="5" t="s">
        <v>747</v>
      </c>
      <c r="C174" s="5" t="s">
        <v>748</v>
      </c>
      <c r="D174" s="6" t="s">
        <v>82</v>
      </c>
      <c r="E174" s="6">
        <v>1</v>
      </c>
      <c r="F174" s="7">
        <v>680.45</v>
      </c>
      <c r="G174" s="7">
        <v>680.45</v>
      </c>
    </row>
    <row r="175" ht="45" spans="1:7">
      <c r="A175" s="4">
        <v>40332</v>
      </c>
      <c r="B175" s="5" t="s">
        <v>749</v>
      </c>
      <c r="C175" s="5" t="s">
        <v>750</v>
      </c>
      <c r="D175" s="6" t="s">
        <v>228</v>
      </c>
      <c r="E175" s="6">
        <v>1</v>
      </c>
      <c r="F175" s="7">
        <v>11.27</v>
      </c>
      <c r="G175" s="7">
        <v>11.27</v>
      </c>
    </row>
    <row r="176" ht="45" spans="1:7">
      <c r="A176" s="4">
        <v>40333</v>
      </c>
      <c r="B176" s="5" t="s">
        <v>751</v>
      </c>
      <c r="C176" s="5" t="s">
        <v>730</v>
      </c>
      <c r="D176" s="6" t="s">
        <v>228</v>
      </c>
      <c r="E176" s="6">
        <v>1</v>
      </c>
      <c r="F176" s="7">
        <v>11.11</v>
      </c>
      <c r="G176" s="7">
        <v>11.11</v>
      </c>
    </row>
    <row r="177" ht="105" spans="1:7">
      <c r="A177" s="4">
        <v>40337</v>
      </c>
      <c r="B177" s="5" t="s">
        <v>752</v>
      </c>
      <c r="C177" s="5" t="s">
        <v>753</v>
      </c>
      <c r="D177" s="6" t="s">
        <v>454</v>
      </c>
      <c r="E177" s="6">
        <v>1</v>
      </c>
      <c r="F177" s="7">
        <v>98.94</v>
      </c>
      <c r="G177" s="7">
        <v>98.94</v>
      </c>
    </row>
    <row r="178" ht="90" spans="1:7">
      <c r="A178" s="4">
        <v>40339</v>
      </c>
      <c r="B178" s="5" t="s">
        <v>754</v>
      </c>
      <c r="C178" s="5" t="s">
        <v>755</v>
      </c>
      <c r="D178" s="6" t="s">
        <v>454</v>
      </c>
      <c r="E178" s="6">
        <v>1</v>
      </c>
      <c r="F178" s="7">
        <v>121.33</v>
      </c>
      <c r="G178" s="7">
        <v>121.33</v>
      </c>
    </row>
    <row r="179" spans="1:7">
      <c r="A179" s="4">
        <v>404</v>
      </c>
      <c r="B179" s="5"/>
      <c r="C179" s="4" t="s">
        <v>756</v>
      </c>
      <c r="D179" s="6"/>
      <c r="E179" s="6"/>
      <c r="F179" s="7"/>
      <c r="G179" s="7"/>
    </row>
    <row r="180" ht="30" spans="1:7">
      <c r="A180" s="4">
        <v>40405</v>
      </c>
      <c r="B180" s="5" t="s">
        <v>757</v>
      </c>
      <c r="C180" s="5" t="s">
        <v>758</v>
      </c>
      <c r="D180" s="6" t="s">
        <v>454</v>
      </c>
      <c r="E180" s="6">
        <v>1</v>
      </c>
      <c r="F180" s="7">
        <v>107.74</v>
      </c>
      <c r="G180" s="7">
        <v>107.74</v>
      </c>
    </row>
    <row r="181" spans="1:7">
      <c r="A181" s="4">
        <v>406</v>
      </c>
      <c r="B181" s="5"/>
      <c r="C181" s="4" t="s">
        <v>759</v>
      </c>
      <c r="D181" s="6"/>
      <c r="E181" s="6"/>
      <c r="F181" s="7"/>
      <c r="G181" s="7"/>
    </row>
    <row r="182" ht="60" spans="1:7">
      <c r="A182" s="4">
        <v>40601</v>
      </c>
      <c r="B182" s="5" t="s">
        <v>760</v>
      </c>
      <c r="C182" s="5" t="s">
        <v>761</v>
      </c>
      <c r="D182" s="6" t="s">
        <v>454</v>
      </c>
      <c r="E182" s="6">
        <v>1</v>
      </c>
      <c r="F182" s="7">
        <v>117.16</v>
      </c>
      <c r="G182" s="7">
        <v>117.16</v>
      </c>
    </row>
    <row r="183" ht="60" spans="1:7">
      <c r="A183" s="4">
        <v>40602</v>
      </c>
      <c r="B183" s="5" t="s">
        <v>762</v>
      </c>
      <c r="C183" s="5" t="s">
        <v>763</v>
      </c>
      <c r="D183" s="6" t="s">
        <v>454</v>
      </c>
      <c r="E183" s="6">
        <v>1</v>
      </c>
      <c r="F183" s="7">
        <v>143.12</v>
      </c>
      <c r="G183" s="7">
        <v>143.12</v>
      </c>
    </row>
    <row r="184" spans="1:7">
      <c r="A184" s="4">
        <v>407</v>
      </c>
      <c r="B184" s="5"/>
      <c r="C184" s="4" t="s">
        <v>764</v>
      </c>
      <c r="D184" s="6"/>
      <c r="E184" s="6"/>
      <c r="F184" s="7"/>
      <c r="G184" s="7"/>
    </row>
    <row r="185" ht="75" spans="1:7">
      <c r="A185" s="4">
        <v>40705</v>
      </c>
      <c r="B185" s="5" t="s">
        <v>765</v>
      </c>
      <c r="C185" s="5" t="s">
        <v>766</v>
      </c>
      <c r="D185" s="6" t="s">
        <v>32</v>
      </c>
      <c r="E185" s="6">
        <v>1</v>
      </c>
      <c r="F185" s="7">
        <v>64.49</v>
      </c>
      <c r="G185" s="7">
        <v>64.49</v>
      </c>
    </row>
    <row r="186" spans="1:7">
      <c r="A186" s="4">
        <v>408</v>
      </c>
      <c r="B186" s="5"/>
      <c r="C186" s="4" t="s">
        <v>767</v>
      </c>
      <c r="D186" s="6"/>
      <c r="E186" s="6"/>
      <c r="F186" s="7"/>
      <c r="G186" s="7"/>
    </row>
    <row r="187" ht="30" spans="1:7">
      <c r="A187" s="4">
        <v>40801</v>
      </c>
      <c r="B187" s="5" t="s">
        <v>768</v>
      </c>
      <c r="C187" s="5" t="s">
        <v>769</v>
      </c>
      <c r="D187" s="6" t="s">
        <v>82</v>
      </c>
      <c r="E187" s="6">
        <v>1</v>
      </c>
      <c r="F187" s="10">
        <v>2847.6</v>
      </c>
      <c r="G187" s="10">
        <v>2847.6</v>
      </c>
    </row>
    <row r="188" ht="45" spans="1:7">
      <c r="A188" s="4">
        <v>40802</v>
      </c>
      <c r="B188" s="5" t="s">
        <v>770</v>
      </c>
      <c r="C188" s="5" t="s">
        <v>771</v>
      </c>
      <c r="D188" s="6" t="s">
        <v>454</v>
      </c>
      <c r="E188" s="6">
        <v>1</v>
      </c>
      <c r="F188" s="7">
        <v>142.38</v>
      </c>
      <c r="G188" s="7">
        <v>142.38</v>
      </c>
    </row>
    <row r="189" ht="45" spans="1:7">
      <c r="A189" s="4">
        <v>40803</v>
      </c>
      <c r="B189" s="5" t="s">
        <v>772</v>
      </c>
      <c r="C189" s="5" t="s">
        <v>773</v>
      </c>
      <c r="D189" s="6" t="s">
        <v>454</v>
      </c>
      <c r="E189" s="6">
        <v>1</v>
      </c>
      <c r="F189" s="7">
        <v>84.4</v>
      </c>
      <c r="G189" s="7">
        <v>84.4</v>
      </c>
    </row>
    <row r="190" ht="60" spans="1:7">
      <c r="A190" s="4">
        <v>40806</v>
      </c>
      <c r="B190" s="5" t="s">
        <v>774</v>
      </c>
      <c r="C190" s="5" t="s">
        <v>775</v>
      </c>
      <c r="D190" s="6" t="s">
        <v>454</v>
      </c>
      <c r="E190" s="6">
        <v>1</v>
      </c>
      <c r="F190" s="7">
        <v>25.32</v>
      </c>
      <c r="G190" s="7">
        <v>25.32</v>
      </c>
    </row>
    <row r="191" ht="45" spans="1:7">
      <c r="A191" s="4">
        <v>40807</v>
      </c>
      <c r="B191" s="5" t="s">
        <v>776</v>
      </c>
      <c r="C191" s="5" t="s">
        <v>777</v>
      </c>
      <c r="D191" s="6" t="s">
        <v>454</v>
      </c>
      <c r="E191" s="6">
        <v>1</v>
      </c>
      <c r="F191" s="7">
        <v>82.63</v>
      </c>
      <c r="G191" s="7">
        <v>82.63</v>
      </c>
    </row>
    <row r="192" spans="1:7">
      <c r="A192" s="4">
        <v>40808</v>
      </c>
      <c r="B192" s="5" t="s">
        <v>778</v>
      </c>
      <c r="C192" s="5" t="s">
        <v>779</v>
      </c>
      <c r="D192" s="6" t="s">
        <v>228</v>
      </c>
      <c r="E192" s="6">
        <v>1</v>
      </c>
      <c r="F192" s="7">
        <v>5.03</v>
      </c>
      <c r="G192" s="7">
        <v>5.03</v>
      </c>
    </row>
    <row r="193" ht="45" spans="1:7">
      <c r="A193" s="4">
        <v>40809</v>
      </c>
      <c r="B193" s="5" t="s">
        <v>780</v>
      </c>
      <c r="C193" s="5" t="s">
        <v>781</v>
      </c>
      <c r="D193" s="6" t="s">
        <v>454</v>
      </c>
      <c r="E193" s="6">
        <v>1</v>
      </c>
      <c r="F193" s="7">
        <v>461.92</v>
      </c>
      <c r="G193" s="7">
        <v>461.92</v>
      </c>
    </row>
    <row r="194" ht="45" spans="1:7">
      <c r="A194" s="4">
        <v>40810</v>
      </c>
      <c r="B194" s="5" t="s">
        <v>782</v>
      </c>
      <c r="C194" s="5" t="s">
        <v>783</v>
      </c>
      <c r="D194" s="6" t="s">
        <v>82</v>
      </c>
      <c r="E194" s="6">
        <v>1</v>
      </c>
      <c r="F194" s="10">
        <v>8720.76</v>
      </c>
      <c r="G194" s="10">
        <v>8720.76</v>
      </c>
    </row>
    <row r="195" ht="30" spans="1:7">
      <c r="A195" s="4">
        <v>40813</v>
      </c>
      <c r="B195" s="5" t="s">
        <v>784</v>
      </c>
      <c r="C195" s="5" t="s">
        <v>785</v>
      </c>
      <c r="D195" s="6" t="s">
        <v>454</v>
      </c>
      <c r="E195" s="6">
        <v>1</v>
      </c>
      <c r="F195" s="7">
        <v>77.81</v>
      </c>
      <c r="G195" s="7">
        <v>77.81</v>
      </c>
    </row>
    <row r="196" ht="30" spans="1:7">
      <c r="A196" s="4">
        <v>40816</v>
      </c>
      <c r="B196" s="5" t="s">
        <v>786</v>
      </c>
      <c r="C196" s="5" t="s">
        <v>787</v>
      </c>
      <c r="D196" s="6" t="s">
        <v>454</v>
      </c>
      <c r="E196" s="6">
        <v>1</v>
      </c>
      <c r="F196" s="7">
        <v>14.91</v>
      </c>
      <c r="G196" s="7">
        <v>14.91</v>
      </c>
    </row>
    <row r="197" ht="75" spans="1:7">
      <c r="A197" s="4">
        <v>40817</v>
      </c>
      <c r="B197" s="5" t="s">
        <v>788</v>
      </c>
      <c r="C197" s="5" t="s">
        <v>789</v>
      </c>
      <c r="D197" s="6" t="s">
        <v>82</v>
      </c>
      <c r="E197" s="6">
        <v>1</v>
      </c>
      <c r="F197" s="10">
        <v>4223.6</v>
      </c>
      <c r="G197" s="10">
        <v>4223.6</v>
      </c>
    </row>
    <row r="198" ht="45" spans="1:7">
      <c r="A198" s="4">
        <v>40818</v>
      </c>
      <c r="B198" s="5" t="s">
        <v>790</v>
      </c>
      <c r="C198" s="5" t="s">
        <v>791</v>
      </c>
      <c r="D198" s="6" t="s">
        <v>454</v>
      </c>
      <c r="E198" s="6">
        <v>1</v>
      </c>
      <c r="F198" s="7">
        <v>77.49</v>
      </c>
      <c r="G198" s="7">
        <v>77.49</v>
      </c>
    </row>
    <row r="199" ht="90" spans="1:7">
      <c r="A199" s="4">
        <v>409</v>
      </c>
      <c r="B199" s="5"/>
      <c r="C199" s="4" t="s">
        <v>792</v>
      </c>
      <c r="D199" s="6"/>
      <c r="E199" s="6"/>
      <c r="F199" s="7"/>
      <c r="G199" s="7"/>
    </row>
    <row r="200" ht="90" spans="1:7">
      <c r="A200" s="4">
        <v>40901</v>
      </c>
      <c r="B200" s="5" t="s">
        <v>793</v>
      </c>
      <c r="C200" s="5" t="s">
        <v>794</v>
      </c>
      <c r="D200" s="6" t="s">
        <v>32</v>
      </c>
      <c r="E200" s="6">
        <v>1</v>
      </c>
      <c r="F200" s="7">
        <v>578.2</v>
      </c>
      <c r="G200" s="7">
        <v>578.2</v>
      </c>
    </row>
    <row r="201" ht="90" spans="1:7">
      <c r="A201" s="4">
        <v>40902</v>
      </c>
      <c r="B201" s="5" t="s">
        <v>795</v>
      </c>
      <c r="C201" s="5" t="s">
        <v>796</v>
      </c>
      <c r="D201" s="6" t="s">
        <v>32</v>
      </c>
      <c r="E201" s="6">
        <v>1</v>
      </c>
      <c r="F201" s="7">
        <v>963.11</v>
      </c>
      <c r="G201" s="7">
        <v>963.11</v>
      </c>
    </row>
    <row r="202" ht="90" spans="1:7">
      <c r="A202" s="4">
        <v>40903</v>
      </c>
      <c r="B202" s="5" t="s">
        <v>797</v>
      </c>
      <c r="C202" s="5" t="s">
        <v>798</v>
      </c>
      <c r="D202" s="6" t="s">
        <v>32</v>
      </c>
      <c r="E202" s="6">
        <v>1</v>
      </c>
      <c r="F202" s="10">
        <v>1390</v>
      </c>
      <c r="G202" s="10">
        <v>1390</v>
      </c>
    </row>
    <row r="203" ht="90" spans="1:7">
      <c r="A203" s="4">
        <v>40904</v>
      </c>
      <c r="B203" s="5" t="s">
        <v>799</v>
      </c>
      <c r="C203" s="5" t="s">
        <v>800</v>
      </c>
      <c r="D203" s="6" t="s">
        <v>32</v>
      </c>
      <c r="E203" s="6">
        <v>1</v>
      </c>
      <c r="F203" s="10">
        <v>1866.38</v>
      </c>
      <c r="G203" s="10">
        <v>1866.38</v>
      </c>
    </row>
    <row r="204" spans="1:7">
      <c r="A204" s="4">
        <v>5</v>
      </c>
      <c r="B204" s="5"/>
      <c r="C204" s="4" t="s">
        <v>801</v>
      </c>
      <c r="D204" s="6"/>
      <c r="E204" s="6"/>
      <c r="F204" s="7"/>
      <c r="G204" s="7"/>
    </row>
    <row r="205" spans="1:7">
      <c r="A205" s="4">
        <v>501</v>
      </c>
      <c r="B205" s="5"/>
      <c r="C205" s="4" t="s">
        <v>802</v>
      </c>
      <c r="D205" s="6"/>
      <c r="E205" s="6"/>
      <c r="F205" s="7"/>
      <c r="G205" s="7"/>
    </row>
    <row r="206" ht="60" spans="1:7">
      <c r="A206" s="4">
        <v>50112</v>
      </c>
      <c r="B206" s="5" t="s">
        <v>803</v>
      </c>
      <c r="C206" s="5" t="s">
        <v>804</v>
      </c>
      <c r="D206" s="6" t="s">
        <v>454</v>
      </c>
      <c r="E206" s="6">
        <v>1</v>
      </c>
      <c r="F206" s="7">
        <v>168.88</v>
      </c>
      <c r="G206" s="7">
        <v>168.88</v>
      </c>
    </row>
    <row r="207" ht="45" spans="1:7">
      <c r="A207" s="4">
        <v>50115</v>
      </c>
      <c r="B207" s="5" t="s">
        <v>805</v>
      </c>
      <c r="C207" s="5" t="s">
        <v>806</v>
      </c>
      <c r="D207" s="6" t="s">
        <v>82</v>
      </c>
      <c r="E207" s="6">
        <v>1</v>
      </c>
      <c r="F207" s="7">
        <v>566.82</v>
      </c>
      <c r="G207" s="7">
        <v>566.82</v>
      </c>
    </row>
    <row r="208" ht="75" spans="1:7">
      <c r="A208" s="4">
        <v>50122</v>
      </c>
      <c r="B208" s="5" t="s">
        <v>807</v>
      </c>
      <c r="C208" s="5" t="s">
        <v>808</v>
      </c>
      <c r="D208" s="6" t="s">
        <v>454</v>
      </c>
      <c r="E208" s="6">
        <v>1</v>
      </c>
      <c r="F208" s="7">
        <v>199.8</v>
      </c>
      <c r="G208" s="7">
        <v>199.8</v>
      </c>
    </row>
    <row r="209" spans="1:7">
      <c r="A209" s="4">
        <v>502</v>
      </c>
      <c r="B209" s="5"/>
      <c r="C209" s="4" t="s">
        <v>809</v>
      </c>
      <c r="D209" s="6"/>
      <c r="E209" s="6"/>
      <c r="F209" s="7"/>
      <c r="G209" s="7"/>
    </row>
    <row r="210" ht="90" spans="1:7">
      <c r="A210" s="4">
        <v>50202</v>
      </c>
      <c r="B210" s="5" t="s">
        <v>810</v>
      </c>
      <c r="C210" s="5" t="s">
        <v>811</v>
      </c>
      <c r="D210" s="6" t="s">
        <v>454</v>
      </c>
      <c r="E210" s="6">
        <v>1</v>
      </c>
      <c r="F210" s="7">
        <v>130.5</v>
      </c>
      <c r="G210" s="7">
        <v>130.5</v>
      </c>
    </row>
    <row r="211" ht="45" spans="1:7">
      <c r="A211" s="4">
        <v>50203</v>
      </c>
      <c r="B211" s="5" t="s">
        <v>812</v>
      </c>
      <c r="C211" s="5" t="s">
        <v>813</v>
      </c>
      <c r="D211" s="6" t="s">
        <v>27</v>
      </c>
      <c r="E211" s="6">
        <v>1</v>
      </c>
      <c r="F211" s="7">
        <v>436.67</v>
      </c>
      <c r="G211" s="7">
        <v>436.67</v>
      </c>
    </row>
    <row r="212" ht="45" spans="1:7">
      <c r="A212" s="4">
        <v>50205</v>
      </c>
      <c r="B212" s="5" t="s">
        <v>814</v>
      </c>
      <c r="C212" s="5" t="s">
        <v>815</v>
      </c>
      <c r="D212" s="6" t="s">
        <v>454</v>
      </c>
      <c r="E212" s="6">
        <v>1</v>
      </c>
      <c r="F212" s="7">
        <v>506.71</v>
      </c>
      <c r="G212" s="7">
        <v>506.71</v>
      </c>
    </row>
    <row r="213" ht="45" spans="1:7">
      <c r="A213" s="4">
        <v>50206</v>
      </c>
      <c r="B213" s="5" t="s">
        <v>816</v>
      </c>
      <c r="C213" s="5" t="s">
        <v>817</v>
      </c>
      <c r="D213" s="6" t="s">
        <v>454</v>
      </c>
      <c r="E213" s="6">
        <v>1</v>
      </c>
      <c r="F213" s="7">
        <v>536.25</v>
      </c>
      <c r="G213" s="7">
        <v>536.25</v>
      </c>
    </row>
    <row r="214" ht="75" spans="1:7">
      <c r="A214" s="4">
        <v>50208</v>
      </c>
      <c r="B214" s="5" t="s">
        <v>818</v>
      </c>
      <c r="C214" s="5" t="s">
        <v>819</v>
      </c>
      <c r="D214" s="6" t="s">
        <v>454</v>
      </c>
      <c r="E214" s="6">
        <v>1</v>
      </c>
      <c r="F214" s="7">
        <v>142.04</v>
      </c>
      <c r="G214" s="7">
        <v>142.04</v>
      </c>
    </row>
    <row r="215" spans="1:7">
      <c r="A215" s="4">
        <v>503</v>
      </c>
      <c r="B215" s="5"/>
      <c r="C215" s="4" t="s">
        <v>820</v>
      </c>
      <c r="D215" s="6"/>
      <c r="E215" s="6"/>
      <c r="F215" s="7"/>
      <c r="G215" s="7"/>
    </row>
    <row r="216" ht="45" spans="1:7">
      <c r="A216" s="4">
        <v>50301</v>
      </c>
      <c r="B216" s="5" t="s">
        <v>821</v>
      </c>
      <c r="C216" s="5" t="s">
        <v>822</v>
      </c>
      <c r="D216" s="6" t="s">
        <v>32</v>
      </c>
      <c r="E216" s="6">
        <v>1</v>
      </c>
      <c r="F216" s="7">
        <v>9.45</v>
      </c>
      <c r="G216" s="7">
        <v>9.45</v>
      </c>
    </row>
    <row r="217" ht="45" spans="1:7">
      <c r="A217" s="4">
        <v>50303</v>
      </c>
      <c r="B217" s="5" t="s">
        <v>823</v>
      </c>
      <c r="C217" s="5" t="s">
        <v>824</v>
      </c>
      <c r="D217" s="6" t="s">
        <v>32</v>
      </c>
      <c r="E217" s="6">
        <v>1</v>
      </c>
      <c r="F217" s="7">
        <v>79.31</v>
      </c>
      <c r="G217" s="7">
        <v>79.31</v>
      </c>
    </row>
    <row r="218" spans="1:7">
      <c r="A218" s="4">
        <v>505</v>
      </c>
      <c r="B218" s="5"/>
      <c r="C218" s="4" t="s">
        <v>825</v>
      </c>
      <c r="D218" s="6"/>
      <c r="E218" s="6"/>
      <c r="F218" s="7"/>
      <c r="G218" s="7"/>
    </row>
    <row r="219" ht="75" spans="1:7">
      <c r="A219" s="4">
        <v>50501</v>
      </c>
      <c r="B219" s="5" t="s">
        <v>826</v>
      </c>
      <c r="C219" s="5" t="s">
        <v>827</v>
      </c>
      <c r="D219" s="6" t="s">
        <v>454</v>
      </c>
      <c r="E219" s="6">
        <v>1</v>
      </c>
      <c r="F219" s="7">
        <v>134.55</v>
      </c>
      <c r="G219" s="7">
        <v>134.55</v>
      </c>
    </row>
    <row r="220" ht="90" spans="1:7">
      <c r="A220" s="4">
        <v>50502</v>
      </c>
      <c r="B220" s="5" t="s">
        <v>828</v>
      </c>
      <c r="C220" s="5" t="s">
        <v>829</v>
      </c>
      <c r="D220" s="6" t="s">
        <v>454</v>
      </c>
      <c r="E220" s="6">
        <v>1</v>
      </c>
      <c r="F220" s="7">
        <v>254.25</v>
      </c>
      <c r="G220" s="7">
        <v>254.25</v>
      </c>
    </row>
    <row r="221" ht="90" spans="1:7">
      <c r="A221" s="4">
        <v>50503</v>
      </c>
      <c r="B221" s="5" t="s">
        <v>830</v>
      </c>
      <c r="C221" s="5" t="s">
        <v>831</v>
      </c>
      <c r="D221" s="6" t="s">
        <v>454</v>
      </c>
      <c r="E221" s="6">
        <v>1</v>
      </c>
      <c r="F221" s="7">
        <v>94.52</v>
      </c>
      <c r="G221" s="7">
        <v>94.52</v>
      </c>
    </row>
    <row r="222" ht="30" spans="1:7">
      <c r="A222" s="4">
        <v>506</v>
      </c>
      <c r="B222" s="5"/>
      <c r="C222" s="4" t="s">
        <v>832</v>
      </c>
      <c r="D222" s="6"/>
      <c r="E222" s="6"/>
      <c r="F222" s="7"/>
      <c r="G222" s="7"/>
    </row>
    <row r="223" ht="90" spans="1:7">
      <c r="A223" s="4">
        <v>50601</v>
      </c>
      <c r="B223" s="5" t="s">
        <v>833</v>
      </c>
      <c r="C223" s="5" t="s">
        <v>834</v>
      </c>
      <c r="D223" s="6" t="s">
        <v>454</v>
      </c>
      <c r="E223" s="6">
        <v>1</v>
      </c>
      <c r="F223" s="7">
        <v>71.21</v>
      </c>
      <c r="G223" s="7">
        <v>71.21</v>
      </c>
    </row>
    <row r="224" ht="90" spans="1:7">
      <c r="A224" s="4">
        <v>50602</v>
      </c>
      <c r="B224" s="5" t="s">
        <v>835</v>
      </c>
      <c r="C224" s="5" t="s">
        <v>836</v>
      </c>
      <c r="D224" s="6" t="s">
        <v>454</v>
      </c>
      <c r="E224" s="6">
        <v>1</v>
      </c>
      <c r="F224" s="7">
        <v>87.03</v>
      </c>
      <c r="G224" s="7">
        <v>87.03</v>
      </c>
    </row>
    <row r="225" ht="90" spans="1:7">
      <c r="A225" s="4">
        <v>50603</v>
      </c>
      <c r="B225" s="5" t="s">
        <v>837</v>
      </c>
      <c r="C225" s="5" t="s">
        <v>838</v>
      </c>
      <c r="D225" s="6" t="s">
        <v>454</v>
      </c>
      <c r="E225" s="6">
        <v>1</v>
      </c>
      <c r="F225" s="7">
        <v>102.33</v>
      </c>
      <c r="G225" s="7">
        <v>102.33</v>
      </c>
    </row>
    <row r="226" ht="90" spans="1:7">
      <c r="A226" s="4">
        <v>50605</v>
      </c>
      <c r="B226" s="5" t="s">
        <v>839</v>
      </c>
      <c r="C226" s="5" t="s">
        <v>840</v>
      </c>
      <c r="D226" s="6" t="s">
        <v>454</v>
      </c>
      <c r="E226" s="6">
        <v>1</v>
      </c>
      <c r="F226" s="7">
        <v>78.3</v>
      </c>
      <c r="G226" s="7">
        <v>78.3</v>
      </c>
    </row>
    <row r="227" ht="90" spans="1:7">
      <c r="A227" s="4">
        <v>50606</v>
      </c>
      <c r="B227" s="5" t="s">
        <v>841</v>
      </c>
      <c r="C227" s="5" t="s">
        <v>842</v>
      </c>
      <c r="D227" s="6" t="s">
        <v>454</v>
      </c>
      <c r="E227" s="6">
        <v>1</v>
      </c>
      <c r="F227" s="7">
        <v>64.3</v>
      </c>
      <c r="G227" s="7">
        <v>64.3</v>
      </c>
    </row>
    <row r="228" ht="90" spans="1:7">
      <c r="A228" s="4">
        <v>50607</v>
      </c>
      <c r="B228" s="5" t="s">
        <v>843</v>
      </c>
      <c r="C228" s="5" t="s">
        <v>844</v>
      </c>
      <c r="D228" s="6" t="s">
        <v>454</v>
      </c>
      <c r="E228" s="6">
        <v>1</v>
      </c>
      <c r="F228" s="7">
        <v>137.56</v>
      </c>
      <c r="G228" s="7">
        <v>137.56</v>
      </c>
    </row>
    <row r="229" ht="90" spans="1:7">
      <c r="A229" s="4">
        <v>50608</v>
      </c>
      <c r="B229" s="5" t="s">
        <v>845</v>
      </c>
      <c r="C229" s="5" t="s">
        <v>846</v>
      </c>
      <c r="D229" s="6" t="s">
        <v>454</v>
      </c>
      <c r="E229" s="6">
        <v>1</v>
      </c>
      <c r="F229" s="7">
        <v>111.24</v>
      </c>
      <c r="G229" s="7">
        <v>111.24</v>
      </c>
    </row>
    <row r="230" spans="1:7">
      <c r="A230" s="4">
        <v>6</v>
      </c>
      <c r="B230" s="5"/>
      <c r="C230" s="4" t="s">
        <v>847</v>
      </c>
      <c r="D230" s="6"/>
      <c r="E230" s="6"/>
      <c r="F230" s="7"/>
      <c r="G230" s="7"/>
    </row>
    <row r="231" spans="1:7">
      <c r="A231" s="4">
        <v>601</v>
      </c>
      <c r="B231" s="5"/>
      <c r="C231" s="4" t="s">
        <v>848</v>
      </c>
      <c r="D231" s="6"/>
      <c r="E231" s="6"/>
      <c r="F231" s="7"/>
      <c r="G231" s="7"/>
    </row>
    <row r="232" ht="60" spans="1:7">
      <c r="A232" s="4">
        <v>60101</v>
      </c>
      <c r="B232" s="5" t="s">
        <v>849</v>
      </c>
      <c r="C232" s="5" t="s">
        <v>850</v>
      </c>
      <c r="D232" s="6" t="s">
        <v>27</v>
      </c>
      <c r="E232" s="6">
        <v>1</v>
      </c>
      <c r="F232" s="7">
        <v>400.47</v>
      </c>
      <c r="G232" s="7">
        <v>400.47</v>
      </c>
    </row>
    <row r="233" ht="60" spans="1:7">
      <c r="A233" s="4">
        <v>60102</v>
      </c>
      <c r="B233" s="5" t="s">
        <v>851</v>
      </c>
      <c r="C233" s="5" t="s">
        <v>852</v>
      </c>
      <c r="D233" s="6" t="s">
        <v>27</v>
      </c>
      <c r="E233" s="6">
        <v>1</v>
      </c>
      <c r="F233" s="7">
        <v>400.47</v>
      </c>
      <c r="G233" s="7">
        <v>400.47</v>
      </c>
    </row>
    <row r="234" ht="60" spans="1:7">
      <c r="A234" s="4">
        <v>60103</v>
      </c>
      <c r="B234" s="5" t="s">
        <v>853</v>
      </c>
      <c r="C234" s="5" t="s">
        <v>854</v>
      </c>
      <c r="D234" s="6" t="s">
        <v>27</v>
      </c>
      <c r="E234" s="6">
        <v>1</v>
      </c>
      <c r="F234" s="7">
        <v>400.47</v>
      </c>
      <c r="G234" s="7">
        <v>400.47</v>
      </c>
    </row>
    <row r="235" ht="45" spans="1:7">
      <c r="A235" s="4">
        <v>60107</v>
      </c>
      <c r="B235" s="5" t="s">
        <v>855</v>
      </c>
      <c r="C235" s="5" t="s">
        <v>856</v>
      </c>
      <c r="D235" s="6" t="s">
        <v>32</v>
      </c>
      <c r="E235" s="6">
        <v>1</v>
      </c>
      <c r="F235" s="7">
        <v>20.88</v>
      </c>
      <c r="G235" s="7">
        <v>20.88</v>
      </c>
    </row>
    <row r="236" ht="60" spans="1:7">
      <c r="A236" s="4">
        <v>60108</v>
      </c>
      <c r="B236" s="5" t="s">
        <v>857</v>
      </c>
      <c r="C236" s="5" t="s">
        <v>858</v>
      </c>
      <c r="D236" s="6" t="s">
        <v>27</v>
      </c>
      <c r="E236" s="6">
        <v>1</v>
      </c>
      <c r="F236" s="7">
        <v>418.97</v>
      </c>
      <c r="G236" s="7">
        <v>418.97</v>
      </c>
    </row>
    <row r="237" ht="45" spans="1:7">
      <c r="A237" s="4">
        <v>60110</v>
      </c>
      <c r="B237" s="5" t="s">
        <v>859</v>
      </c>
      <c r="C237" s="5" t="s">
        <v>860</v>
      </c>
      <c r="D237" s="6" t="s">
        <v>32</v>
      </c>
      <c r="E237" s="6">
        <v>1</v>
      </c>
      <c r="F237" s="7">
        <v>86.11</v>
      </c>
      <c r="G237" s="7">
        <v>86.11</v>
      </c>
    </row>
    <row r="238" ht="45" spans="1:7">
      <c r="A238" s="4">
        <v>60112</v>
      </c>
      <c r="B238" s="5" t="s">
        <v>861</v>
      </c>
      <c r="C238" s="5" t="s">
        <v>862</v>
      </c>
      <c r="D238" s="6" t="s">
        <v>32</v>
      </c>
      <c r="E238" s="6">
        <v>1</v>
      </c>
      <c r="F238" s="7">
        <v>66.82</v>
      </c>
      <c r="G238" s="7">
        <v>66.82</v>
      </c>
    </row>
    <row r="239" ht="45" spans="1:7">
      <c r="A239" s="4">
        <v>60113</v>
      </c>
      <c r="B239" s="5" t="s">
        <v>863</v>
      </c>
      <c r="C239" s="5" t="s">
        <v>864</v>
      </c>
      <c r="D239" s="6" t="s">
        <v>32</v>
      </c>
      <c r="E239" s="6">
        <v>1</v>
      </c>
      <c r="F239" s="7">
        <v>29.27</v>
      </c>
      <c r="G239" s="7">
        <v>29.27</v>
      </c>
    </row>
    <row r="240" spans="1:7">
      <c r="A240" s="4">
        <v>611</v>
      </c>
      <c r="B240" s="5"/>
      <c r="C240" s="4" t="s">
        <v>865</v>
      </c>
      <c r="D240" s="6"/>
      <c r="E240" s="6"/>
      <c r="F240" s="7"/>
      <c r="G240" s="7"/>
    </row>
    <row r="241" ht="45" spans="1:7">
      <c r="A241" s="4">
        <v>61101</v>
      </c>
      <c r="B241" s="5" t="s">
        <v>866</v>
      </c>
      <c r="C241" s="5" t="s">
        <v>867</v>
      </c>
      <c r="D241" s="6" t="s">
        <v>27</v>
      </c>
      <c r="E241" s="6">
        <v>1</v>
      </c>
      <c r="F241" s="7">
        <v>10.15</v>
      </c>
      <c r="G241" s="7">
        <v>10.15</v>
      </c>
    </row>
    <row r="242" ht="45" spans="1:7">
      <c r="A242" s="4">
        <v>61102</v>
      </c>
      <c r="B242" s="5" t="s">
        <v>868</v>
      </c>
      <c r="C242" s="5" t="s">
        <v>869</v>
      </c>
      <c r="D242" s="6" t="s">
        <v>27</v>
      </c>
      <c r="E242" s="6">
        <v>1</v>
      </c>
      <c r="F242" s="7">
        <v>140.18</v>
      </c>
      <c r="G242" s="7">
        <v>140.18</v>
      </c>
    </row>
    <row r="243" ht="45" spans="1:7">
      <c r="A243" s="4">
        <v>61103</v>
      </c>
      <c r="B243" s="5" t="s">
        <v>870</v>
      </c>
      <c r="C243" s="5" t="s">
        <v>871</v>
      </c>
      <c r="D243" s="6" t="s">
        <v>27</v>
      </c>
      <c r="E243" s="6">
        <v>1</v>
      </c>
      <c r="F243" s="7">
        <v>315.84</v>
      </c>
      <c r="G243" s="7">
        <v>315.84</v>
      </c>
    </row>
    <row r="244" ht="30" spans="1:7">
      <c r="A244" s="4">
        <v>61104</v>
      </c>
      <c r="B244" s="5" t="s">
        <v>872</v>
      </c>
      <c r="C244" s="5" t="s">
        <v>873</v>
      </c>
      <c r="D244" s="6" t="s">
        <v>27</v>
      </c>
      <c r="E244" s="6">
        <v>1</v>
      </c>
      <c r="F244" s="7">
        <v>84.54</v>
      </c>
      <c r="G244" s="7">
        <v>84.54</v>
      </c>
    </row>
    <row r="245" ht="45" spans="1:7">
      <c r="A245" s="4">
        <v>61106</v>
      </c>
      <c r="B245" s="5" t="s">
        <v>874</v>
      </c>
      <c r="C245" s="5" t="s">
        <v>875</v>
      </c>
      <c r="D245" s="6" t="s">
        <v>27</v>
      </c>
      <c r="E245" s="6">
        <v>1</v>
      </c>
      <c r="F245" s="7">
        <v>169.65</v>
      </c>
      <c r="G245" s="7">
        <v>169.65</v>
      </c>
    </row>
    <row r="246" ht="45" spans="1:7">
      <c r="A246" s="4">
        <v>61107</v>
      </c>
      <c r="B246" s="5" t="s">
        <v>876</v>
      </c>
      <c r="C246" s="5" t="s">
        <v>877</v>
      </c>
      <c r="D246" s="6" t="s">
        <v>27</v>
      </c>
      <c r="E246" s="6">
        <v>1</v>
      </c>
      <c r="F246" s="7">
        <v>81.91</v>
      </c>
      <c r="G246" s="7">
        <v>81.91</v>
      </c>
    </row>
    <row r="247" ht="45" spans="1:7">
      <c r="A247" s="4">
        <v>61108</v>
      </c>
      <c r="B247" s="5" t="s">
        <v>878</v>
      </c>
      <c r="C247" s="5" t="s">
        <v>879</v>
      </c>
      <c r="D247" s="6" t="s">
        <v>27</v>
      </c>
      <c r="E247" s="6">
        <v>1</v>
      </c>
      <c r="F247" s="7">
        <v>122.3</v>
      </c>
      <c r="G247" s="7">
        <v>122.3</v>
      </c>
    </row>
    <row r="248" ht="45" spans="1:7">
      <c r="A248" s="4">
        <v>61112</v>
      </c>
      <c r="B248" s="5" t="s">
        <v>880</v>
      </c>
      <c r="C248" s="5" t="s">
        <v>881</v>
      </c>
      <c r="D248" s="6" t="s">
        <v>27</v>
      </c>
      <c r="E248" s="6">
        <v>1</v>
      </c>
      <c r="F248" s="7">
        <v>49.15</v>
      </c>
      <c r="G248" s="7">
        <v>49.15</v>
      </c>
    </row>
    <row r="249" ht="105" spans="1:7">
      <c r="A249" s="4">
        <v>613</v>
      </c>
      <c r="B249" s="5"/>
      <c r="C249" s="4" t="s">
        <v>882</v>
      </c>
      <c r="D249" s="6"/>
      <c r="E249" s="6"/>
      <c r="F249" s="7"/>
      <c r="G249" s="7"/>
    </row>
    <row r="250" ht="105" spans="1:7">
      <c r="A250" s="4">
        <v>61301</v>
      </c>
      <c r="B250" s="5" t="s">
        <v>883</v>
      </c>
      <c r="C250" s="5" t="s">
        <v>884</v>
      </c>
      <c r="D250" s="6" t="s">
        <v>27</v>
      </c>
      <c r="E250" s="6">
        <v>1</v>
      </c>
      <c r="F250" s="10">
        <v>1125.47</v>
      </c>
      <c r="G250" s="10">
        <v>1125.47</v>
      </c>
    </row>
    <row r="251" ht="105" spans="1:7">
      <c r="A251" s="4">
        <v>61302</v>
      </c>
      <c r="B251" s="5" t="s">
        <v>885</v>
      </c>
      <c r="C251" s="5" t="s">
        <v>886</v>
      </c>
      <c r="D251" s="6" t="s">
        <v>27</v>
      </c>
      <c r="E251" s="6">
        <v>1</v>
      </c>
      <c r="F251" s="10">
        <v>1139.14</v>
      </c>
      <c r="G251" s="10">
        <v>1139.14</v>
      </c>
    </row>
    <row r="252" ht="105" spans="1:7">
      <c r="A252" s="4">
        <v>61303</v>
      </c>
      <c r="B252" s="5" t="s">
        <v>887</v>
      </c>
      <c r="C252" s="5" t="s">
        <v>888</v>
      </c>
      <c r="D252" s="6" t="s">
        <v>27</v>
      </c>
      <c r="E252" s="6">
        <v>1</v>
      </c>
      <c r="F252" s="10">
        <v>1151.15</v>
      </c>
      <c r="G252" s="10">
        <v>1151.15</v>
      </c>
    </row>
    <row r="253" ht="105" spans="1:7">
      <c r="A253" s="4">
        <v>61304</v>
      </c>
      <c r="B253" s="5" t="s">
        <v>889</v>
      </c>
      <c r="C253" s="5" t="s">
        <v>890</v>
      </c>
      <c r="D253" s="6" t="s">
        <v>27</v>
      </c>
      <c r="E253" s="6">
        <v>1</v>
      </c>
      <c r="F253" s="10">
        <v>1220.15</v>
      </c>
      <c r="G253" s="10">
        <v>1220.15</v>
      </c>
    </row>
    <row r="254" ht="90" spans="1:7">
      <c r="A254" s="4">
        <v>614</v>
      </c>
      <c r="B254" s="5"/>
      <c r="C254" s="4" t="s">
        <v>891</v>
      </c>
      <c r="D254" s="6"/>
      <c r="E254" s="6"/>
      <c r="F254" s="7"/>
      <c r="G254" s="7"/>
    </row>
    <row r="255" ht="120" spans="1:7">
      <c r="A255" s="4">
        <v>61401</v>
      </c>
      <c r="B255" s="5" t="s">
        <v>892</v>
      </c>
      <c r="C255" s="5" t="s">
        <v>893</v>
      </c>
      <c r="D255" s="6" t="s">
        <v>27</v>
      </c>
      <c r="E255" s="6">
        <v>1</v>
      </c>
      <c r="F255" s="10">
        <v>1082.91</v>
      </c>
      <c r="G255" s="10">
        <v>1082.91</v>
      </c>
    </row>
    <row r="256" ht="120" spans="1:7">
      <c r="A256" s="4">
        <v>61402</v>
      </c>
      <c r="B256" s="5" t="s">
        <v>894</v>
      </c>
      <c r="C256" s="5" t="s">
        <v>895</v>
      </c>
      <c r="D256" s="6" t="s">
        <v>27</v>
      </c>
      <c r="E256" s="6">
        <v>1</v>
      </c>
      <c r="F256" s="10">
        <v>1082.91</v>
      </c>
      <c r="G256" s="10">
        <v>1082.91</v>
      </c>
    </row>
    <row r="257" ht="120" spans="1:7">
      <c r="A257" s="4">
        <v>61403</v>
      </c>
      <c r="B257" s="5" t="s">
        <v>896</v>
      </c>
      <c r="C257" s="5" t="s">
        <v>897</v>
      </c>
      <c r="D257" s="6" t="s">
        <v>27</v>
      </c>
      <c r="E257" s="6">
        <v>1</v>
      </c>
      <c r="F257" s="10">
        <v>1082.91</v>
      </c>
      <c r="G257" s="10">
        <v>1082.91</v>
      </c>
    </row>
    <row r="258" ht="120" spans="1:7">
      <c r="A258" s="4">
        <v>61404</v>
      </c>
      <c r="B258" s="5" t="s">
        <v>898</v>
      </c>
      <c r="C258" s="5" t="s">
        <v>899</v>
      </c>
      <c r="D258" s="6" t="s">
        <v>27</v>
      </c>
      <c r="E258" s="6">
        <v>1</v>
      </c>
      <c r="F258" s="10">
        <v>1082.91</v>
      </c>
      <c r="G258" s="10">
        <v>1082.91</v>
      </c>
    </row>
    <row r="259" ht="60" spans="1:7">
      <c r="A259" s="4">
        <v>617</v>
      </c>
      <c r="B259" s="5"/>
      <c r="C259" s="4" t="s">
        <v>900</v>
      </c>
      <c r="D259" s="6"/>
      <c r="E259" s="6"/>
      <c r="F259" s="7"/>
      <c r="G259" s="7"/>
    </row>
    <row r="260" ht="60" spans="1:7">
      <c r="A260" s="4">
        <v>61701</v>
      </c>
      <c r="B260" s="5" t="s">
        <v>901</v>
      </c>
      <c r="C260" s="5" t="s">
        <v>902</v>
      </c>
      <c r="D260" s="6" t="s">
        <v>27</v>
      </c>
      <c r="E260" s="6">
        <v>1</v>
      </c>
      <c r="F260" s="7">
        <v>936.77</v>
      </c>
      <c r="G260" s="7">
        <v>936.77</v>
      </c>
    </row>
    <row r="261" ht="60" spans="1:7">
      <c r="A261" s="4">
        <v>61702</v>
      </c>
      <c r="B261" s="5" t="s">
        <v>903</v>
      </c>
      <c r="C261" s="5" t="s">
        <v>904</v>
      </c>
      <c r="D261" s="6" t="s">
        <v>27</v>
      </c>
      <c r="E261" s="6">
        <v>1</v>
      </c>
      <c r="F261" s="10">
        <v>1033.02</v>
      </c>
      <c r="G261" s="10">
        <v>1033.02</v>
      </c>
    </row>
    <row r="262" ht="60" spans="1:7">
      <c r="A262" s="4">
        <v>61703</v>
      </c>
      <c r="B262" s="5" t="s">
        <v>905</v>
      </c>
      <c r="C262" s="5" t="s">
        <v>906</v>
      </c>
      <c r="D262" s="6" t="s">
        <v>27</v>
      </c>
      <c r="E262" s="6">
        <v>1</v>
      </c>
      <c r="F262" s="10">
        <v>1114.27</v>
      </c>
      <c r="G262" s="10">
        <v>1114.27</v>
      </c>
    </row>
    <row r="263" ht="120" spans="1:7">
      <c r="A263" s="4">
        <v>619</v>
      </c>
      <c r="B263" s="5"/>
      <c r="C263" s="4" t="s">
        <v>907</v>
      </c>
      <c r="D263" s="6"/>
      <c r="E263" s="6"/>
      <c r="F263" s="7"/>
      <c r="G263" s="7"/>
    </row>
    <row r="264" ht="105" spans="1:7">
      <c r="A264" s="4">
        <v>61901</v>
      </c>
      <c r="B264" s="5" t="s">
        <v>908</v>
      </c>
      <c r="C264" s="5" t="s">
        <v>909</v>
      </c>
      <c r="D264" s="6" t="s">
        <v>27</v>
      </c>
      <c r="E264" s="6">
        <v>1</v>
      </c>
      <c r="F264" s="10">
        <v>1430.03</v>
      </c>
      <c r="G264" s="10">
        <v>1430.03</v>
      </c>
    </row>
    <row r="265" ht="105" spans="1:7">
      <c r="A265" s="4">
        <v>61902</v>
      </c>
      <c r="B265" s="5" t="s">
        <v>910</v>
      </c>
      <c r="C265" s="5" t="s">
        <v>911</v>
      </c>
      <c r="D265" s="6" t="s">
        <v>27</v>
      </c>
      <c r="E265" s="6">
        <v>1</v>
      </c>
      <c r="F265" s="10">
        <v>1452.04</v>
      </c>
      <c r="G265" s="10">
        <v>1452.04</v>
      </c>
    </row>
    <row r="266" ht="105" spans="1:7">
      <c r="A266" s="4">
        <v>61903</v>
      </c>
      <c r="B266" s="5" t="s">
        <v>912</v>
      </c>
      <c r="C266" s="5" t="s">
        <v>913</v>
      </c>
      <c r="D266" s="6" t="s">
        <v>27</v>
      </c>
      <c r="E266" s="6">
        <v>1</v>
      </c>
      <c r="F266" s="10">
        <v>1518.04</v>
      </c>
      <c r="G266" s="10">
        <v>1518.04</v>
      </c>
    </row>
    <row r="267" spans="1:7">
      <c r="A267" s="4">
        <v>622</v>
      </c>
      <c r="B267" s="5"/>
      <c r="C267" s="4" t="s">
        <v>914</v>
      </c>
      <c r="D267" s="6"/>
      <c r="E267" s="6"/>
      <c r="F267" s="7"/>
      <c r="G267" s="7"/>
    </row>
    <row r="268" ht="30" spans="1:7">
      <c r="A268" s="4">
        <v>62201</v>
      </c>
      <c r="B268" s="5" t="s">
        <v>915</v>
      </c>
      <c r="C268" s="5" t="s">
        <v>916</v>
      </c>
      <c r="D268" s="6" t="s">
        <v>27</v>
      </c>
      <c r="E268" s="6">
        <v>1</v>
      </c>
      <c r="F268" s="7">
        <v>112.21</v>
      </c>
      <c r="G268" s="7">
        <v>112.21</v>
      </c>
    </row>
    <row r="269" ht="45" spans="1:7">
      <c r="A269" s="4">
        <v>62202</v>
      </c>
      <c r="B269" s="5" t="s">
        <v>917</v>
      </c>
      <c r="C269" s="5" t="s">
        <v>918</v>
      </c>
      <c r="D269" s="6" t="s">
        <v>27</v>
      </c>
      <c r="E269" s="6">
        <v>1</v>
      </c>
      <c r="F269" s="7">
        <v>287.87</v>
      </c>
      <c r="G269" s="7">
        <v>287.87</v>
      </c>
    </row>
    <row r="270" ht="30" spans="1:7">
      <c r="A270" s="4">
        <v>62203</v>
      </c>
      <c r="B270" s="5" t="s">
        <v>919</v>
      </c>
      <c r="C270" s="5" t="s">
        <v>920</v>
      </c>
      <c r="D270" s="6" t="s">
        <v>27</v>
      </c>
      <c r="E270" s="6">
        <v>1</v>
      </c>
      <c r="F270" s="7">
        <v>141.68</v>
      </c>
      <c r="G270" s="7">
        <v>141.68</v>
      </c>
    </row>
    <row r="271" ht="45" spans="1:7">
      <c r="A271" s="4">
        <v>62204</v>
      </c>
      <c r="B271" s="5" t="s">
        <v>921</v>
      </c>
      <c r="C271" s="5" t="s">
        <v>922</v>
      </c>
      <c r="D271" s="6" t="s">
        <v>27</v>
      </c>
      <c r="E271" s="6">
        <v>1</v>
      </c>
      <c r="F271" s="7">
        <v>79.17</v>
      </c>
      <c r="G271" s="7">
        <v>79.17</v>
      </c>
    </row>
    <row r="272" ht="30" spans="1:7">
      <c r="A272" s="4">
        <v>62205</v>
      </c>
      <c r="B272" s="5" t="s">
        <v>923</v>
      </c>
      <c r="C272" s="5" t="s">
        <v>924</v>
      </c>
      <c r="D272" s="6" t="s">
        <v>27</v>
      </c>
      <c r="E272" s="6">
        <v>1</v>
      </c>
      <c r="F272" s="7">
        <v>70.64</v>
      </c>
      <c r="G272" s="7">
        <v>70.64</v>
      </c>
    </row>
    <row r="273" ht="30" spans="1:7">
      <c r="A273" s="4">
        <v>62206</v>
      </c>
      <c r="B273" s="5" t="s">
        <v>925</v>
      </c>
      <c r="C273" s="5" t="s">
        <v>926</v>
      </c>
      <c r="D273" s="6" t="s">
        <v>27</v>
      </c>
      <c r="E273" s="6">
        <v>1</v>
      </c>
      <c r="F273" s="7">
        <v>8.82</v>
      </c>
      <c r="G273" s="7">
        <v>8.82</v>
      </c>
    </row>
    <row r="274" spans="1:7">
      <c r="A274" s="4">
        <v>62207</v>
      </c>
      <c r="B274" s="5" t="s">
        <v>927</v>
      </c>
      <c r="C274" s="5" t="s">
        <v>928</v>
      </c>
      <c r="D274" s="6" t="s">
        <v>27</v>
      </c>
      <c r="E274" s="6">
        <v>1</v>
      </c>
      <c r="F274" s="7">
        <v>43.39</v>
      </c>
      <c r="G274" s="7">
        <v>43.39</v>
      </c>
    </row>
    <row r="275" ht="30" spans="1:7">
      <c r="A275" s="4">
        <v>62208</v>
      </c>
      <c r="B275" s="5" t="s">
        <v>929</v>
      </c>
      <c r="C275" s="5" t="s">
        <v>930</v>
      </c>
      <c r="D275" s="6" t="s">
        <v>27</v>
      </c>
      <c r="E275" s="6">
        <v>1</v>
      </c>
      <c r="F275" s="7">
        <v>72.17</v>
      </c>
      <c r="G275" s="7">
        <v>72.17</v>
      </c>
    </row>
    <row r="276" ht="30" spans="1:7">
      <c r="A276" s="4">
        <v>62211</v>
      </c>
      <c r="B276" s="5" t="s">
        <v>931</v>
      </c>
      <c r="C276" s="5" t="s">
        <v>932</v>
      </c>
      <c r="D276" s="6" t="s">
        <v>32</v>
      </c>
      <c r="E276" s="6">
        <v>1</v>
      </c>
      <c r="F276" s="7">
        <v>3.06</v>
      </c>
      <c r="G276" s="7">
        <v>3.06</v>
      </c>
    </row>
    <row r="277" ht="30" spans="1:7">
      <c r="A277" s="4">
        <v>62212</v>
      </c>
      <c r="B277" s="5" t="s">
        <v>933</v>
      </c>
      <c r="C277" s="5" t="s">
        <v>934</v>
      </c>
      <c r="D277" s="6" t="s">
        <v>32</v>
      </c>
      <c r="E277" s="6">
        <v>1</v>
      </c>
      <c r="F277" s="7">
        <v>14.89</v>
      </c>
      <c r="G277" s="7">
        <v>14.89</v>
      </c>
    </row>
    <row r="278" ht="90" spans="1:7">
      <c r="A278" s="4">
        <v>623</v>
      </c>
      <c r="B278" s="5"/>
      <c r="C278" s="4" t="s">
        <v>935</v>
      </c>
      <c r="D278" s="6"/>
      <c r="E278" s="6"/>
      <c r="F278" s="7"/>
      <c r="G278" s="7"/>
    </row>
    <row r="279" ht="105" spans="1:7">
      <c r="A279" s="4">
        <v>62301</v>
      </c>
      <c r="B279" s="5" t="s">
        <v>936</v>
      </c>
      <c r="C279" s="5" t="s">
        <v>937</v>
      </c>
      <c r="D279" s="6" t="s">
        <v>27</v>
      </c>
      <c r="E279" s="6">
        <v>1</v>
      </c>
      <c r="F279" s="7">
        <v>776.87</v>
      </c>
      <c r="G279" s="7">
        <v>776.87</v>
      </c>
    </row>
    <row r="280" ht="105" spans="1:7">
      <c r="A280" s="4">
        <v>62302</v>
      </c>
      <c r="B280" s="5" t="s">
        <v>938</v>
      </c>
      <c r="C280" s="5" t="s">
        <v>939</v>
      </c>
      <c r="D280" s="6" t="s">
        <v>27</v>
      </c>
      <c r="E280" s="6">
        <v>1</v>
      </c>
      <c r="F280" s="7">
        <v>776.87</v>
      </c>
      <c r="G280" s="7">
        <v>776.87</v>
      </c>
    </row>
    <row r="281" ht="90" spans="1:7">
      <c r="A281" s="4">
        <v>625</v>
      </c>
      <c r="B281" s="5"/>
      <c r="C281" s="4" t="s">
        <v>940</v>
      </c>
      <c r="D281" s="6"/>
      <c r="E281" s="6"/>
      <c r="F281" s="7"/>
      <c r="G281" s="7"/>
    </row>
    <row r="282" ht="120" spans="1:7">
      <c r="A282" s="4">
        <v>62501</v>
      </c>
      <c r="B282" s="5" t="s">
        <v>941</v>
      </c>
      <c r="C282" s="5" t="s">
        <v>942</v>
      </c>
      <c r="D282" s="6" t="s">
        <v>27</v>
      </c>
      <c r="E282" s="6">
        <v>1</v>
      </c>
      <c r="F282" s="10">
        <v>1764.47</v>
      </c>
      <c r="G282" s="10">
        <v>1764.47</v>
      </c>
    </row>
    <row r="283" ht="120" spans="1:7">
      <c r="A283" s="4">
        <v>62502</v>
      </c>
      <c r="B283" s="5" t="s">
        <v>943</v>
      </c>
      <c r="C283" s="5" t="s">
        <v>944</v>
      </c>
      <c r="D283" s="6" t="s">
        <v>27</v>
      </c>
      <c r="E283" s="6">
        <v>1</v>
      </c>
      <c r="F283" s="10">
        <v>1852.14</v>
      </c>
      <c r="G283" s="10">
        <v>1852.14</v>
      </c>
    </row>
    <row r="284" ht="120" spans="1:7">
      <c r="A284" s="4">
        <v>62503</v>
      </c>
      <c r="B284" s="5" t="s">
        <v>945</v>
      </c>
      <c r="C284" s="5" t="s">
        <v>946</v>
      </c>
      <c r="D284" s="6" t="s">
        <v>27</v>
      </c>
      <c r="E284" s="6">
        <v>1</v>
      </c>
      <c r="F284" s="10">
        <v>2028.15</v>
      </c>
      <c r="G284" s="10">
        <v>2028.15</v>
      </c>
    </row>
    <row r="285" ht="120" spans="1:7">
      <c r="A285" s="4">
        <v>62504</v>
      </c>
      <c r="B285" s="5" t="s">
        <v>947</v>
      </c>
      <c r="C285" s="5" t="s">
        <v>948</v>
      </c>
      <c r="D285" s="6" t="s">
        <v>27</v>
      </c>
      <c r="E285" s="6">
        <v>1</v>
      </c>
      <c r="F285" s="10">
        <v>2176.82</v>
      </c>
      <c r="G285" s="10">
        <v>2176.82</v>
      </c>
    </row>
    <row r="286" ht="120" spans="1:7">
      <c r="A286" s="4">
        <v>62505</v>
      </c>
      <c r="B286" s="5" t="s">
        <v>949</v>
      </c>
      <c r="C286" s="5" t="s">
        <v>950</v>
      </c>
      <c r="D286" s="6" t="s">
        <v>27</v>
      </c>
      <c r="E286" s="6">
        <v>1</v>
      </c>
      <c r="F286" s="10">
        <v>3553.41</v>
      </c>
      <c r="G286" s="10">
        <v>3553.41</v>
      </c>
    </row>
    <row r="287" spans="1:7">
      <c r="A287" s="4">
        <v>7</v>
      </c>
      <c r="B287" s="5"/>
      <c r="C287" s="4" t="s">
        <v>951</v>
      </c>
      <c r="D287" s="6"/>
      <c r="E287" s="6"/>
      <c r="F287" s="7"/>
      <c r="G287" s="7"/>
    </row>
    <row r="288" spans="1:7">
      <c r="A288" s="4">
        <v>711</v>
      </c>
      <c r="B288" s="5"/>
      <c r="C288" s="4" t="s">
        <v>952</v>
      </c>
      <c r="D288" s="6"/>
      <c r="E288" s="6"/>
      <c r="F288" s="7"/>
      <c r="G288" s="7"/>
    </row>
    <row r="289" ht="75" spans="1:7">
      <c r="A289" s="4">
        <v>71101</v>
      </c>
      <c r="B289" s="5" t="s">
        <v>953</v>
      </c>
      <c r="C289" s="5" t="s">
        <v>954</v>
      </c>
      <c r="D289" s="6" t="s">
        <v>454</v>
      </c>
      <c r="E289" s="6">
        <v>1</v>
      </c>
      <c r="F289" s="7">
        <v>621.1</v>
      </c>
      <c r="G289" s="7">
        <v>621.1</v>
      </c>
    </row>
    <row r="290" ht="60" spans="1:7">
      <c r="A290" s="4">
        <v>71103</v>
      </c>
      <c r="B290" s="5" t="s">
        <v>955</v>
      </c>
      <c r="C290" s="5" t="s">
        <v>956</v>
      </c>
      <c r="D290" s="6" t="s">
        <v>454</v>
      </c>
      <c r="E290" s="6">
        <v>1</v>
      </c>
      <c r="F290" s="7">
        <v>92.96</v>
      </c>
      <c r="G290" s="7">
        <v>92.96</v>
      </c>
    </row>
    <row r="291" ht="30" spans="1:7">
      <c r="A291" s="4">
        <v>71104</v>
      </c>
      <c r="B291" s="5" t="s">
        <v>957</v>
      </c>
      <c r="C291" s="5" t="s">
        <v>958</v>
      </c>
      <c r="D291" s="6" t="s">
        <v>454</v>
      </c>
      <c r="E291" s="6">
        <v>1</v>
      </c>
      <c r="F291" s="7">
        <v>544.71</v>
      </c>
      <c r="G291" s="7">
        <v>544.71</v>
      </c>
    </row>
    <row r="292" ht="30" spans="1:7">
      <c r="A292" s="4">
        <v>71105</v>
      </c>
      <c r="B292" s="5" t="s">
        <v>959</v>
      </c>
      <c r="C292" s="5" t="s">
        <v>960</v>
      </c>
      <c r="D292" s="6" t="s">
        <v>454</v>
      </c>
      <c r="E292" s="6">
        <v>1</v>
      </c>
      <c r="F292" s="7">
        <v>334.23</v>
      </c>
      <c r="G292" s="7">
        <v>334.23</v>
      </c>
    </row>
    <row r="293" ht="30" spans="1:7">
      <c r="A293" s="4">
        <v>71106</v>
      </c>
      <c r="B293" s="5" t="s">
        <v>961</v>
      </c>
      <c r="C293" s="5" t="s">
        <v>962</v>
      </c>
      <c r="D293" s="6" t="s">
        <v>454</v>
      </c>
      <c r="E293" s="6">
        <v>1</v>
      </c>
      <c r="F293" s="7">
        <v>655.85</v>
      </c>
      <c r="G293" s="7">
        <v>655.85</v>
      </c>
    </row>
    <row r="294" ht="30" spans="1:7">
      <c r="A294" s="4">
        <v>71107</v>
      </c>
      <c r="B294" s="5" t="s">
        <v>963</v>
      </c>
      <c r="C294" s="5" t="s">
        <v>964</v>
      </c>
      <c r="D294" s="6" t="s">
        <v>454</v>
      </c>
      <c r="E294" s="6">
        <v>1</v>
      </c>
      <c r="F294" s="7">
        <v>795.59</v>
      </c>
      <c r="G294" s="7">
        <v>795.59</v>
      </c>
    </row>
    <row r="295" spans="1:7">
      <c r="A295" s="4">
        <v>717</v>
      </c>
      <c r="B295" s="5"/>
      <c r="C295" s="4" t="s">
        <v>965</v>
      </c>
      <c r="D295" s="6"/>
      <c r="E295" s="6"/>
      <c r="F295" s="7"/>
      <c r="G295" s="7"/>
    </row>
    <row r="296" ht="75" spans="1:7">
      <c r="A296" s="4">
        <v>71701</v>
      </c>
      <c r="B296" s="5" t="s">
        <v>966</v>
      </c>
      <c r="C296" s="5" t="s">
        <v>967</v>
      </c>
      <c r="D296" s="6" t="s">
        <v>454</v>
      </c>
      <c r="E296" s="6">
        <v>1</v>
      </c>
      <c r="F296" s="7">
        <v>588.05</v>
      </c>
      <c r="G296" s="7">
        <v>588.05</v>
      </c>
    </row>
    <row r="297" ht="60" spans="1:7">
      <c r="A297" s="4">
        <v>71702</v>
      </c>
      <c r="B297" s="5" t="s">
        <v>968</v>
      </c>
      <c r="C297" s="5" t="s">
        <v>969</v>
      </c>
      <c r="D297" s="6" t="s">
        <v>454</v>
      </c>
      <c r="E297" s="6">
        <v>1</v>
      </c>
      <c r="F297" s="7">
        <v>696.72</v>
      </c>
      <c r="G297" s="7">
        <v>696.72</v>
      </c>
    </row>
    <row r="298" ht="75" spans="1:7">
      <c r="A298" s="4">
        <v>71703</v>
      </c>
      <c r="B298" s="5" t="s">
        <v>970</v>
      </c>
      <c r="C298" s="5" t="s">
        <v>971</v>
      </c>
      <c r="D298" s="6" t="s">
        <v>454</v>
      </c>
      <c r="E298" s="6">
        <v>1</v>
      </c>
      <c r="F298" s="7">
        <v>527.38</v>
      </c>
      <c r="G298" s="7">
        <v>527.38</v>
      </c>
    </row>
    <row r="299" ht="60" spans="1:7">
      <c r="A299" s="4">
        <v>71704</v>
      </c>
      <c r="B299" s="5" t="s">
        <v>972</v>
      </c>
      <c r="C299" s="5" t="s">
        <v>973</v>
      </c>
      <c r="D299" s="6" t="s">
        <v>454</v>
      </c>
      <c r="E299" s="6">
        <v>1</v>
      </c>
      <c r="F299" s="10">
        <v>1162.61</v>
      </c>
      <c r="G299" s="10">
        <v>1162.61</v>
      </c>
    </row>
    <row r="300" ht="60" spans="1:7">
      <c r="A300" s="4">
        <v>71706</v>
      </c>
      <c r="B300" s="5" t="s">
        <v>974</v>
      </c>
      <c r="C300" s="5" t="s">
        <v>975</v>
      </c>
      <c r="D300" s="6" t="s">
        <v>454</v>
      </c>
      <c r="E300" s="6">
        <v>1</v>
      </c>
      <c r="F300" s="7">
        <v>274.32</v>
      </c>
      <c r="G300" s="7">
        <v>274.32</v>
      </c>
    </row>
    <row r="301" spans="1:7">
      <c r="A301" s="4">
        <v>718</v>
      </c>
      <c r="B301" s="5"/>
      <c r="C301" s="4" t="s">
        <v>914</v>
      </c>
      <c r="D301" s="6"/>
      <c r="E301" s="6"/>
      <c r="F301" s="7"/>
      <c r="G301" s="7"/>
    </row>
    <row r="302" ht="30" spans="1:7">
      <c r="A302" s="4">
        <v>71801</v>
      </c>
      <c r="B302" s="5" t="s">
        <v>976</v>
      </c>
      <c r="C302" s="5" t="s">
        <v>977</v>
      </c>
      <c r="D302" s="6" t="s">
        <v>454</v>
      </c>
      <c r="E302" s="6">
        <v>1</v>
      </c>
      <c r="F302" s="7">
        <v>25.32</v>
      </c>
      <c r="G302" s="7">
        <v>25.32</v>
      </c>
    </row>
    <row r="303" spans="1:7">
      <c r="A303" s="4">
        <v>8</v>
      </c>
      <c r="B303" s="5"/>
      <c r="C303" s="4" t="s">
        <v>978</v>
      </c>
      <c r="D303" s="6"/>
      <c r="E303" s="6"/>
      <c r="F303" s="7"/>
      <c r="G303" s="7"/>
    </row>
    <row r="304" spans="1:7">
      <c r="A304" s="4">
        <v>801</v>
      </c>
      <c r="B304" s="5"/>
      <c r="C304" s="4" t="s">
        <v>979</v>
      </c>
      <c r="D304" s="6"/>
      <c r="E304" s="6"/>
      <c r="F304" s="7"/>
      <c r="G304" s="7"/>
    </row>
    <row r="305" ht="30" spans="1:7">
      <c r="A305" s="4">
        <v>80102</v>
      </c>
      <c r="B305" s="5" t="s">
        <v>980</v>
      </c>
      <c r="C305" s="5" t="s">
        <v>981</v>
      </c>
      <c r="D305" s="6" t="s">
        <v>454</v>
      </c>
      <c r="E305" s="6">
        <v>1</v>
      </c>
      <c r="F305" s="7">
        <v>271.78</v>
      </c>
      <c r="G305" s="7">
        <v>271.78</v>
      </c>
    </row>
    <row r="306" ht="30" spans="1:7">
      <c r="A306" s="4">
        <v>80103</v>
      </c>
      <c r="B306" s="5" t="s">
        <v>982</v>
      </c>
      <c r="C306" s="5" t="s">
        <v>983</v>
      </c>
      <c r="D306" s="6" t="s">
        <v>454</v>
      </c>
      <c r="E306" s="6">
        <v>1</v>
      </c>
      <c r="F306" s="7">
        <v>301.16</v>
      </c>
      <c r="G306" s="7">
        <v>301.16</v>
      </c>
    </row>
    <row r="307" spans="1:7">
      <c r="A307" s="4">
        <v>80107</v>
      </c>
      <c r="B307" s="5" t="s">
        <v>984</v>
      </c>
      <c r="C307" s="5" t="s">
        <v>985</v>
      </c>
      <c r="D307" s="6" t="s">
        <v>454</v>
      </c>
      <c r="E307" s="6">
        <v>1</v>
      </c>
      <c r="F307" s="10">
        <v>1391.11</v>
      </c>
      <c r="G307" s="10">
        <v>1391.11</v>
      </c>
    </row>
    <row r="308" spans="1:7">
      <c r="A308" s="4">
        <v>802</v>
      </c>
      <c r="B308" s="5"/>
      <c r="C308" s="4" t="s">
        <v>986</v>
      </c>
      <c r="D308" s="6"/>
      <c r="E308" s="6"/>
      <c r="F308" s="7"/>
      <c r="G308" s="7"/>
    </row>
    <row r="309" ht="60" spans="1:7">
      <c r="A309" s="4">
        <v>80201</v>
      </c>
      <c r="B309" s="5" t="s">
        <v>987</v>
      </c>
      <c r="C309" s="5" t="s">
        <v>988</v>
      </c>
      <c r="D309" s="6" t="s">
        <v>454</v>
      </c>
      <c r="E309" s="6">
        <v>1</v>
      </c>
      <c r="F309" s="7">
        <v>631.47</v>
      </c>
      <c r="G309" s="7">
        <v>631.47</v>
      </c>
    </row>
    <row r="310" ht="75" spans="1:7">
      <c r="A310" s="4">
        <v>80202</v>
      </c>
      <c r="B310" s="5" t="s">
        <v>989</v>
      </c>
      <c r="C310" s="5" t="s">
        <v>990</v>
      </c>
      <c r="D310" s="6" t="s">
        <v>454</v>
      </c>
      <c r="E310" s="6">
        <v>1</v>
      </c>
      <c r="F310" s="7">
        <v>738.53</v>
      </c>
      <c r="G310" s="7">
        <v>738.53</v>
      </c>
    </row>
    <row r="311" ht="75" spans="1:7">
      <c r="A311" s="4">
        <v>80203</v>
      </c>
      <c r="B311" s="5" t="s">
        <v>991</v>
      </c>
      <c r="C311" s="5" t="s">
        <v>992</v>
      </c>
      <c r="D311" s="6" t="s">
        <v>454</v>
      </c>
      <c r="E311" s="6">
        <v>1</v>
      </c>
      <c r="F311" s="7">
        <v>663.94</v>
      </c>
      <c r="G311" s="7">
        <v>663.94</v>
      </c>
    </row>
    <row r="312" spans="1:7">
      <c r="A312" s="4">
        <v>9</v>
      </c>
      <c r="B312" s="5"/>
      <c r="C312" s="4" t="s">
        <v>993</v>
      </c>
      <c r="D312" s="6"/>
      <c r="E312" s="6"/>
      <c r="F312" s="7"/>
      <c r="G312" s="7"/>
    </row>
    <row r="313" spans="1:7">
      <c r="A313" s="4">
        <v>901</v>
      </c>
      <c r="B313" s="5"/>
      <c r="C313" s="4" t="s">
        <v>994</v>
      </c>
      <c r="D313" s="6"/>
      <c r="E313" s="6"/>
      <c r="F313" s="7"/>
      <c r="G313" s="7"/>
    </row>
    <row r="314" ht="105" spans="1:7">
      <c r="A314" s="4">
        <v>90101</v>
      </c>
      <c r="B314" s="5" t="s">
        <v>995</v>
      </c>
      <c r="C314" s="5" t="s">
        <v>996</v>
      </c>
      <c r="D314" s="6" t="s">
        <v>454</v>
      </c>
      <c r="E314" s="6">
        <v>1</v>
      </c>
      <c r="F314" s="7">
        <v>222.17</v>
      </c>
      <c r="G314" s="7">
        <v>222.17</v>
      </c>
    </row>
    <row r="315" ht="105" spans="1:7">
      <c r="A315" s="4">
        <v>90102</v>
      </c>
      <c r="B315" s="5" t="s">
        <v>997</v>
      </c>
      <c r="C315" s="5" t="s">
        <v>998</v>
      </c>
      <c r="D315" s="6" t="s">
        <v>454</v>
      </c>
      <c r="E315" s="6">
        <v>1</v>
      </c>
      <c r="F315" s="7">
        <v>113.01</v>
      </c>
      <c r="G315" s="7">
        <v>113.01</v>
      </c>
    </row>
    <row r="316" ht="75" spans="1:7">
      <c r="A316" s="4">
        <v>90103</v>
      </c>
      <c r="B316" s="5" t="s">
        <v>999</v>
      </c>
      <c r="C316" s="5" t="s">
        <v>1000</v>
      </c>
      <c r="D316" s="6" t="s">
        <v>454</v>
      </c>
      <c r="E316" s="6">
        <v>1</v>
      </c>
      <c r="F316" s="7">
        <v>100.86</v>
      </c>
      <c r="G316" s="7">
        <v>100.86</v>
      </c>
    </row>
    <row r="317" ht="90" spans="1:7">
      <c r="A317" s="4">
        <v>90104</v>
      </c>
      <c r="B317" s="5" t="s">
        <v>1001</v>
      </c>
      <c r="C317" s="5" t="s">
        <v>1002</v>
      </c>
      <c r="D317" s="6" t="s">
        <v>454</v>
      </c>
      <c r="E317" s="6">
        <v>1</v>
      </c>
      <c r="F317" s="7">
        <v>403.81</v>
      </c>
      <c r="G317" s="7">
        <v>403.81</v>
      </c>
    </row>
    <row r="318" ht="105" spans="1:7">
      <c r="A318" s="4">
        <v>90105</v>
      </c>
      <c r="B318" s="5" t="s">
        <v>1003</v>
      </c>
      <c r="C318" s="5" t="s">
        <v>1004</v>
      </c>
      <c r="D318" s="6" t="s">
        <v>454</v>
      </c>
      <c r="E318" s="6">
        <v>1</v>
      </c>
      <c r="F318" s="7">
        <v>255.04</v>
      </c>
      <c r="G318" s="7">
        <v>255.04</v>
      </c>
    </row>
    <row r="319" spans="1:7">
      <c r="A319" s="4">
        <v>902</v>
      </c>
      <c r="B319" s="5"/>
      <c r="C319" s="4" t="s">
        <v>1005</v>
      </c>
      <c r="D319" s="6"/>
      <c r="E319" s="6"/>
      <c r="F319" s="7"/>
      <c r="G319" s="7"/>
    </row>
    <row r="320" ht="45" spans="1:7">
      <c r="A320" s="4">
        <v>90202</v>
      </c>
      <c r="B320" s="5" t="s">
        <v>1006</v>
      </c>
      <c r="C320" s="5" t="s">
        <v>1007</v>
      </c>
      <c r="D320" s="6" t="s">
        <v>454</v>
      </c>
      <c r="E320" s="6">
        <v>1</v>
      </c>
      <c r="F320" s="7">
        <v>55.53</v>
      </c>
      <c r="G320" s="7">
        <v>55.53</v>
      </c>
    </row>
    <row r="321" ht="45" spans="1:7">
      <c r="A321" s="4">
        <v>90203</v>
      </c>
      <c r="B321" s="5" t="s">
        <v>1008</v>
      </c>
      <c r="C321" s="5" t="s">
        <v>1009</v>
      </c>
      <c r="D321" s="6" t="s">
        <v>454</v>
      </c>
      <c r="E321" s="6">
        <v>1</v>
      </c>
      <c r="F321" s="7">
        <v>85.6</v>
      </c>
      <c r="G321" s="7">
        <v>85.6</v>
      </c>
    </row>
    <row r="322" ht="45" spans="1:7">
      <c r="A322" s="4">
        <v>90206</v>
      </c>
      <c r="B322" s="5" t="s">
        <v>1010</v>
      </c>
      <c r="C322" s="5" t="s">
        <v>1011</v>
      </c>
      <c r="D322" s="6" t="s">
        <v>454</v>
      </c>
      <c r="E322" s="6">
        <v>1</v>
      </c>
      <c r="F322" s="7">
        <v>87.88</v>
      </c>
      <c r="G322" s="7">
        <v>87.88</v>
      </c>
    </row>
    <row r="323" ht="75" spans="1:7">
      <c r="A323" s="4">
        <v>90211</v>
      </c>
      <c r="B323" s="5" t="s">
        <v>1012</v>
      </c>
      <c r="C323" s="5" t="s">
        <v>1013</v>
      </c>
      <c r="D323" s="6" t="s">
        <v>454</v>
      </c>
      <c r="E323" s="6">
        <v>1</v>
      </c>
      <c r="F323" s="7">
        <v>175.6</v>
      </c>
      <c r="G323" s="7">
        <v>175.6</v>
      </c>
    </row>
    <row r="324" ht="45" spans="1:7">
      <c r="A324" s="4">
        <v>90212</v>
      </c>
      <c r="B324" s="5" t="s">
        <v>1014</v>
      </c>
      <c r="C324" s="5" t="s">
        <v>1015</v>
      </c>
      <c r="D324" s="6" t="s">
        <v>454</v>
      </c>
      <c r="E324" s="6">
        <v>1</v>
      </c>
      <c r="F324" s="7">
        <v>125.99</v>
      </c>
      <c r="G324" s="7">
        <v>125.99</v>
      </c>
    </row>
    <row r="325" ht="30" spans="1:7">
      <c r="A325" s="4">
        <v>90215</v>
      </c>
      <c r="B325" s="5" t="s">
        <v>1016</v>
      </c>
      <c r="C325" s="5" t="s">
        <v>1017</v>
      </c>
      <c r="D325" s="6" t="s">
        <v>32</v>
      </c>
      <c r="E325" s="6">
        <v>1</v>
      </c>
      <c r="F325" s="7">
        <v>36.37</v>
      </c>
      <c r="G325" s="7">
        <v>36.37</v>
      </c>
    </row>
    <row r="326" ht="30" spans="1:7">
      <c r="A326" s="4">
        <v>90216</v>
      </c>
      <c r="B326" s="5" t="s">
        <v>1018</v>
      </c>
      <c r="C326" s="5" t="s">
        <v>1019</v>
      </c>
      <c r="D326" s="6" t="s">
        <v>32</v>
      </c>
      <c r="E326" s="6">
        <v>1</v>
      </c>
      <c r="F326" s="7">
        <v>91.17</v>
      </c>
      <c r="G326" s="7">
        <v>91.17</v>
      </c>
    </row>
    <row r="327" ht="45" spans="1:7">
      <c r="A327" s="4">
        <v>90219</v>
      </c>
      <c r="B327" s="5" t="s">
        <v>1020</v>
      </c>
      <c r="C327" s="5" t="s">
        <v>1021</v>
      </c>
      <c r="D327" s="6" t="s">
        <v>454</v>
      </c>
      <c r="E327" s="6">
        <v>1</v>
      </c>
      <c r="F327" s="7">
        <v>81.59</v>
      </c>
      <c r="G327" s="7">
        <v>81.59</v>
      </c>
    </row>
    <row r="328" ht="75" spans="1:7">
      <c r="A328" s="4">
        <v>90228</v>
      </c>
      <c r="B328" s="5" t="s">
        <v>1022</v>
      </c>
      <c r="C328" s="5" t="s">
        <v>1023</v>
      </c>
      <c r="D328" s="6" t="s">
        <v>454</v>
      </c>
      <c r="E328" s="6">
        <v>1</v>
      </c>
      <c r="F328" s="7">
        <v>75.64</v>
      </c>
      <c r="G328" s="7">
        <v>75.64</v>
      </c>
    </row>
    <row r="329" spans="1:7">
      <c r="A329" s="4">
        <v>903</v>
      </c>
      <c r="B329" s="5"/>
      <c r="C329" s="4" t="s">
        <v>1024</v>
      </c>
      <c r="D329" s="6"/>
      <c r="E329" s="6"/>
      <c r="F329" s="7"/>
      <c r="G329" s="7"/>
    </row>
    <row r="330" ht="45" spans="1:7">
      <c r="A330" s="4">
        <v>90301</v>
      </c>
      <c r="B330" s="5" t="s">
        <v>1025</v>
      </c>
      <c r="C330" s="5" t="s">
        <v>1026</v>
      </c>
      <c r="D330" s="6" t="s">
        <v>32</v>
      </c>
      <c r="E330" s="6">
        <v>1</v>
      </c>
      <c r="F330" s="7">
        <v>109.17</v>
      </c>
      <c r="G330" s="7">
        <v>109.17</v>
      </c>
    </row>
    <row r="331" ht="30" spans="1:7">
      <c r="A331" s="4">
        <v>90302</v>
      </c>
      <c r="B331" s="5" t="s">
        <v>1027</v>
      </c>
      <c r="C331" s="5" t="s">
        <v>1028</v>
      </c>
      <c r="D331" s="6" t="s">
        <v>32</v>
      </c>
      <c r="E331" s="6">
        <v>1</v>
      </c>
      <c r="F331" s="7">
        <v>34.6</v>
      </c>
      <c r="G331" s="7">
        <v>34.6</v>
      </c>
    </row>
    <row r="332" ht="45" spans="1:7">
      <c r="A332" s="4">
        <v>90305</v>
      </c>
      <c r="B332" s="5" t="s">
        <v>1029</v>
      </c>
      <c r="C332" s="5" t="s">
        <v>1030</v>
      </c>
      <c r="D332" s="6" t="s">
        <v>32</v>
      </c>
      <c r="E332" s="6">
        <v>1</v>
      </c>
      <c r="F332" s="7">
        <v>260.71</v>
      </c>
      <c r="G332" s="7">
        <v>260.71</v>
      </c>
    </row>
    <row r="333" ht="30" spans="1:7">
      <c r="A333" s="4">
        <v>90312</v>
      </c>
      <c r="B333" s="5" t="s">
        <v>1031</v>
      </c>
      <c r="C333" s="5" t="s">
        <v>1032</v>
      </c>
      <c r="D333" s="6" t="s">
        <v>32</v>
      </c>
      <c r="E333" s="6">
        <v>1</v>
      </c>
      <c r="F333" s="7">
        <v>219.75</v>
      </c>
      <c r="G333" s="7">
        <v>219.75</v>
      </c>
    </row>
    <row r="334" ht="30" spans="1:7">
      <c r="A334" s="4">
        <v>90314</v>
      </c>
      <c r="B334" s="5" t="s">
        <v>1033</v>
      </c>
      <c r="C334" s="5" t="s">
        <v>1034</v>
      </c>
      <c r="D334" s="6" t="s">
        <v>32</v>
      </c>
      <c r="E334" s="6">
        <v>1</v>
      </c>
      <c r="F334" s="7">
        <v>56.35</v>
      </c>
      <c r="G334" s="7">
        <v>56.35</v>
      </c>
    </row>
    <row r="335" spans="1:7">
      <c r="A335" s="4">
        <v>904</v>
      </c>
      <c r="B335" s="5"/>
      <c r="C335" s="4" t="s">
        <v>1035</v>
      </c>
      <c r="D335" s="6"/>
      <c r="E335" s="6"/>
      <c r="F335" s="7"/>
      <c r="G335" s="7"/>
    </row>
    <row r="336" ht="90" spans="1:7">
      <c r="A336" s="4">
        <v>90403</v>
      </c>
      <c r="B336" s="5" t="s">
        <v>1036</v>
      </c>
      <c r="C336" s="5" t="s">
        <v>1037</v>
      </c>
      <c r="D336" s="6" t="s">
        <v>32</v>
      </c>
      <c r="E336" s="6">
        <v>1</v>
      </c>
      <c r="F336" s="7">
        <v>122.03</v>
      </c>
      <c r="G336" s="7">
        <v>122.03</v>
      </c>
    </row>
    <row r="337" spans="1:7">
      <c r="A337" s="4">
        <v>905</v>
      </c>
      <c r="B337" s="5"/>
      <c r="C337" s="4" t="s">
        <v>914</v>
      </c>
      <c r="D337" s="6"/>
      <c r="E337" s="6"/>
      <c r="F337" s="7"/>
      <c r="G337" s="7"/>
    </row>
    <row r="338" ht="60" spans="1:7">
      <c r="A338" s="4">
        <v>90501</v>
      </c>
      <c r="B338" s="5" t="s">
        <v>1038</v>
      </c>
      <c r="C338" s="5" t="s">
        <v>1039</v>
      </c>
      <c r="D338" s="6" t="s">
        <v>454</v>
      </c>
      <c r="E338" s="6">
        <v>1</v>
      </c>
      <c r="F338" s="7">
        <v>64.18</v>
      </c>
      <c r="G338" s="7">
        <v>64.18</v>
      </c>
    </row>
    <row r="339" ht="75" spans="1:7">
      <c r="A339" s="4">
        <v>90502</v>
      </c>
      <c r="B339" s="5" t="s">
        <v>1040</v>
      </c>
      <c r="C339" s="5" t="s">
        <v>1041</v>
      </c>
      <c r="D339" s="6" t="s">
        <v>454</v>
      </c>
      <c r="E339" s="6">
        <v>1</v>
      </c>
      <c r="F339" s="7">
        <v>22</v>
      </c>
      <c r="G339" s="7">
        <v>22</v>
      </c>
    </row>
    <row r="340" ht="30" spans="1:7">
      <c r="A340" s="4">
        <v>90506</v>
      </c>
      <c r="B340" s="5" t="s">
        <v>1042</v>
      </c>
      <c r="C340" s="5" t="s">
        <v>1043</v>
      </c>
      <c r="D340" s="6" t="s">
        <v>454</v>
      </c>
      <c r="E340" s="6">
        <v>1</v>
      </c>
      <c r="F340" s="7">
        <v>17.7</v>
      </c>
      <c r="G340" s="7">
        <v>17.7</v>
      </c>
    </row>
    <row r="341" ht="30" spans="1:7">
      <c r="A341" s="4">
        <v>90509</v>
      </c>
      <c r="B341" s="5" t="s">
        <v>1044</v>
      </c>
      <c r="C341" s="5" t="s">
        <v>1045</v>
      </c>
      <c r="D341" s="6" t="s">
        <v>454</v>
      </c>
      <c r="E341" s="6">
        <v>1</v>
      </c>
      <c r="F341" s="7">
        <v>90.92</v>
      </c>
      <c r="G341" s="7">
        <v>90.92</v>
      </c>
    </row>
    <row r="342" ht="30" spans="1:7">
      <c r="A342" s="4">
        <v>90511</v>
      </c>
      <c r="B342" s="5" t="s">
        <v>1046</v>
      </c>
      <c r="C342" s="5" t="s">
        <v>1047</v>
      </c>
      <c r="D342" s="6" t="s">
        <v>454</v>
      </c>
      <c r="E342" s="6">
        <v>1</v>
      </c>
      <c r="F342" s="7">
        <v>40.93</v>
      </c>
      <c r="G342" s="7">
        <v>40.93</v>
      </c>
    </row>
    <row r="343" ht="30" spans="1:7">
      <c r="A343" s="4">
        <v>90512</v>
      </c>
      <c r="B343" s="5" t="s">
        <v>1048</v>
      </c>
      <c r="C343" s="5" t="s">
        <v>1049</v>
      </c>
      <c r="D343" s="6" t="s">
        <v>82</v>
      </c>
      <c r="E343" s="6">
        <v>1</v>
      </c>
      <c r="F343" s="7">
        <v>23.21</v>
      </c>
      <c r="G343" s="7">
        <v>23.21</v>
      </c>
    </row>
    <row r="344" spans="1:7">
      <c r="A344" s="4">
        <v>10</v>
      </c>
      <c r="B344" s="5"/>
      <c r="C344" s="4" t="s">
        <v>1050</v>
      </c>
      <c r="D344" s="6"/>
      <c r="E344" s="6"/>
      <c r="F344" s="7"/>
      <c r="G344" s="7"/>
    </row>
    <row r="345" ht="30" spans="1:7">
      <c r="A345" s="4">
        <v>1001</v>
      </c>
      <c r="B345" s="5"/>
      <c r="C345" s="4" t="s">
        <v>1051</v>
      </c>
      <c r="D345" s="6"/>
      <c r="E345" s="6"/>
      <c r="F345" s="7"/>
      <c r="G345" s="7"/>
    </row>
    <row r="346" ht="90" spans="1:7">
      <c r="A346" s="4">
        <v>100102</v>
      </c>
      <c r="B346" s="5" t="s">
        <v>1052</v>
      </c>
      <c r="C346" s="5" t="s">
        <v>1053</v>
      </c>
      <c r="D346" s="6" t="s">
        <v>454</v>
      </c>
      <c r="E346" s="6">
        <v>1</v>
      </c>
      <c r="F346" s="7">
        <v>82.88</v>
      </c>
      <c r="G346" s="7">
        <v>82.88</v>
      </c>
    </row>
    <row r="347" ht="90" spans="1:7">
      <c r="A347" s="4">
        <v>100105</v>
      </c>
      <c r="B347" s="5" t="s">
        <v>1054</v>
      </c>
      <c r="C347" s="5" t="s">
        <v>1055</v>
      </c>
      <c r="D347" s="6" t="s">
        <v>454</v>
      </c>
      <c r="E347" s="6">
        <v>1</v>
      </c>
      <c r="F347" s="7">
        <v>297.33</v>
      </c>
      <c r="G347" s="7">
        <v>297.33</v>
      </c>
    </row>
    <row r="348" ht="45" spans="1:7">
      <c r="A348" s="4">
        <v>1002</v>
      </c>
      <c r="B348" s="5"/>
      <c r="C348" s="4" t="s">
        <v>1056</v>
      </c>
      <c r="D348" s="6"/>
      <c r="E348" s="6"/>
      <c r="F348" s="7"/>
      <c r="G348" s="7"/>
    </row>
    <row r="349" ht="30" spans="1:7">
      <c r="A349" s="4">
        <v>100202</v>
      </c>
      <c r="B349" s="5" t="s">
        <v>1057</v>
      </c>
      <c r="C349" s="5" t="s">
        <v>1058</v>
      </c>
      <c r="D349" s="6" t="s">
        <v>454</v>
      </c>
      <c r="E349" s="6">
        <v>1</v>
      </c>
      <c r="F349" s="7">
        <v>58.47</v>
      </c>
      <c r="G349" s="7">
        <v>58.47</v>
      </c>
    </row>
    <row r="350" ht="30" spans="1:7">
      <c r="A350" s="4">
        <v>100203</v>
      </c>
      <c r="B350" s="5" t="s">
        <v>1059</v>
      </c>
      <c r="C350" s="5" t="s">
        <v>1060</v>
      </c>
      <c r="D350" s="6" t="s">
        <v>454</v>
      </c>
      <c r="E350" s="6">
        <v>1</v>
      </c>
      <c r="F350" s="7">
        <v>48.12</v>
      </c>
      <c r="G350" s="7">
        <v>48.12</v>
      </c>
    </row>
    <row r="351" ht="75" spans="1:7">
      <c r="A351" s="4">
        <v>100204</v>
      </c>
      <c r="B351" s="5" t="s">
        <v>1061</v>
      </c>
      <c r="C351" s="5" t="s">
        <v>1062</v>
      </c>
      <c r="D351" s="6" t="s">
        <v>454</v>
      </c>
      <c r="E351" s="6">
        <v>1</v>
      </c>
      <c r="F351" s="7">
        <v>45.47</v>
      </c>
      <c r="G351" s="7">
        <v>45.47</v>
      </c>
    </row>
    <row r="352" ht="90" spans="1:7">
      <c r="A352" s="4">
        <v>100208</v>
      </c>
      <c r="B352" s="5" t="s">
        <v>1063</v>
      </c>
      <c r="C352" s="5" t="s">
        <v>1064</v>
      </c>
      <c r="D352" s="6" t="s">
        <v>454</v>
      </c>
      <c r="E352" s="6">
        <v>1</v>
      </c>
      <c r="F352" s="7">
        <v>266.9</v>
      </c>
      <c r="G352" s="7">
        <v>266.9</v>
      </c>
    </row>
    <row r="353" ht="30" spans="1:7">
      <c r="A353" s="4">
        <v>1003</v>
      </c>
      <c r="B353" s="5"/>
      <c r="C353" s="4" t="s">
        <v>1065</v>
      </c>
      <c r="D353" s="6"/>
      <c r="E353" s="6"/>
      <c r="F353" s="7"/>
      <c r="G353" s="7"/>
    </row>
    <row r="354" ht="90" spans="1:7">
      <c r="A354" s="4">
        <v>100301</v>
      </c>
      <c r="B354" s="5" t="s">
        <v>1066</v>
      </c>
      <c r="C354" s="5" t="s">
        <v>1067</v>
      </c>
      <c r="D354" s="6" t="s">
        <v>454</v>
      </c>
      <c r="E354" s="6">
        <v>1</v>
      </c>
      <c r="F354" s="7">
        <v>93.53</v>
      </c>
      <c r="G354" s="7">
        <v>93.53</v>
      </c>
    </row>
    <row r="355" spans="1:7">
      <c r="A355" s="4">
        <v>11</v>
      </c>
      <c r="B355" s="5"/>
      <c r="C355" s="4" t="s">
        <v>1068</v>
      </c>
      <c r="D355" s="6"/>
      <c r="E355" s="6"/>
      <c r="F355" s="7"/>
      <c r="G355" s="7"/>
    </row>
    <row r="356" spans="1:7">
      <c r="A356" s="4">
        <v>1101</v>
      </c>
      <c r="B356" s="5"/>
      <c r="C356" s="4" t="s">
        <v>1069</v>
      </c>
      <c r="D356" s="6"/>
      <c r="E356" s="6"/>
      <c r="F356" s="7"/>
      <c r="G356" s="7"/>
    </row>
    <row r="357" ht="45" spans="1:7">
      <c r="A357" s="4">
        <v>110101</v>
      </c>
      <c r="B357" s="5" t="s">
        <v>1070</v>
      </c>
      <c r="C357" s="5" t="s">
        <v>1071</v>
      </c>
      <c r="D357" s="6" t="s">
        <v>454</v>
      </c>
      <c r="E357" s="6">
        <v>1</v>
      </c>
      <c r="F357" s="7">
        <v>13.62</v>
      </c>
      <c r="G357" s="7">
        <v>13.62</v>
      </c>
    </row>
    <row r="358" spans="1:7">
      <c r="A358" s="4">
        <v>1102</v>
      </c>
      <c r="B358" s="5"/>
      <c r="C358" s="4" t="s">
        <v>1072</v>
      </c>
      <c r="D358" s="6"/>
      <c r="E358" s="6"/>
      <c r="F358" s="7"/>
      <c r="G358" s="7"/>
    </row>
    <row r="359" spans="1:7">
      <c r="A359" s="4">
        <v>110201</v>
      </c>
      <c r="B359" s="5" t="s">
        <v>1073</v>
      </c>
      <c r="C359" s="5" t="s">
        <v>1074</v>
      </c>
      <c r="D359" s="6" t="s">
        <v>454</v>
      </c>
      <c r="E359" s="6">
        <v>1</v>
      </c>
      <c r="F359" s="7">
        <v>55</v>
      </c>
      <c r="G359" s="7">
        <v>55</v>
      </c>
    </row>
    <row r="360" ht="60" spans="1:7">
      <c r="A360" s="4">
        <v>110210</v>
      </c>
      <c r="B360" s="5" t="s">
        <v>1075</v>
      </c>
      <c r="C360" s="5" t="s">
        <v>1076</v>
      </c>
      <c r="D360" s="6" t="s">
        <v>454</v>
      </c>
      <c r="E360" s="6">
        <v>1</v>
      </c>
      <c r="F360" s="7">
        <v>84.73</v>
      </c>
      <c r="G360" s="7">
        <v>84.73</v>
      </c>
    </row>
    <row r="361" ht="30" spans="1:7">
      <c r="A361" s="4">
        <v>1103</v>
      </c>
      <c r="B361" s="5"/>
      <c r="C361" s="4" t="s">
        <v>1077</v>
      </c>
      <c r="D361" s="6"/>
      <c r="E361" s="6"/>
      <c r="F361" s="7"/>
      <c r="G361" s="7"/>
    </row>
    <row r="362" ht="45" spans="1:7">
      <c r="A362" s="4">
        <v>110301</v>
      </c>
      <c r="B362" s="5" t="s">
        <v>1078</v>
      </c>
      <c r="C362" s="5" t="s">
        <v>1079</v>
      </c>
      <c r="D362" s="6" t="s">
        <v>454</v>
      </c>
      <c r="E362" s="6">
        <v>1</v>
      </c>
      <c r="F362" s="7">
        <v>38.02</v>
      </c>
      <c r="G362" s="7">
        <v>38.02</v>
      </c>
    </row>
    <row r="363" ht="45" spans="1:7">
      <c r="A363" s="4">
        <v>110302</v>
      </c>
      <c r="B363" s="5" t="s">
        <v>1080</v>
      </c>
      <c r="C363" s="5" t="s">
        <v>1081</v>
      </c>
      <c r="D363" s="6" t="s">
        <v>454</v>
      </c>
      <c r="E363" s="6">
        <v>1</v>
      </c>
      <c r="F363" s="7">
        <v>65.16</v>
      </c>
      <c r="G363" s="7">
        <v>65.16</v>
      </c>
    </row>
    <row r="364" spans="1:7">
      <c r="A364" s="4">
        <v>1104</v>
      </c>
      <c r="B364" s="5"/>
      <c r="C364" s="4" t="s">
        <v>914</v>
      </c>
      <c r="D364" s="6"/>
      <c r="E364" s="6"/>
      <c r="F364" s="7"/>
      <c r="G364" s="7"/>
    </row>
    <row r="365" ht="30" spans="1:7">
      <c r="A365" s="4">
        <v>110401</v>
      </c>
      <c r="B365" s="5" t="s">
        <v>1082</v>
      </c>
      <c r="C365" s="5" t="s">
        <v>1083</v>
      </c>
      <c r="D365" s="6" t="s">
        <v>454</v>
      </c>
      <c r="E365" s="6">
        <v>1</v>
      </c>
      <c r="F365" s="7">
        <v>57.37</v>
      </c>
      <c r="G365" s="7">
        <v>57.37</v>
      </c>
    </row>
    <row r="366" spans="1:7">
      <c r="A366" s="4">
        <v>12</v>
      </c>
      <c r="B366" s="5"/>
      <c r="C366" s="4" t="s">
        <v>1084</v>
      </c>
      <c r="D366" s="6"/>
      <c r="E366" s="6"/>
      <c r="F366" s="7"/>
      <c r="G366" s="7"/>
    </row>
    <row r="367" spans="1:7">
      <c r="A367" s="4">
        <v>1201</v>
      </c>
      <c r="B367" s="5"/>
      <c r="C367" s="4" t="s">
        <v>1069</v>
      </c>
      <c r="D367" s="6"/>
      <c r="E367" s="6"/>
      <c r="F367" s="7"/>
      <c r="G367" s="7"/>
    </row>
    <row r="368" ht="45" spans="1:7">
      <c r="A368" s="4">
        <v>120101</v>
      </c>
      <c r="B368" s="5" t="s">
        <v>1085</v>
      </c>
      <c r="C368" s="5" t="s">
        <v>1086</v>
      </c>
      <c r="D368" s="6" t="s">
        <v>454</v>
      </c>
      <c r="E368" s="6">
        <v>1</v>
      </c>
      <c r="F368" s="7">
        <v>7.07</v>
      </c>
      <c r="G368" s="7">
        <v>7.07</v>
      </c>
    </row>
    <row r="369" spans="1:7">
      <c r="A369" s="4">
        <v>1202</v>
      </c>
      <c r="B369" s="5"/>
      <c r="C369" s="4" t="s">
        <v>1087</v>
      </c>
      <c r="D369" s="6"/>
      <c r="E369" s="6"/>
      <c r="F369" s="7"/>
      <c r="G369" s="7"/>
    </row>
    <row r="370" ht="75" spans="1:7">
      <c r="A370" s="4">
        <v>120201</v>
      </c>
      <c r="B370" s="5" t="s">
        <v>1088</v>
      </c>
      <c r="C370" s="5" t="s">
        <v>1089</v>
      </c>
      <c r="D370" s="6" t="s">
        <v>454</v>
      </c>
      <c r="E370" s="6">
        <v>1</v>
      </c>
      <c r="F370" s="7">
        <v>104.52</v>
      </c>
      <c r="G370" s="7">
        <v>104.52</v>
      </c>
    </row>
    <row r="371" ht="60" spans="1:7">
      <c r="A371" s="4">
        <v>120205</v>
      </c>
      <c r="B371" s="5" t="s">
        <v>1090</v>
      </c>
      <c r="C371" s="5" t="s">
        <v>1091</v>
      </c>
      <c r="D371" s="6" t="s">
        <v>32</v>
      </c>
      <c r="E371" s="6">
        <v>1</v>
      </c>
      <c r="F371" s="7">
        <v>56.18</v>
      </c>
      <c r="G371" s="7">
        <v>56.18</v>
      </c>
    </row>
    <row r="372" ht="60" spans="1:7">
      <c r="A372" s="4">
        <v>120207</v>
      </c>
      <c r="B372" s="5" t="s">
        <v>1092</v>
      </c>
      <c r="C372" s="5" t="s">
        <v>1093</v>
      </c>
      <c r="D372" s="6" t="s">
        <v>32</v>
      </c>
      <c r="E372" s="6">
        <v>1</v>
      </c>
      <c r="F372" s="7">
        <v>81.16</v>
      </c>
      <c r="G372" s="7">
        <v>81.16</v>
      </c>
    </row>
    <row r="373" ht="30" spans="1:7">
      <c r="A373" s="4">
        <v>120208</v>
      </c>
      <c r="B373" s="5" t="s">
        <v>1094</v>
      </c>
      <c r="C373" s="5" t="s">
        <v>1095</v>
      </c>
      <c r="D373" s="6" t="s">
        <v>32</v>
      </c>
      <c r="E373" s="6">
        <v>1</v>
      </c>
      <c r="F373" s="7">
        <v>19</v>
      </c>
      <c r="G373" s="7">
        <v>19</v>
      </c>
    </row>
    <row r="374" ht="30" spans="1:7">
      <c r="A374" s="4">
        <v>120216</v>
      </c>
      <c r="B374" s="5" t="s">
        <v>1096</v>
      </c>
      <c r="C374" s="5" t="s">
        <v>1097</v>
      </c>
      <c r="D374" s="6" t="s">
        <v>32</v>
      </c>
      <c r="E374" s="6">
        <v>1</v>
      </c>
      <c r="F374" s="7">
        <v>17.22</v>
      </c>
      <c r="G374" s="7">
        <v>17.22</v>
      </c>
    </row>
    <row r="375" ht="75" spans="1:7">
      <c r="A375" s="4">
        <v>120220</v>
      </c>
      <c r="B375" s="5" t="s">
        <v>1098</v>
      </c>
      <c r="C375" s="5" t="s">
        <v>1099</v>
      </c>
      <c r="D375" s="6" t="s">
        <v>454</v>
      </c>
      <c r="E375" s="6">
        <v>1</v>
      </c>
      <c r="F375" s="7">
        <v>101.91</v>
      </c>
      <c r="G375" s="7">
        <v>101.91</v>
      </c>
    </row>
    <row r="376" ht="75" spans="1:7">
      <c r="A376" s="4">
        <v>120221</v>
      </c>
      <c r="B376" s="5" t="s">
        <v>1100</v>
      </c>
      <c r="C376" s="5" t="s">
        <v>1101</v>
      </c>
      <c r="D376" s="6" t="s">
        <v>454</v>
      </c>
      <c r="E376" s="6">
        <v>1</v>
      </c>
      <c r="F376" s="7">
        <v>238.51</v>
      </c>
      <c r="G376" s="7">
        <v>238.51</v>
      </c>
    </row>
    <row r="377" ht="45" spans="1:7">
      <c r="A377" s="4">
        <v>120224</v>
      </c>
      <c r="B377" s="5" t="s">
        <v>1102</v>
      </c>
      <c r="C377" s="5" t="s">
        <v>1103</v>
      </c>
      <c r="D377" s="6" t="s">
        <v>454</v>
      </c>
      <c r="E377" s="6">
        <v>1</v>
      </c>
      <c r="F377" s="7">
        <v>15.66</v>
      </c>
      <c r="G377" s="7">
        <v>15.66</v>
      </c>
    </row>
    <row r="378" ht="45" spans="1:7">
      <c r="A378" s="4">
        <v>120227</v>
      </c>
      <c r="B378" s="5" t="s">
        <v>1104</v>
      </c>
      <c r="C378" s="5" t="s">
        <v>1105</v>
      </c>
      <c r="D378" s="6" t="s">
        <v>32</v>
      </c>
      <c r="E378" s="6">
        <v>1</v>
      </c>
      <c r="F378" s="7">
        <v>51.86</v>
      </c>
      <c r="G378" s="7">
        <v>51.86</v>
      </c>
    </row>
    <row r="379" ht="75" spans="1:7">
      <c r="A379" s="4">
        <v>120232</v>
      </c>
      <c r="B379" s="5" t="s">
        <v>1106</v>
      </c>
      <c r="C379" s="5" t="s">
        <v>1107</v>
      </c>
      <c r="D379" s="6" t="s">
        <v>454</v>
      </c>
      <c r="E379" s="6">
        <v>1</v>
      </c>
      <c r="F379" s="7">
        <v>108.92</v>
      </c>
      <c r="G379" s="7">
        <v>108.92</v>
      </c>
    </row>
    <row r="380" ht="30" spans="1:7">
      <c r="A380" s="4">
        <v>1203</v>
      </c>
      <c r="B380" s="5"/>
      <c r="C380" s="4" t="s">
        <v>1077</v>
      </c>
      <c r="D380" s="6"/>
      <c r="E380" s="6"/>
      <c r="F380" s="7"/>
      <c r="G380" s="7"/>
    </row>
    <row r="381" ht="45" spans="1:7">
      <c r="A381" s="4">
        <v>120301</v>
      </c>
      <c r="B381" s="5" t="s">
        <v>1108</v>
      </c>
      <c r="C381" s="5" t="s">
        <v>1109</v>
      </c>
      <c r="D381" s="6" t="s">
        <v>454</v>
      </c>
      <c r="E381" s="6">
        <v>1</v>
      </c>
      <c r="F381" s="7">
        <v>34.06</v>
      </c>
      <c r="G381" s="7">
        <v>34.06</v>
      </c>
    </row>
    <row r="382" ht="45" spans="1:7">
      <c r="A382" s="4">
        <v>120302</v>
      </c>
      <c r="B382" s="5" t="s">
        <v>1110</v>
      </c>
      <c r="C382" s="5" t="s">
        <v>1111</v>
      </c>
      <c r="D382" s="6" t="s">
        <v>454</v>
      </c>
      <c r="E382" s="6">
        <v>1</v>
      </c>
      <c r="F382" s="7">
        <v>23.73</v>
      </c>
      <c r="G382" s="7">
        <v>23.73</v>
      </c>
    </row>
    <row r="383" ht="60" spans="1:7">
      <c r="A383" s="4">
        <v>120303</v>
      </c>
      <c r="B383" s="5" t="s">
        <v>1112</v>
      </c>
      <c r="C383" s="5" t="s">
        <v>1113</v>
      </c>
      <c r="D383" s="6" t="s">
        <v>454</v>
      </c>
      <c r="E383" s="6">
        <v>1</v>
      </c>
      <c r="F383" s="7">
        <v>57.87</v>
      </c>
      <c r="G383" s="7">
        <v>57.87</v>
      </c>
    </row>
    <row r="384" ht="75" spans="1:7">
      <c r="A384" s="4">
        <v>120304</v>
      </c>
      <c r="B384" s="5" t="s">
        <v>1114</v>
      </c>
      <c r="C384" s="5" t="s">
        <v>1115</v>
      </c>
      <c r="D384" s="6" t="s">
        <v>454</v>
      </c>
      <c r="E384" s="6">
        <v>1</v>
      </c>
      <c r="F384" s="7">
        <v>64.02</v>
      </c>
      <c r="G384" s="7">
        <v>64.02</v>
      </c>
    </row>
    <row r="385" ht="60" spans="1:7">
      <c r="A385" s="4">
        <v>120308</v>
      </c>
      <c r="B385" s="5" t="s">
        <v>1116</v>
      </c>
      <c r="C385" s="5" t="s">
        <v>1117</v>
      </c>
      <c r="D385" s="6" t="s">
        <v>454</v>
      </c>
      <c r="E385" s="6">
        <v>1</v>
      </c>
      <c r="F385" s="7">
        <v>7.99</v>
      </c>
      <c r="G385" s="7">
        <v>7.99</v>
      </c>
    </row>
    <row r="386" spans="1:7">
      <c r="A386" s="4">
        <v>13</v>
      </c>
      <c r="B386" s="5"/>
      <c r="C386" s="4" t="s">
        <v>1118</v>
      </c>
      <c r="D386" s="6"/>
      <c r="E386" s="6"/>
      <c r="F386" s="7"/>
      <c r="G386" s="7"/>
    </row>
    <row r="387" spans="1:7">
      <c r="A387" s="4">
        <v>1301</v>
      </c>
      <c r="B387" s="5"/>
      <c r="C387" s="4" t="s">
        <v>1119</v>
      </c>
      <c r="D387" s="6"/>
      <c r="E387" s="6"/>
      <c r="F387" s="7"/>
      <c r="G387" s="7"/>
    </row>
    <row r="388" ht="45" spans="1:7">
      <c r="A388" s="4">
        <v>130103</v>
      </c>
      <c r="B388" s="5" t="s">
        <v>1120</v>
      </c>
      <c r="C388" s="5" t="s">
        <v>1121</v>
      </c>
      <c r="D388" s="6" t="s">
        <v>454</v>
      </c>
      <c r="E388" s="6">
        <v>1</v>
      </c>
      <c r="F388" s="7">
        <v>25.16</v>
      </c>
      <c r="G388" s="7">
        <v>25.16</v>
      </c>
    </row>
    <row r="389" ht="45" spans="1:7">
      <c r="A389" s="4">
        <v>130104</v>
      </c>
      <c r="B389" s="5" t="s">
        <v>1122</v>
      </c>
      <c r="C389" s="5" t="s">
        <v>1123</v>
      </c>
      <c r="D389" s="6" t="s">
        <v>454</v>
      </c>
      <c r="E389" s="6">
        <v>1</v>
      </c>
      <c r="F389" s="7">
        <v>39.29</v>
      </c>
      <c r="G389" s="7">
        <v>39.29</v>
      </c>
    </row>
    <row r="390" ht="45" spans="1:7">
      <c r="A390" s="4">
        <v>130109</v>
      </c>
      <c r="B390" s="5" t="s">
        <v>1124</v>
      </c>
      <c r="C390" s="5" t="s">
        <v>1125</v>
      </c>
      <c r="D390" s="6" t="s">
        <v>454</v>
      </c>
      <c r="E390" s="6">
        <v>1</v>
      </c>
      <c r="F390" s="7">
        <v>81.52</v>
      </c>
      <c r="G390" s="7">
        <v>81.52</v>
      </c>
    </row>
    <row r="391" ht="30" spans="1:7">
      <c r="A391" s="4">
        <v>130110</v>
      </c>
      <c r="B391" s="5" t="s">
        <v>1126</v>
      </c>
      <c r="C391" s="5" t="s">
        <v>1127</v>
      </c>
      <c r="D391" s="6" t="s">
        <v>454</v>
      </c>
      <c r="E391" s="6">
        <v>1</v>
      </c>
      <c r="F391" s="7">
        <v>68.18</v>
      </c>
      <c r="G391" s="7">
        <v>68.18</v>
      </c>
    </row>
    <row r="392" ht="30" spans="1:7">
      <c r="A392" s="4">
        <v>130111</v>
      </c>
      <c r="B392" s="5" t="s">
        <v>1128</v>
      </c>
      <c r="C392" s="5" t="s">
        <v>1129</v>
      </c>
      <c r="D392" s="6" t="s">
        <v>454</v>
      </c>
      <c r="E392" s="6">
        <v>1</v>
      </c>
      <c r="F392" s="7">
        <v>61.71</v>
      </c>
      <c r="G392" s="7">
        <v>61.71</v>
      </c>
    </row>
    <row r="393" ht="30" spans="1:7">
      <c r="A393" s="4">
        <v>130112</v>
      </c>
      <c r="B393" s="5" t="s">
        <v>1130</v>
      </c>
      <c r="C393" s="5" t="s">
        <v>1131</v>
      </c>
      <c r="D393" s="6" t="s">
        <v>454</v>
      </c>
      <c r="E393" s="6">
        <v>1</v>
      </c>
      <c r="F393" s="7">
        <v>51.7</v>
      </c>
      <c r="G393" s="7">
        <v>51.7</v>
      </c>
    </row>
    <row r="394" ht="30" spans="1:7">
      <c r="A394" s="4">
        <v>130113</v>
      </c>
      <c r="B394" s="5" t="s">
        <v>1132</v>
      </c>
      <c r="C394" s="5" t="s">
        <v>1133</v>
      </c>
      <c r="D394" s="6" t="s">
        <v>454</v>
      </c>
      <c r="E394" s="6">
        <v>1</v>
      </c>
      <c r="F394" s="7">
        <v>82.08</v>
      </c>
      <c r="G394" s="7">
        <v>82.08</v>
      </c>
    </row>
    <row r="395" spans="1:7">
      <c r="A395" s="4">
        <v>1302</v>
      </c>
      <c r="B395" s="5"/>
      <c r="C395" s="4" t="s">
        <v>1087</v>
      </c>
      <c r="D395" s="6"/>
      <c r="E395" s="6"/>
      <c r="F395" s="7"/>
      <c r="G395" s="7"/>
    </row>
    <row r="396" ht="60" spans="1:7">
      <c r="A396" s="4">
        <v>130202</v>
      </c>
      <c r="B396" s="5" t="s">
        <v>1134</v>
      </c>
      <c r="C396" s="5" t="s">
        <v>1135</v>
      </c>
      <c r="D396" s="6" t="s">
        <v>454</v>
      </c>
      <c r="E396" s="6">
        <v>1</v>
      </c>
      <c r="F396" s="7">
        <v>59.01</v>
      </c>
      <c r="G396" s="7">
        <v>59.01</v>
      </c>
    </row>
    <row r="397" ht="60" spans="1:7">
      <c r="A397" s="4">
        <v>130205</v>
      </c>
      <c r="B397" s="5" t="s">
        <v>1136</v>
      </c>
      <c r="C397" s="5" t="s">
        <v>1137</v>
      </c>
      <c r="D397" s="6" t="s">
        <v>454</v>
      </c>
      <c r="E397" s="6">
        <v>1</v>
      </c>
      <c r="F397" s="7">
        <v>443.3</v>
      </c>
      <c r="G397" s="7">
        <v>443.3</v>
      </c>
    </row>
    <row r="398" ht="45" spans="1:7">
      <c r="A398" s="4">
        <v>130208</v>
      </c>
      <c r="B398" s="5" t="s">
        <v>1138</v>
      </c>
      <c r="C398" s="5" t="s">
        <v>1139</v>
      </c>
      <c r="D398" s="6" t="s">
        <v>32</v>
      </c>
      <c r="E398" s="6">
        <v>1</v>
      </c>
      <c r="F398" s="7">
        <v>9.76</v>
      </c>
      <c r="G398" s="7">
        <v>9.76</v>
      </c>
    </row>
    <row r="399" ht="45" spans="1:7">
      <c r="A399" s="4">
        <v>130209</v>
      </c>
      <c r="B399" s="5" t="s">
        <v>1140</v>
      </c>
      <c r="C399" s="5" t="s">
        <v>1141</v>
      </c>
      <c r="D399" s="6" t="s">
        <v>454</v>
      </c>
      <c r="E399" s="6">
        <v>1</v>
      </c>
      <c r="F399" s="7">
        <v>92.84</v>
      </c>
      <c r="G399" s="7">
        <v>92.84</v>
      </c>
    </row>
    <row r="400" ht="75" spans="1:7">
      <c r="A400" s="4">
        <v>130210</v>
      </c>
      <c r="B400" s="5" t="s">
        <v>1142</v>
      </c>
      <c r="C400" s="5" t="s">
        <v>1143</v>
      </c>
      <c r="D400" s="6" t="s">
        <v>454</v>
      </c>
      <c r="E400" s="6">
        <v>1</v>
      </c>
      <c r="F400" s="7">
        <v>69.83</v>
      </c>
      <c r="G400" s="7">
        <v>69.83</v>
      </c>
    </row>
    <row r="401" ht="60" spans="1:7">
      <c r="A401" s="4">
        <v>130211</v>
      </c>
      <c r="B401" s="5" t="s">
        <v>1144</v>
      </c>
      <c r="C401" s="5" t="s">
        <v>1145</v>
      </c>
      <c r="D401" s="6" t="s">
        <v>454</v>
      </c>
      <c r="E401" s="6">
        <v>1</v>
      </c>
      <c r="F401" s="7">
        <v>237</v>
      </c>
      <c r="G401" s="7">
        <v>237</v>
      </c>
    </row>
    <row r="402" ht="45" spans="1:7">
      <c r="A402" s="4">
        <v>130222</v>
      </c>
      <c r="B402" s="5" t="s">
        <v>1146</v>
      </c>
      <c r="C402" s="5" t="s">
        <v>1147</v>
      </c>
      <c r="D402" s="6" t="s">
        <v>454</v>
      </c>
      <c r="E402" s="6">
        <v>1</v>
      </c>
      <c r="F402" s="7">
        <v>177.45</v>
      </c>
      <c r="G402" s="7">
        <v>177.45</v>
      </c>
    </row>
    <row r="403" ht="45" spans="1:7">
      <c r="A403" s="4">
        <v>130223</v>
      </c>
      <c r="B403" s="5" t="s">
        <v>1148</v>
      </c>
      <c r="C403" s="5" t="s">
        <v>1149</v>
      </c>
      <c r="D403" s="6" t="s">
        <v>454</v>
      </c>
      <c r="E403" s="6">
        <v>1</v>
      </c>
      <c r="F403" s="7">
        <v>13.96</v>
      </c>
      <c r="G403" s="7">
        <v>13.96</v>
      </c>
    </row>
    <row r="404" ht="45" spans="1:7">
      <c r="A404" s="4">
        <v>130225</v>
      </c>
      <c r="B404" s="5" t="s">
        <v>1150</v>
      </c>
      <c r="C404" s="5" t="s">
        <v>1151</v>
      </c>
      <c r="D404" s="6" t="s">
        <v>454</v>
      </c>
      <c r="E404" s="6">
        <v>1</v>
      </c>
      <c r="F404" s="7">
        <v>10.83</v>
      </c>
      <c r="G404" s="7">
        <v>10.83</v>
      </c>
    </row>
    <row r="405" ht="30" spans="1:7">
      <c r="A405" s="4">
        <v>130226</v>
      </c>
      <c r="B405" s="5" t="s">
        <v>1152</v>
      </c>
      <c r="C405" s="5" t="s">
        <v>1153</v>
      </c>
      <c r="D405" s="6" t="s">
        <v>454</v>
      </c>
      <c r="E405" s="6">
        <v>1</v>
      </c>
      <c r="F405" s="7">
        <v>15.54</v>
      </c>
      <c r="G405" s="7">
        <v>15.54</v>
      </c>
    </row>
    <row r="406" ht="90" spans="1:7">
      <c r="A406" s="4">
        <v>130228</v>
      </c>
      <c r="B406" s="5" t="s">
        <v>1154</v>
      </c>
      <c r="C406" s="5" t="s">
        <v>1155</v>
      </c>
      <c r="D406" s="6" t="s">
        <v>454</v>
      </c>
      <c r="E406" s="6">
        <v>1</v>
      </c>
      <c r="F406" s="7">
        <v>56.38</v>
      </c>
      <c r="G406" s="7">
        <v>56.38</v>
      </c>
    </row>
    <row r="407" ht="105" spans="1:7">
      <c r="A407" s="4">
        <v>130230</v>
      </c>
      <c r="B407" s="5" t="s">
        <v>1156</v>
      </c>
      <c r="C407" s="5" t="s">
        <v>1157</v>
      </c>
      <c r="D407" s="6" t="s">
        <v>454</v>
      </c>
      <c r="E407" s="6">
        <v>1</v>
      </c>
      <c r="F407" s="7">
        <v>127.69</v>
      </c>
      <c r="G407" s="7">
        <v>127.69</v>
      </c>
    </row>
    <row r="408" ht="105" spans="1:7">
      <c r="A408" s="4">
        <v>130231</v>
      </c>
      <c r="B408" s="5" t="s">
        <v>1158</v>
      </c>
      <c r="C408" s="5" t="s">
        <v>1159</v>
      </c>
      <c r="D408" s="6" t="s">
        <v>454</v>
      </c>
      <c r="E408" s="6">
        <v>1</v>
      </c>
      <c r="F408" s="7">
        <v>140.6</v>
      </c>
      <c r="G408" s="7">
        <v>140.6</v>
      </c>
    </row>
    <row r="409" ht="90" spans="1:7">
      <c r="A409" s="4">
        <v>130233</v>
      </c>
      <c r="B409" s="5" t="s">
        <v>1160</v>
      </c>
      <c r="C409" s="5" t="s">
        <v>1161</v>
      </c>
      <c r="D409" s="6" t="s">
        <v>454</v>
      </c>
      <c r="E409" s="6">
        <v>1</v>
      </c>
      <c r="F409" s="7">
        <v>155.99</v>
      </c>
      <c r="G409" s="7">
        <v>155.99</v>
      </c>
    </row>
    <row r="410" ht="90" spans="1:7">
      <c r="A410" s="4">
        <v>130234</v>
      </c>
      <c r="B410" s="5" t="s">
        <v>1162</v>
      </c>
      <c r="C410" s="5" t="s">
        <v>1163</v>
      </c>
      <c r="D410" s="6" t="s">
        <v>454</v>
      </c>
      <c r="E410" s="6">
        <v>1</v>
      </c>
      <c r="F410" s="7">
        <v>212.4</v>
      </c>
      <c r="G410" s="7">
        <v>212.4</v>
      </c>
    </row>
    <row r="411" ht="90" spans="1:7">
      <c r="A411" s="4">
        <v>130236</v>
      </c>
      <c r="B411" s="5" t="s">
        <v>1164</v>
      </c>
      <c r="C411" s="5" t="s">
        <v>1165</v>
      </c>
      <c r="D411" s="6" t="s">
        <v>454</v>
      </c>
      <c r="E411" s="6">
        <v>1</v>
      </c>
      <c r="F411" s="7">
        <v>76.4</v>
      </c>
      <c r="G411" s="7">
        <v>76.4</v>
      </c>
    </row>
    <row r="412" ht="90" spans="1:7">
      <c r="A412" s="4">
        <v>130237</v>
      </c>
      <c r="B412" s="5" t="s">
        <v>1166</v>
      </c>
      <c r="C412" s="5" t="s">
        <v>1167</v>
      </c>
      <c r="D412" s="6" t="s">
        <v>454</v>
      </c>
      <c r="E412" s="6">
        <v>1</v>
      </c>
      <c r="F412" s="7">
        <v>56.38</v>
      </c>
      <c r="G412" s="7">
        <v>56.38</v>
      </c>
    </row>
    <row r="413" ht="30" spans="1:7">
      <c r="A413" s="4">
        <v>1303</v>
      </c>
      <c r="B413" s="5"/>
      <c r="C413" s="4" t="s">
        <v>1168</v>
      </c>
      <c r="D413" s="6"/>
      <c r="E413" s="6"/>
      <c r="F413" s="7"/>
      <c r="G413" s="7"/>
    </row>
    <row r="414" ht="45" spans="1:7">
      <c r="A414" s="4">
        <v>130301</v>
      </c>
      <c r="B414" s="5" t="s">
        <v>1169</v>
      </c>
      <c r="C414" s="5" t="s">
        <v>1170</v>
      </c>
      <c r="D414" s="6" t="s">
        <v>32</v>
      </c>
      <c r="E414" s="6">
        <v>1</v>
      </c>
      <c r="F414" s="7">
        <v>14.2</v>
      </c>
      <c r="G414" s="7">
        <v>14.2</v>
      </c>
    </row>
    <row r="415" ht="60" spans="1:7">
      <c r="A415" s="4">
        <v>130303</v>
      </c>
      <c r="B415" s="5" t="s">
        <v>1171</v>
      </c>
      <c r="C415" s="5" t="s">
        <v>1172</v>
      </c>
      <c r="D415" s="6" t="s">
        <v>32</v>
      </c>
      <c r="E415" s="6">
        <v>1</v>
      </c>
      <c r="F415" s="7">
        <v>16.47</v>
      </c>
      <c r="G415" s="7">
        <v>16.47</v>
      </c>
    </row>
    <row r="416" ht="45" spans="1:7">
      <c r="A416" s="4">
        <v>130304</v>
      </c>
      <c r="B416" s="5" t="s">
        <v>1173</v>
      </c>
      <c r="C416" s="5" t="s">
        <v>1174</v>
      </c>
      <c r="D416" s="6" t="s">
        <v>32</v>
      </c>
      <c r="E416" s="6">
        <v>1</v>
      </c>
      <c r="F416" s="7">
        <v>40.39</v>
      </c>
      <c r="G416" s="7">
        <v>40.39</v>
      </c>
    </row>
    <row r="417" ht="30" spans="1:7">
      <c r="A417" s="4">
        <v>130307</v>
      </c>
      <c r="B417" s="5" t="s">
        <v>1175</v>
      </c>
      <c r="C417" s="5" t="s">
        <v>1176</v>
      </c>
      <c r="D417" s="6" t="s">
        <v>32</v>
      </c>
      <c r="E417" s="6">
        <v>1</v>
      </c>
      <c r="F417" s="7">
        <v>212.18</v>
      </c>
      <c r="G417" s="7">
        <v>212.18</v>
      </c>
    </row>
    <row r="418" ht="30" spans="1:7">
      <c r="A418" s="4">
        <v>130308</v>
      </c>
      <c r="B418" s="5" t="s">
        <v>1177</v>
      </c>
      <c r="C418" s="5" t="s">
        <v>1178</v>
      </c>
      <c r="D418" s="6" t="s">
        <v>32</v>
      </c>
      <c r="E418" s="6">
        <v>1</v>
      </c>
      <c r="F418" s="7">
        <v>54.19</v>
      </c>
      <c r="G418" s="7">
        <v>54.19</v>
      </c>
    </row>
    <row r="419" ht="45" spans="1:7">
      <c r="A419" s="4">
        <v>130311</v>
      </c>
      <c r="B419" s="5" t="s">
        <v>1179</v>
      </c>
      <c r="C419" s="5" t="s">
        <v>1180</v>
      </c>
      <c r="D419" s="6" t="s">
        <v>32</v>
      </c>
      <c r="E419" s="6">
        <v>1</v>
      </c>
      <c r="F419" s="7">
        <v>25.78</v>
      </c>
      <c r="G419" s="7">
        <v>25.78</v>
      </c>
    </row>
    <row r="420" ht="90" spans="1:7">
      <c r="A420" s="4">
        <v>130315</v>
      </c>
      <c r="B420" s="5" t="s">
        <v>1181</v>
      </c>
      <c r="C420" s="5" t="s">
        <v>1182</v>
      </c>
      <c r="D420" s="6" t="s">
        <v>32</v>
      </c>
      <c r="E420" s="6">
        <v>1</v>
      </c>
      <c r="F420" s="7">
        <v>44.68</v>
      </c>
      <c r="G420" s="7">
        <v>44.68</v>
      </c>
    </row>
    <row r="421" ht="30" spans="1:7">
      <c r="A421" s="4">
        <v>130317</v>
      </c>
      <c r="B421" s="5" t="s">
        <v>1183</v>
      </c>
      <c r="C421" s="5" t="s">
        <v>1184</v>
      </c>
      <c r="D421" s="6" t="s">
        <v>32</v>
      </c>
      <c r="E421" s="6">
        <v>1</v>
      </c>
      <c r="F421" s="7">
        <v>92.19</v>
      </c>
      <c r="G421" s="7">
        <v>92.19</v>
      </c>
    </row>
    <row r="422" ht="60" spans="1:7">
      <c r="A422" s="4">
        <v>130320</v>
      </c>
      <c r="B422" s="5" t="s">
        <v>1185</v>
      </c>
      <c r="C422" s="5" t="s">
        <v>1186</v>
      </c>
      <c r="D422" s="6" t="s">
        <v>32</v>
      </c>
      <c r="E422" s="6">
        <v>1</v>
      </c>
      <c r="F422" s="7">
        <v>33.32</v>
      </c>
      <c r="G422" s="7">
        <v>33.32</v>
      </c>
    </row>
    <row r="423" ht="75" spans="1:7">
      <c r="A423" s="4">
        <v>130321</v>
      </c>
      <c r="B423" s="5" t="s">
        <v>1187</v>
      </c>
      <c r="C423" s="5" t="s">
        <v>1188</v>
      </c>
      <c r="D423" s="6" t="s">
        <v>32</v>
      </c>
      <c r="E423" s="6">
        <v>1</v>
      </c>
      <c r="F423" s="7">
        <v>44.68</v>
      </c>
      <c r="G423" s="7">
        <v>44.68</v>
      </c>
    </row>
    <row r="424" ht="90" spans="1:7">
      <c r="A424" s="4">
        <v>130322</v>
      </c>
      <c r="B424" s="5" t="s">
        <v>1189</v>
      </c>
      <c r="C424" s="5" t="s">
        <v>1190</v>
      </c>
      <c r="D424" s="6" t="s">
        <v>32</v>
      </c>
      <c r="E424" s="6">
        <v>1</v>
      </c>
      <c r="F424" s="7">
        <v>28.18</v>
      </c>
      <c r="G424" s="7">
        <v>28.18</v>
      </c>
    </row>
    <row r="425" ht="75" spans="1:7">
      <c r="A425" s="4">
        <v>130323</v>
      </c>
      <c r="B425" s="5" t="s">
        <v>1191</v>
      </c>
      <c r="C425" s="5" t="s">
        <v>1192</v>
      </c>
      <c r="D425" s="6" t="s">
        <v>32</v>
      </c>
      <c r="E425" s="6">
        <v>1</v>
      </c>
      <c r="F425" s="7">
        <v>48.89</v>
      </c>
      <c r="G425" s="7">
        <v>48.89</v>
      </c>
    </row>
    <row r="426" spans="1:7">
      <c r="A426" s="4">
        <v>1304</v>
      </c>
      <c r="B426" s="5"/>
      <c r="C426" s="4" t="s">
        <v>914</v>
      </c>
      <c r="D426" s="6"/>
      <c r="E426" s="6"/>
      <c r="F426" s="7"/>
      <c r="G426" s="7"/>
    </row>
    <row r="427" ht="45" spans="1:7">
      <c r="A427" s="4">
        <v>130403</v>
      </c>
      <c r="B427" s="5" t="s">
        <v>1193</v>
      </c>
      <c r="C427" s="5" t="s">
        <v>1194</v>
      </c>
      <c r="D427" s="6" t="s">
        <v>454</v>
      </c>
      <c r="E427" s="6">
        <v>1</v>
      </c>
      <c r="F427" s="7">
        <v>129.6</v>
      </c>
      <c r="G427" s="7">
        <v>129.6</v>
      </c>
    </row>
    <row r="428" spans="1:7">
      <c r="A428" s="4">
        <v>14</v>
      </c>
      <c r="B428" s="5"/>
      <c r="C428" s="4" t="s">
        <v>1195</v>
      </c>
      <c r="D428" s="6"/>
      <c r="E428" s="6"/>
      <c r="F428" s="7"/>
      <c r="G428" s="7"/>
    </row>
    <row r="429" ht="30" spans="1:7">
      <c r="A429" s="4">
        <v>1401</v>
      </c>
      <c r="B429" s="5"/>
      <c r="C429" s="4" t="s">
        <v>1196</v>
      </c>
      <c r="D429" s="6"/>
      <c r="E429" s="6"/>
      <c r="F429" s="7"/>
      <c r="G429" s="7"/>
    </row>
    <row r="430" ht="75" spans="1:7">
      <c r="A430" s="4">
        <v>140102</v>
      </c>
      <c r="B430" s="5" t="s">
        <v>1197</v>
      </c>
      <c r="C430" s="5" t="s">
        <v>1198</v>
      </c>
      <c r="D430" s="6" t="s">
        <v>27</v>
      </c>
      <c r="E430" s="6">
        <v>1</v>
      </c>
      <c r="F430" s="10">
        <v>2499.83</v>
      </c>
      <c r="G430" s="10">
        <v>2499.83</v>
      </c>
    </row>
    <row r="431" ht="75" spans="1:7">
      <c r="A431" s="4">
        <v>140103</v>
      </c>
      <c r="B431" s="5" t="s">
        <v>1199</v>
      </c>
      <c r="C431" s="5" t="s">
        <v>1200</v>
      </c>
      <c r="D431" s="6" t="s">
        <v>27</v>
      </c>
      <c r="E431" s="6">
        <v>1</v>
      </c>
      <c r="F431" s="10">
        <v>3289.49</v>
      </c>
      <c r="G431" s="10">
        <v>3289.49</v>
      </c>
    </row>
    <row r="432" ht="90" spans="1:7">
      <c r="A432" s="4">
        <v>140108</v>
      </c>
      <c r="B432" s="5" t="s">
        <v>1201</v>
      </c>
      <c r="C432" s="5" t="s">
        <v>1202</v>
      </c>
      <c r="D432" s="6" t="s">
        <v>27</v>
      </c>
      <c r="E432" s="6">
        <v>1</v>
      </c>
      <c r="F432" s="10">
        <v>6605.23</v>
      </c>
      <c r="G432" s="10">
        <v>6605.23</v>
      </c>
    </row>
    <row r="433" ht="90" spans="1:7">
      <c r="A433" s="4">
        <v>140109</v>
      </c>
      <c r="B433" s="5" t="s">
        <v>1203</v>
      </c>
      <c r="C433" s="5" t="s">
        <v>1204</v>
      </c>
      <c r="D433" s="6" t="s">
        <v>27</v>
      </c>
      <c r="E433" s="6">
        <v>1</v>
      </c>
      <c r="F433" s="10">
        <v>7317.92</v>
      </c>
      <c r="G433" s="10">
        <v>7317.92</v>
      </c>
    </row>
    <row r="434" spans="1:7">
      <c r="A434" s="4">
        <v>1402</v>
      </c>
      <c r="B434" s="5"/>
      <c r="C434" s="4" t="s">
        <v>1205</v>
      </c>
      <c r="D434" s="6"/>
      <c r="E434" s="6"/>
      <c r="F434" s="7"/>
      <c r="G434" s="7"/>
    </row>
    <row r="435" ht="105" spans="1:7">
      <c r="A435" s="4">
        <v>140201</v>
      </c>
      <c r="B435" s="5" t="s">
        <v>1206</v>
      </c>
      <c r="C435" s="5" t="s">
        <v>1207</v>
      </c>
      <c r="D435" s="6" t="s">
        <v>27</v>
      </c>
      <c r="E435" s="6">
        <v>1</v>
      </c>
      <c r="F435" s="7">
        <v>391.98</v>
      </c>
      <c r="G435" s="7">
        <v>391.98</v>
      </c>
    </row>
    <row r="436" ht="105" spans="1:7">
      <c r="A436" s="4">
        <v>140207</v>
      </c>
      <c r="B436" s="5" t="s">
        <v>1208</v>
      </c>
      <c r="C436" s="5" t="s">
        <v>1209</v>
      </c>
      <c r="D436" s="6" t="s">
        <v>27</v>
      </c>
      <c r="E436" s="6">
        <v>1</v>
      </c>
      <c r="F436" s="7">
        <v>461.51</v>
      </c>
      <c r="G436" s="7">
        <v>461.51</v>
      </c>
    </row>
    <row r="437" ht="105" spans="1:7">
      <c r="A437" s="4">
        <v>140208</v>
      </c>
      <c r="B437" s="5" t="s">
        <v>1210</v>
      </c>
      <c r="C437" s="5" t="s">
        <v>1211</v>
      </c>
      <c r="D437" s="6" t="s">
        <v>27</v>
      </c>
      <c r="E437" s="6">
        <v>1</v>
      </c>
      <c r="F437" s="7">
        <v>713.31</v>
      </c>
      <c r="G437" s="7">
        <v>713.31</v>
      </c>
    </row>
    <row r="438" ht="90" spans="1:7">
      <c r="A438" s="4">
        <v>140209</v>
      </c>
      <c r="B438" s="5" t="s">
        <v>1212</v>
      </c>
      <c r="C438" s="5" t="s">
        <v>1213</v>
      </c>
      <c r="D438" s="6" t="s">
        <v>27</v>
      </c>
      <c r="E438" s="6">
        <v>1</v>
      </c>
      <c r="F438" s="7">
        <v>275.67</v>
      </c>
      <c r="G438" s="7">
        <v>275.67</v>
      </c>
    </row>
    <row r="439" spans="1:7">
      <c r="A439" s="4">
        <v>1407</v>
      </c>
      <c r="B439" s="5"/>
      <c r="C439" s="4" t="s">
        <v>1214</v>
      </c>
      <c r="D439" s="6"/>
      <c r="E439" s="6"/>
      <c r="F439" s="7"/>
      <c r="G439" s="7"/>
    </row>
    <row r="440" ht="30" spans="1:7">
      <c r="A440" s="4">
        <v>140701</v>
      </c>
      <c r="B440" s="5" t="s">
        <v>1215</v>
      </c>
      <c r="C440" s="5" t="s">
        <v>1216</v>
      </c>
      <c r="D440" s="6" t="s">
        <v>1217</v>
      </c>
      <c r="E440" s="6">
        <v>1</v>
      </c>
      <c r="F440" s="7">
        <v>109.12</v>
      </c>
      <c r="G440" s="7">
        <v>109.12</v>
      </c>
    </row>
    <row r="441" ht="30" spans="1:7">
      <c r="A441" s="4">
        <v>140702</v>
      </c>
      <c r="B441" s="5" t="s">
        <v>1218</v>
      </c>
      <c r="C441" s="5" t="s">
        <v>1219</v>
      </c>
      <c r="D441" s="6" t="s">
        <v>1217</v>
      </c>
      <c r="E441" s="6">
        <v>1</v>
      </c>
      <c r="F441" s="7">
        <v>234.64</v>
      </c>
      <c r="G441" s="7">
        <v>234.64</v>
      </c>
    </row>
    <row r="442" ht="30" spans="1:7">
      <c r="A442" s="4">
        <v>140703</v>
      </c>
      <c r="B442" s="5" t="s">
        <v>1220</v>
      </c>
      <c r="C442" s="5" t="s">
        <v>1221</v>
      </c>
      <c r="D442" s="6" t="s">
        <v>1217</v>
      </c>
      <c r="E442" s="6">
        <v>1</v>
      </c>
      <c r="F442" s="7">
        <v>434.52</v>
      </c>
      <c r="G442" s="7">
        <v>434.52</v>
      </c>
    </row>
    <row r="443" ht="30" spans="1:7">
      <c r="A443" s="4">
        <v>140704</v>
      </c>
      <c r="B443" s="5" t="s">
        <v>1222</v>
      </c>
      <c r="C443" s="5" t="s">
        <v>1223</v>
      </c>
      <c r="D443" s="6" t="s">
        <v>1217</v>
      </c>
      <c r="E443" s="6">
        <v>1</v>
      </c>
      <c r="F443" s="7">
        <v>420.33</v>
      </c>
      <c r="G443" s="7">
        <v>420.33</v>
      </c>
    </row>
    <row r="444" ht="30" spans="1:7">
      <c r="A444" s="4">
        <v>140705</v>
      </c>
      <c r="B444" s="5" t="s">
        <v>1224</v>
      </c>
      <c r="C444" s="5" t="s">
        <v>1225</v>
      </c>
      <c r="D444" s="6" t="s">
        <v>1217</v>
      </c>
      <c r="E444" s="6">
        <v>1</v>
      </c>
      <c r="F444" s="7">
        <v>135.33</v>
      </c>
      <c r="G444" s="7">
        <v>135.33</v>
      </c>
    </row>
    <row r="445" ht="30" spans="1:7">
      <c r="A445" s="4">
        <v>140706</v>
      </c>
      <c r="B445" s="5" t="s">
        <v>1226</v>
      </c>
      <c r="C445" s="5" t="s">
        <v>1227</v>
      </c>
      <c r="D445" s="6" t="s">
        <v>1217</v>
      </c>
      <c r="E445" s="6">
        <v>1</v>
      </c>
      <c r="F445" s="7">
        <v>100.49</v>
      </c>
      <c r="G445" s="7">
        <v>100.49</v>
      </c>
    </row>
    <row r="446" ht="45" spans="1:7">
      <c r="A446" s="4">
        <v>140707</v>
      </c>
      <c r="B446" s="5" t="s">
        <v>1228</v>
      </c>
      <c r="C446" s="5" t="s">
        <v>1229</v>
      </c>
      <c r="D446" s="6" t="s">
        <v>1217</v>
      </c>
      <c r="E446" s="6">
        <v>1</v>
      </c>
      <c r="F446" s="7">
        <v>179.19</v>
      </c>
      <c r="G446" s="7">
        <v>179.19</v>
      </c>
    </row>
    <row r="447" ht="30" spans="1:7">
      <c r="A447" s="4">
        <v>140708</v>
      </c>
      <c r="B447" s="5" t="s">
        <v>1230</v>
      </c>
      <c r="C447" s="5" t="s">
        <v>1231</v>
      </c>
      <c r="D447" s="6" t="s">
        <v>1217</v>
      </c>
      <c r="E447" s="6">
        <v>1</v>
      </c>
      <c r="F447" s="7">
        <v>101.21</v>
      </c>
      <c r="G447" s="7">
        <v>101.21</v>
      </c>
    </row>
    <row r="448" ht="30" spans="1:7">
      <c r="A448" s="4">
        <v>140709</v>
      </c>
      <c r="B448" s="5" t="s">
        <v>1232</v>
      </c>
      <c r="C448" s="5" t="s">
        <v>1233</v>
      </c>
      <c r="D448" s="6" t="s">
        <v>1217</v>
      </c>
      <c r="E448" s="6">
        <v>1</v>
      </c>
      <c r="F448" s="7">
        <v>99.26</v>
      </c>
      <c r="G448" s="7">
        <v>99.26</v>
      </c>
    </row>
    <row r="449" ht="45" spans="1:7">
      <c r="A449" s="4">
        <v>140710</v>
      </c>
      <c r="B449" s="5" t="s">
        <v>1234</v>
      </c>
      <c r="C449" s="5" t="s">
        <v>1235</v>
      </c>
      <c r="D449" s="6" t="s">
        <v>27</v>
      </c>
      <c r="E449" s="6">
        <v>1</v>
      </c>
      <c r="F449" s="7">
        <v>224.87</v>
      </c>
      <c r="G449" s="7">
        <v>224.87</v>
      </c>
    </row>
    <row r="450" ht="45" spans="1:7">
      <c r="A450" s="4">
        <v>140711</v>
      </c>
      <c r="B450" s="5" t="s">
        <v>1236</v>
      </c>
      <c r="C450" s="5" t="s">
        <v>1237</v>
      </c>
      <c r="D450" s="6" t="s">
        <v>27</v>
      </c>
      <c r="E450" s="6">
        <v>1</v>
      </c>
      <c r="F450" s="7">
        <v>124.39</v>
      </c>
      <c r="G450" s="7">
        <v>124.39</v>
      </c>
    </row>
    <row r="451" ht="60" spans="1:7">
      <c r="A451" s="4">
        <v>140712</v>
      </c>
      <c r="B451" s="5" t="s">
        <v>1238</v>
      </c>
      <c r="C451" s="5" t="s">
        <v>1239</v>
      </c>
      <c r="D451" s="6" t="s">
        <v>27</v>
      </c>
      <c r="E451" s="6">
        <v>1</v>
      </c>
      <c r="F451" s="7">
        <v>726</v>
      </c>
      <c r="G451" s="7">
        <v>726</v>
      </c>
    </row>
    <row r="452" ht="75" spans="1:7">
      <c r="A452" s="4">
        <v>140713</v>
      </c>
      <c r="B452" s="5" t="s">
        <v>1240</v>
      </c>
      <c r="C452" s="5" t="s">
        <v>1241</v>
      </c>
      <c r="D452" s="6" t="s">
        <v>27</v>
      </c>
      <c r="E452" s="6">
        <v>1</v>
      </c>
      <c r="F452" s="10">
        <v>1121.34</v>
      </c>
      <c r="G452" s="10">
        <v>1121.34</v>
      </c>
    </row>
    <row r="453" ht="105" spans="1:7">
      <c r="A453" s="4">
        <v>140714</v>
      </c>
      <c r="B453" s="5" t="s">
        <v>1242</v>
      </c>
      <c r="C453" s="5" t="s">
        <v>1243</v>
      </c>
      <c r="D453" s="6" t="s">
        <v>27</v>
      </c>
      <c r="E453" s="6">
        <v>1</v>
      </c>
      <c r="F453" s="10">
        <v>1244.84</v>
      </c>
      <c r="G453" s="10">
        <v>1244.84</v>
      </c>
    </row>
    <row r="454" spans="1:7">
      <c r="A454" s="4">
        <v>1409</v>
      </c>
      <c r="B454" s="5"/>
      <c r="C454" s="4" t="s">
        <v>1244</v>
      </c>
      <c r="D454" s="6"/>
      <c r="E454" s="6"/>
      <c r="F454" s="7"/>
      <c r="G454" s="7"/>
    </row>
    <row r="455" ht="75" spans="1:7">
      <c r="A455" s="4">
        <v>140901</v>
      </c>
      <c r="B455" s="5" t="s">
        <v>1245</v>
      </c>
      <c r="C455" s="5" t="s">
        <v>1246</v>
      </c>
      <c r="D455" s="6" t="s">
        <v>32</v>
      </c>
      <c r="E455" s="6">
        <v>1</v>
      </c>
      <c r="F455" s="7">
        <v>126.2</v>
      </c>
      <c r="G455" s="7">
        <v>126.2</v>
      </c>
    </row>
    <row r="456" ht="90" spans="1:7">
      <c r="A456" s="4">
        <v>140902</v>
      </c>
      <c r="B456" s="5" t="s">
        <v>1247</v>
      </c>
      <c r="C456" s="5" t="s">
        <v>1248</v>
      </c>
      <c r="D456" s="6" t="s">
        <v>32</v>
      </c>
      <c r="E456" s="6">
        <v>1</v>
      </c>
      <c r="F456" s="7">
        <v>171.57</v>
      </c>
      <c r="G456" s="7">
        <v>171.57</v>
      </c>
    </row>
    <row r="457" ht="45" spans="1:7">
      <c r="A457" s="4">
        <v>140903</v>
      </c>
      <c r="B457" s="5" t="s">
        <v>1249</v>
      </c>
      <c r="C457" s="5" t="s">
        <v>1250</v>
      </c>
      <c r="D457" s="6" t="s">
        <v>32</v>
      </c>
      <c r="E457" s="6">
        <v>1</v>
      </c>
      <c r="F457" s="7">
        <v>70.66</v>
      </c>
      <c r="G457" s="7">
        <v>70.66</v>
      </c>
    </row>
    <row r="458" ht="45" spans="1:7">
      <c r="A458" s="4">
        <v>140904</v>
      </c>
      <c r="B458" s="5" t="s">
        <v>1251</v>
      </c>
      <c r="C458" s="5" t="s">
        <v>1252</v>
      </c>
      <c r="D458" s="6" t="s">
        <v>32</v>
      </c>
      <c r="E458" s="6">
        <v>1</v>
      </c>
      <c r="F458" s="7">
        <v>102.65</v>
      </c>
      <c r="G458" s="7">
        <v>102.65</v>
      </c>
    </row>
    <row r="459" ht="45" spans="1:7">
      <c r="A459" s="4">
        <v>140905</v>
      </c>
      <c r="B459" s="5" t="s">
        <v>1253</v>
      </c>
      <c r="C459" s="5" t="s">
        <v>1254</v>
      </c>
      <c r="D459" s="6" t="s">
        <v>32</v>
      </c>
      <c r="E459" s="6">
        <v>1</v>
      </c>
      <c r="F459" s="7">
        <v>162.67</v>
      </c>
      <c r="G459" s="7">
        <v>162.67</v>
      </c>
    </row>
    <row r="460" ht="45" spans="1:7">
      <c r="A460" s="4">
        <v>140906</v>
      </c>
      <c r="B460" s="5" t="s">
        <v>1255</v>
      </c>
      <c r="C460" s="5" t="s">
        <v>1256</v>
      </c>
      <c r="D460" s="6" t="s">
        <v>32</v>
      </c>
      <c r="E460" s="6">
        <v>1</v>
      </c>
      <c r="F460" s="7">
        <v>61.88</v>
      </c>
      <c r="G460" s="7">
        <v>61.88</v>
      </c>
    </row>
    <row r="461" ht="30" spans="1:7">
      <c r="A461" s="4">
        <v>1411</v>
      </c>
      <c r="B461" s="5"/>
      <c r="C461" s="4" t="s">
        <v>1257</v>
      </c>
      <c r="D461" s="6"/>
      <c r="E461" s="6"/>
      <c r="F461" s="7"/>
      <c r="G461" s="7"/>
    </row>
    <row r="462" ht="105" spans="1:7">
      <c r="A462" s="4">
        <v>141101</v>
      </c>
      <c r="B462" s="5" t="s">
        <v>1258</v>
      </c>
      <c r="C462" s="5" t="s">
        <v>1259</v>
      </c>
      <c r="D462" s="6" t="s">
        <v>27</v>
      </c>
      <c r="E462" s="6">
        <v>1</v>
      </c>
      <c r="F462" s="7">
        <v>582.89</v>
      </c>
      <c r="G462" s="7">
        <v>582.89</v>
      </c>
    </row>
    <row r="463" ht="105" spans="1:7">
      <c r="A463" s="4">
        <v>141102</v>
      </c>
      <c r="B463" s="5" t="s">
        <v>1260</v>
      </c>
      <c r="C463" s="5" t="s">
        <v>1261</v>
      </c>
      <c r="D463" s="6" t="s">
        <v>27</v>
      </c>
      <c r="E463" s="6">
        <v>1</v>
      </c>
      <c r="F463" s="7">
        <v>574.37</v>
      </c>
      <c r="G463" s="7">
        <v>574.37</v>
      </c>
    </row>
    <row r="464" ht="105" spans="1:7">
      <c r="A464" s="4">
        <v>141103</v>
      </c>
      <c r="B464" s="5" t="s">
        <v>1262</v>
      </c>
      <c r="C464" s="5" t="s">
        <v>1263</v>
      </c>
      <c r="D464" s="6" t="s">
        <v>27</v>
      </c>
      <c r="E464" s="6">
        <v>1</v>
      </c>
      <c r="F464" s="7">
        <v>657.05</v>
      </c>
      <c r="G464" s="7">
        <v>657.05</v>
      </c>
    </row>
    <row r="465" ht="105" spans="1:7">
      <c r="A465" s="4">
        <v>141104</v>
      </c>
      <c r="B465" s="5" t="s">
        <v>1264</v>
      </c>
      <c r="C465" s="5" t="s">
        <v>1265</v>
      </c>
      <c r="D465" s="6" t="s">
        <v>27</v>
      </c>
      <c r="E465" s="6">
        <v>1</v>
      </c>
      <c r="F465" s="7">
        <v>620.34</v>
      </c>
      <c r="G465" s="7">
        <v>620.34</v>
      </c>
    </row>
    <row r="466" ht="105" spans="1:7">
      <c r="A466" s="4">
        <v>141105</v>
      </c>
      <c r="B466" s="5" t="s">
        <v>1266</v>
      </c>
      <c r="C466" s="5" t="s">
        <v>1267</v>
      </c>
      <c r="D466" s="6" t="s">
        <v>27</v>
      </c>
      <c r="E466" s="6">
        <v>1</v>
      </c>
      <c r="F466" s="7">
        <v>611.69</v>
      </c>
      <c r="G466" s="7">
        <v>611.69</v>
      </c>
    </row>
    <row r="467" ht="105" spans="1:7">
      <c r="A467" s="4">
        <v>141106</v>
      </c>
      <c r="B467" s="5" t="s">
        <v>1268</v>
      </c>
      <c r="C467" s="5" t="s">
        <v>1269</v>
      </c>
      <c r="D467" s="6" t="s">
        <v>27</v>
      </c>
      <c r="E467" s="6">
        <v>1</v>
      </c>
      <c r="F467" s="7">
        <v>832.83</v>
      </c>
      <c r="G467" s="7">
        <v>832.83</v>
      </c>
    </row>
    <row r="468" ht="105" spans="1:7">
      <c r="A468" s="4">
        <v>141107</v>
      </c>
      <c r="B468" s="5" t="s">
        <v>1270</v>
      </c>
      <c r="C468" s="5" t="s">
        <v>1271</v>
      </c>
      <c r="D468" s="6" t="s">
        <v>27</v>
      </c>
      <c r="E468" s="6">
        <v>1</v>
      </c>
      <c r="F468" s="7">
        <v>814.53</v>
      </c>
      <c r="G468" s="7">
        <v>814.53</v>
      </c>
    </row>
    <row r="469" ht="105" spans="1:7">
      <c r="A469" s="4">
        <v>141108</v>
      </c>
      <c r="B469" s="5" t="s">
        <v>1272</v>
      </c>
      <c r="C469" s="5" t="s">
        <v>1273</v>
      </c>
      <c r="D469" s="6" t="s">
        <v>27</v>
      </c>
      <c r="E469" s="6">
        <v>1</v>
      </c>
      <c r="F469" s="10">
        <v>1173.23</v>
      </c>
      <c r="G469" s="10">
        <v>1173.23</v>
      </c>
    </row>
    <row r="470" ht="60" spans="1:7">
      <c r="A470" s="4">
        <v>141109</v>
      </c>
      <c r="B470" s="5" t="s">
        <v>1274</v>
      </c>
      <c r="C470" s="5" t="s">
        <v>1275</v>
      </c>
      <c r="D470" s="6" t="s">
        <v>32</v>
      </c>
      <c r="E470" s="6">
        <v>1</v>
      </c>
      <c r="F470" s="7">
        <v>166.34</v>
      </c>
      <c r="G470" s="7">
        <v>166.34</v>
      </c>
    </row>
    <row r="471" ht="105" spans="1:7">
      <c r="A471" s="4">
        <v>141110</v>
      </c>
      <c r="B471" s="5" t="s">
        <v>1276</v>
      </c>
      <c r="C471" s="5" t="s">
        <v>1277</v>
      </c>
      <c r="D471" s="6" t="s">
        <v>27</v>
      </c>
      <c r="E471" s="6">
        <v>1</v>
      </c>
      <c r="F471" s="7">
        <v>770.51</v>
      </c>
      <c r="G471" s="7">
        <v>770.51</v>
      </c>
    </row>
    <row r="472" ht="90" spans="1:7">
      <c r="A472" s="4">
        <v>141111</v>
      </c>
      <c r="B472" s="5" t="s">
        <v>1278</v>
      </c>
      <c r="C472" s="5" t="s">
        <v>1279</v>
      </c>
      <c r="D472" s="6" t="s">
        <v>27</v>
      </c>
      <c r="E472" s="6">
        <v>1</v>
      </c>
      <c r="F472" s="7">
        <v>762.01</v>
      </c>
      <c r="G472" s="7">
        <v>762.01</v>
      </c>
    </row>
    <row r="473" ht="105" spans="1:7">
      <c r="A473" s="4">
        <v>141112</v>
      </c>
      <c r="B473" s="5" t="s">
        <v>1280</v>
      </c>
      <c r="C473" s="5" t="s">
        <v>1281</v>
      </c>
      <c r="D473" s="6" t="s">
        <v>27</v>
      </c>
      <c r="E473" s="6">
        <v>1</v>
      </c>
      <c r="F473" s="7">
        <v>844.67</v>
      </c>
      <c r="G473" s="7">
        <v>844.67</v>
      </c>
    </row>
    <row r="474" ht="90" spans="1:7">
      <c r="A474" s="4">
        <v>141113</v>
      </c>
      <c r="B474" s="5" t="s">
        <v>1282</v>
      </c>
      <c r="C474" s="5" t="s">
        <v>1283</v>
      </c>
      <c r="D474" s="6" t="s">
        <v>27</v>
      </c>
      <c r="E474" s="6">
        <v>1</v>
      </c>
      <c r="F474" s="7">
        <v>807.96</v>
      </c>
      <c r="G474" s="7">
        <v>807.96</v>
      </c>
    </row>
    <row r="475" ht="90" spans="1:7">
      <c r="A475" s="4">
        <v>141114</v>
      </c>
      <c r="B475" s="5" t="s">
        <v>1284</v>
      </c>
      <c r="C475" s="5" t="s">
        <v>1285</v>
      </c>
      <c r="D475" s="6" t="s">
        <v>27</v>
      </c>
      <c r="E475" s="6">
        <v>1</v>
      </c>
      <c r="F475" s="7">
        <v>785.17</v>
      </c>
      <c r="G475" s="7">
        <v>785.17</v>
      </c>
    </row>
    <row r="476" spans="1:7">
      <c r="A476" s="4">
        <v>1412</v>
      </c>
      <c r="B476" s="5"/>
      <c r="C476" s="4" t="s">
        <v>1286</v>
      </c>
      <c r="D476" s="6"/>
      <c r="E476" s="6"/>
      <c r="F476" s="7"/>
      <c r="G476" s="7"/>
    </row>
    <row r="477" ht="45" spans="1:7">
      <c r="A477" s="4">
        <v>141210</v>
      </c>
      <c r="B477" s="5" t="s">
        <v>1287</v>
      </c>
      <c r="C477" s="5" t="s">
        <v>1288</v>
      </c>
      <c r="D477" s="6" t="s">
        <v>32</v>
      </c>
      <c r="E477" s="6">
        <v>1</v>
      </c>
      <c r="F477" s="7">
        <v>56.99</v>
      </c>
      <c r="G477" s="7">
        <v>56.99</v>
      </c>
    </row>
    <row r="478" ht="45" spans="1:7">
      <c r="A478" s="4">
        <v>141211</v>
      </c>
      <c r="B478" s="5" t="s">
        <v>1289</v>
      </c>
      <c r="C478" s="5" t="s">
        <v>1290</v>
      </c>
      <c r="D478" s="6" t="s">
        <v>32</v>
      </c>
      <c r="E478" s="6">
        <v>1</v>
      </c>
      <c r="F478" s="7">
        <v>71.77</v>
      </c>
      <c r="G478" s="7">
        <v>71.77</v>
      </c>
    </row>
    <row r="479" ht="45" spans="1:7">
      <c r="A479" s="4">
        <v>141212</v>
      </c>
      <c r="B479" s="5" t="s">
        <v>1291</v>
      </c>
      <c r="C479" s="5" t="s">
        <v>1292</v>
      </c>
      <c r="D479" s="6" t="s">
        <v>32</v>
      </c>
      <c r="E479" s="6">
        <v>1</v>
      </c>
      <c r="F479" s="7">
        <v>91.72</v>
      </c>
      <c r="G479" s="7">
        <v>91.72</v>
      </c>
    </row>
    <row r="480" ht="45" spans="1:7">
      <c r="A480" s="4">
        <v>141213</v>
      </c>
      <c r="B480" s="5" t="s">
        <v>1293</v>
      </c>
      <c r="C480" s="5" t="s">
        <v>1294</v>
      </c>
      <c r="D480" s="6" t="s">
        <v>32</v>
      </c>
      <c r="E480" s="6">
        <v>1</v>
      </c>
      <c r="F480" s="7">
        <v>110.64</v>
      </c>
      <c r="G480" s="7">
        <v>110.64</v>
      </c>
    </row>
    <row r="481" ht="45" spans="1:7">
      <c r="A481" s="4">
        <v>141214</v>
      </c>
      <c r="B481" s="5" t="s">
        <v>1295</v>
      </c>
      <c r="C481" s="5" t="s">
        <v>1296</v>
      </c>
      <c r="D481" s="6" t="s">
        <v>32</v>
      </c>
      <c r="E481" s="6">
        <v>1</v>
      </c>
      <c r="F481" s="7">
        <v>127.22</v>
      </c>
      <c r="G481" s="7">
        <v>127.22</v>
      </c>
    </row>
    <row r="482" ht="45" spans="1:7">
      <c r="A482" s="4">
        <v>141215</v>
      </c>
      <c r="B482" s="5" t="s">
        <v>1297</v>
      </c>
      <c r="C482" s="5" t="s">
        <v>1298</v>
      </c>
      <c r="D482" s="6" t="s">
        <v>32</v>
      </c>
      <c r="E482" s="6">
        <v>1</v>
      </c>
      <c r="F482" s="7">
        <v>158.21</v>
      </c>
      <c r="G482" s="7">
        <v>158.21</v>
      </c>
    </row>
    <row r="483" ht="45" spans="1:7">
      <c r="A483" s="4">
        <v>141216</v>
      </c>
      <c r="B483" s="5" t="s">
        <v>1299</v>
      </c>
      <c r="C483" s="5" t="s">
        <v>1300</v>
      </c>
      <c r="D483" s="6" t="s">
        <v>32</v>
      </c>
      <c r="E483" s="6">
        <v>1</v>
      </c>
      <c r="F483" s="7">
        <v>201.35</v>
      </c>
      <c r="G483" s="7">
        <v>201.35</v>
      </c>
    </row>
    <row r="484" ht="45" spans="1:7">
      <c r="A484" s="4">
        <v>141217</v>
      </c>
      <c r="B484" s="5" t="s">
        <v>1301</v>
      </c>
      <c r="C484" s="5" t="s">
        <v>1302</v>
      </c>
      <c r="D484" s="6" t="s">
        <v>32</v>
      </c>
      <c r="E484" s="6">
        <v>1</v>
      </c>
      <c r="F484" s="7">
        <v>217.23</v>
      </c>
      <c r="G484" s="7">
        <v>217.23</v>
      </c>
    </row>
    <row r="485" ht="45" spans="1:7">
      <c r="A485" s="4">
        <v>141218</v>
      </c>
      <c r="B485" s="5" t="s">
        <v>1303</v>
      </c>
      <c r="C485" s="5" t="s">
        <v>1304</v>
      </c>
      <c r="D485" s="6" t="s">
        <v>32</v>
      </c>
      <c r="E485" s="6">
        <v>1</v>
      </c>
      <c r="F485" s="7">
        <v>297.66</v>
      </c>
      <c r="G485" s="7">
        <v>297.66</v>
      </c>
    </row>
    <row r="486" ht="30" spans="1:7">
      <c r="A486" s="4">
        <v>1414</v>
      </c>
      <c r="B486" s="5"/>
      <c r="C486" s="4" t="s">
        <v>1305</v>
      </c>
      <c r="D486" s="6"/>
      <c r="E486" s="6"/>
      <c r="F486" s="7"/>
      <c r="G486" s="7"/>
    </row>
    <row r="487" ht="30" spans="1:7">
      <c r="A487" s="4">
        <v>141409</v>
      </c>
      <c r="B487" s="5" t="s">
        <v>1306</v>
      </c>
      <c r="C487" s="5" t="s">
        <v>1307</v>
      </c>
      <c r="D487" s="6" t="s">
        <v>32</v>
      </c>
      <c r="E487" s="6">
        <v>1</v>
      </c>
      <c r="F487" s="7">
        <v>20.22</v>
      </c>
      <c r="G487" s="7">
        <v>20.22</v>
      </c>
    </row>
    <row r="488" ht="30" spans="1:7">
      <c r="A488" s="4">
        <v>141410</v>
      </c>
      <c r="B488" s="5" t="s">
        <v>1308</v>
      </c>
      <c r="C488" s="5" t="s">
        <v>1309</v>
      </c>
      <c r="D488" s="6" t="s">
        <v>32</v>
      </c>
      <c r="E488" s="6">
        <v>1</v>
      </c>
      <c r="F488" s="7">
        <v>23.17</v>
      </c>
      <c r="G488" s="7">
        <v>23.17</v>
      </c>
    </row>
    <row r="489" ht="30" spans="1:7">
      <c r="A489" s="4">
        <v>141411</v>
      </c>
      <c r="B489" s="5" t="s">
        <v>1310</v>
      </c>
      <c r="C489" s="5" t="s">
        <v>1311</v>
      </c>
      <c r="D489" s="6" t="s">
        <v>32</v>
      </c>
      <c r="E489" s="6">
        <v>1</v>
      </c>
      <c r="F489" s="7">
        <v>27.56</v>
      </c>
      <c r="G489" s="7">
        <v>27.56</v>
      </c>
    </row>
    <row r="490" ht="30" spans="1:7">
      <c r="A490" s="4">
        <v>141412</v>
      </c>
      <c r="B490" s="5" t="s">
        <v>1312</v>
      </c>
      <c r="C490" s="5" t="s">
        <v>1313</v>
      </c>
      <c r="D490" s="6" t="s">
        <v>32</v>
      </c>
      <c r="E490" s="6">
        <v>1</v>
      </c>
      <c r="F490" s="7">
        <v>36.09</v>
      </c>
      <c r="G490" s="7">
        <v>36.09</v>
      </c>
    </row>
    <row r="491" ht="30" spans="1:7">
      <c r="A491" s="4">
        <v>141413</v>
      </c>
      <c r="B491" s="5" t="s">
        <v>1314</v>
      </c>
      <c r="C491" s="5" t="s">
        <v>1315</v>
      </c>
      <c r="D491" s="6" t="s">
        <v>32</v>
      </c>
      <c r="E491" s="6">
        <v>1</v>
      </c>
      <c r="F491" s="7">
        <v>49.29</v>
      </c>
      <c r="G491" s="7">
        <v>49.29</v>
      </c>
    </row>
    <row r="492" ht="30" spans="1:7">
      <c r="A492" s="4">
        <v>141414</v>
      </c>
      <c r="B492" s="5" t="s">
        <v>1316</v>
      </c>
      <c r="C492" s="5" t="s">
        <v>1317</v>
      </c>
      <c r="D492" s="6" t="s">
        <v>32</v>
      </c>
      <c r="E492" s="6">
        <v>1</v>
      </c>
      <c r="F492" s="7">
        <v>70.45</v>
      </c>
      <c r="G492" s="7">
        <v>70.45</v>
      </c>
    </row>
    <row r="493" ht="30" spans="1:7">
      <c r="A493" s="4">
        <v>141415</v>
      </c>
      <c r="B493" s="5" t="s">
        <v>1318</v>
      </c>
      <c r="C493" s="5" t="s">
        <v>1319</v>
      </c>
      <c r="D493" s="6" t="s">
        <v>32</v>
      </c>
      <c r="E493" s="6">
        <v>1</v>
      </c>
      <c r="F493" s="7">
        <v>104.73</v>
      </c>
      <c r="G493" s="7">
        <v>104.73</v>
      </c>
    </row>
    <row r="494" ht="30" spans="1:7">
      <c r="A494" s="4">
        <v>141416</v>
      </c>
      <c r="B494" s="5" t="s">
        <v>1320</v>
      </c>
      <c r="C494" s="5" t="s">
        <v>1321</v>
      </c>
      <c r="D494" s="6" t="s">
        <v>32</v>
      </c>
      <c r="E494" s="6">
        <v>1</v>
      </c>
      <c r="F494" s="7">
        <v>129.71</v>
      </c>
      <c r="G494" s="7">
        <v>129.71</v>
      </c>
    </row>
    <row r="495" ht="30" spans="1:7">
      <c r="A495" s="4">
        <v>1415</v>
      </c>
      <c r="B495" s="5"/>
      <c r="C495" s="4" t="s">
        <v>1322</v>
      </c>
      <c r="D495" s="6"/>
      <c r="E495" s="6"/>
      <c r="F495" s="7"/>
      <c r="G495" s="7"/>
    </row>
    <row r="496" ht="45" spans="1:7">
      <c r="A496" s="4">
        <v>141522</v>
      </c>
      <c r="B496" s="5" t="s">
        <v>1323</v>
      </c>
      <c r="C496" s="5" t="s">
        <v>1324</v>
      </c>
      <c r="D496" s="6" t="s">
        <v>27</v>
      </c>
      <c r="E496" s="6">
        <v>1</v>
      </c>
      <c r="F496" s="7">
        <v>21.68</v>
      </c>
      <c r="G496" s="7">
        <v>21.68</v>
      </c>
    </row>
    <row r="497" ht="45" spans="1:7">
      <c r="A497" s="4">
        <v>141523</v>
      </c>
      <c r="B497" s="5" t="s">
        <v>1325</v>
      </c>
      <c r="C497" s="5" t="s">
        <v>1326</v>
      </c>
      <c r="D497" s="6" t="s">
        <v>27</v>
      </c>
      <c r="E497" s="6">
        <v>1</v>
      </c>
      <c r="F497" s="7">
        <v>32.88</v>
      </c>
      <c r="G497" s="7">
        <v>32.88</v>
      </c>
    </row>
    <row r="498" ht="45" spans="1:7">
      <c r="A498" s="4">
        <v>141524</v>
      </c>
      <c r="B498" s="5" t="s">
        <v>1327</v>
      </c>
      <c r="C498" s="5" t="s">
        <v>1328</v>
      </c>
      <c r="D498" s="6" t="s">
        <v>27</v>
      </c>
      <c r="E498" s="6">
        <v>1</v>
      </c>
      <c r="F498" s="7">
        <v>35.49</v>
      </c>
      <c r="G498" s="7">
        <v>35.49</v>
      </c>
    </row>
    <row r="499" ht="45" spans="1:7">
      <c r="A499" s="4">
        <v>141525</v>
      </c>
      <c r="B499" s="5" t="s">
        <v>1329</v>
      </c>
      <c r="C499" s="5" t="s">
        <v>1330</v>
      </c>
      <c r="D499" s="6" t="s">
        <v>27</v>
      </c>
      <c r="E499" s="6">
        <v>1</v>
      </c>
      <c r="F499" s="7">
        <v>40.13</v>
      </c>
      <c r="G499" s="7">
        <v>40.13</v>
      </c>
    </row>
    <row r="500" ht="45" spans="1:7">
      <c r="A500" s="4">
        <v>141526</v>
      </c>
      <c r="B500" s="5" t="s">
        <v>1331</v>
      </c>
      <c r="C500" s="5" t="s">
        <v>1332</v>
      </c>
      <c r="D500" s="6" t="s">
        <v>27</v>
      </c>
      <c r="E500" s="6">
        <v>1</v>
      </c>
      <c r="F500" s="7">
        <v>66.37</v>
      </c>
      <c r="G500" s="7">
        <v>66.37</v>
      </c>
    </row>
    <row r="501" ht="45" spans="1:7">
      <c r="A501" s="4">
        <v>141527</v>
      </c>
      <c r="B501" s="5" t="s">
        <v>1333</v>
      </c>
      <c r="C501" s="5" t="s">
        <v>1334</v>
      </c>
      <c r="D501" s="6" t="s">
        <v>27</v>
      </c>
      <c r="E501" s="6">
        <v>1</v>
      </c>
      <c r="F501" s="7">
        <v>289.36</v>
      </c>
      <c r="G501" s="7">
        <v>289.36</v>
      </c>
    </row>
    <row r="502" ht="30" spans="1:7">
      <c r="A502" s="4">
        <v>141529</v>
      </c>
      <c r="B502" s="5" t="s">
        <v>1335</v>
      </c>
      <c r="C502" s="5" t="s">
        <v>1336</v>
      </c>
      <c r="D502" s="6" t="s">
        <v>27</v>
      </c>
      <c r="E502" s="6">
        <v>1</v>
      </c>
      <c r="F502" s="7">
        <v>7.18</v>
      </c>
      <c r="G502" s="7">
        <v>7.18</v>
      </c>
    </row>
    <row r="503" spans="1:7">
      <c r="A503" s="4">
        <v>1419</v>
      </c>
      <c r="B503" s="5"/>
      <c r="C503" s="4" t="s">
        <v>1337</v>
      </c>
      <c r="D503" s="6"/>
      <c r="E503" s="6"/>
      <c r="F503" s="7"/>
      <c r="G503" s="7"/>
    </row>
    <row r="504" ht="45" spans="1:7">
      <c r="A504" s="4">
        <v>141906</v>
      </c>
      <c r="B504" s="5" t="s">
        <v>1338</v>
      </c>
      <c r="C504" s="5" t="s">
        <v>1339</v>
      </c>
      <c r="D504" s="6" t="s">
        <v>32</v>
      </c>
      <c r="E504" s="6">
        <v>1</v>
      </c>
      <c r="F504" s="7">
        <v>30.41</v>
      </c>
      <c r="G504" s="7">
        <v>30.41</v>
      </c>
    </row>
    <row r="505" ht="45" spans="1:7">
      <c r="A505" s="4">
        <v>141907</v>
      </c>
      <c r="B505" s="5" t="s">
        <v>1340</v>
      </c>
      <c r="C505" s="5" t="s">
        <v>1341</v>
      </c>
      <c r="D505" s="6" t="s">
        <v>32</v>
      </c>
      <c r="E505" s="6">
        <v>1</v>
      </c>
      <c r="F505" s="7">
        <v>39.01</v>
      </c>
      <c r="G505" s="7">
        <v>39.01</v>
      </c>
    </row>
    <row r="506" ht="45" spans="1:7">
      <c r="A506" s="4">
        <v>141908</v>
      </c>
      <c r="B506" s="5" t="s">
        <v>1342</v>
      </c>
      <c r="C506" s="5" t="s">
        <v>1343</v>
      </c>
      <c r="D506" s="6" t="s">
        <v>32</v>
      </c>
      <c r="E506" s="6">
        <v>1</v>
      </c>
      <c r="F506" s="7">
        <v>60.18</v>
      </c>
      <c r="G506" s="7">
        <v>60.18</v>
      </c>
    </row>
    <row r="507" ht="45" spans="1:7">
      <c r="A507" s="4">
        <v>141909</v>
      </c>
      <c r="B507" s="5" t="s">
        <v>1344</v>
      </c>
      <c r="C507" s="5" t="s">
        <v>1345</v>
      </c>
      <c r="D507" s="6" t="s">
        <v>32</v>
      </c>
      <c r="E507" s="6">
        <v>1</v>
      </c>
      <c r="F507" s="7">
        <v>74.98</v>
      </c>
      <c r="G507" s="7">
        <v>74.98</v>
      </c>
    </row>
    <row r="508" ht="45" spans="1:7">
      <c r="A508" s="4">
        <v>141910</v>
      </c>
      <c r="B508" s="5" t="s">
        <v>1346</v>
      </c>
      <c r="C508" s="5" t="s">
        <v>1347</v>
      </c>
      <c r="D508" s="6" t="s">
        <v>32</v>
      </c>
      <c r="E508" s="6">
        <v>1</v>
      </c>
      <c r="F508" s="7">
        <v>99.34</v>
      </c>
      <c r="G508" s="7">
        <v>99.34</v>
      </c>
    </row>
    <row r="509" spans="1:7">
      <c r="A509" s="4">
        <v>1421</v>
      </c>
      <c r="B509" s="5"/>
      <c r="C509" s="4" t="s">
        <v>1348</v>
      </c>
      <c r="D509" s="6"/>
      <c r="E509" s="6"/>
      <c r="F509" s="7"/>
      <c r="G509" s="7"/>
    </row>
    <row r="510" ht="30" spans="1:7">
      <c r="A510" s="4">
        <v>142103</v>
      </c>
      <c r="B510" s="5" t="s">
        <v>1349</v>
      </c>
      <c r="C510" s="5" t="s">
        <v>1350</v>
      </c>
      <c r="D510" s="6" t="s">
        <v>27</v>
      </c>
      <c r="E510" s="6">
        <v>1</v>
      </c>
      <c r="F510" s="7">
        <v>93.28</v>
      </c>
      <c r="G510" s="7">
        <v>93.28</v>
      </c>
    </row>
    <row r="511" ht="30" spans="1:7">
      <c r="A511" s="4">
        <v>142104</v>
      </c>
      <c r="B511" s="5" t="s">
        <v>1351</v>
      </c>
      <c r="C511" s="5" t="s">
        <v>1352</v>
      </c>
      <c r="D511" s="6" t="s">
        <v>27</v>
      </c>
      <c r="E511" s="6">
        <v>1</v>
      </c>
      <c r="F511" s="7">
        <v>26.41</v>
      </c>
      <c r="G511" s="7">
        <v>26.41</v>
      </c>
    </row>
    <row r="512" spans="1:7">
      <c r="A512" s="4">
        <v>142106</v>
      </c>
      <c r="B512" s="5" t="s">
        <v>1353</v>
      </c>
      <c r="C512" s="5" t="s">
        <v>1354</v>
      </c>
      <c r="D512" s="6" t="s">
        <v>27</v>
      </c>
      <c r="E512" s="6">
        <v>1</v>
      </c>
      <c r="F512" s="7">
        <v>29</v>
      </c>
      <c r="G512" s="7">
        <v>29</v>
      </c>
    </row>
    <row r="513" ht="30" spans="1:7">
      <c r="A513" s="4">
        <v>142107</v>
      </c>
      <c r="B513" s="5" t="s">
        <v>1355</v>
      </c>
      <c r="C513" s="5" t="s">
        <v>1356</v>
      </c>
      <c r="D513" s="6" t="s">
        <v>27</v>
      </c>
      <c r="E513" s="6">
        <v>1</v>
      </c>
      <c r="F513" s="7">
        <v>63.72</v>
      </c>
      <c r="G513" s="7">
        <v>63.72</v>
      </c>
    </row>
    <row r="514" ht="30" spans="1:7">
      <c r="A514" s="4">
        <v>142109</v>
      </c>
      <c r="B514" s="5" t="s">
        <v>1357</v>
      </c>
      <c r="C514" s="5" t="s">
        <v>1358</v>
      </c>
      <c r="D514" s="6" t="s">
        <v>27</v>
      </c>
      <c r="E514" s="6">
        <v>1</v>
      </c>
      <c r="F514" s="7">
        <v>65.39</v>
      </c>
      <c r="G514" s="7">
        <v>65.39</v>
      </c>
    </row>
    <row r="515" ht="45" spans="1:7">
      <c r="A515" s="4">
        <v>142111</v>
      </c>
      <c r="B515" s="5" t="s">
        <v>1359</v>
      </c>
      <c r="C515" s="5" t="s">
        <v>1360</v>
      </c>
      <c r="D515" s="6" t="s">
        <v>27</v>
      </c>
      <c r="E515" s="6">
        <v>1</v>
      </c>
      <c r="F515" s="7">
        <v>134.12</v>
      </c>
      <c r="G515" s="7">
        <v>134.12</v>
      </c>
    </row>
    <row r="516" ht="45" spans="1:7">
      <c r="A516" s="4">
        <v>142112</v>
      </c>
      <c r="B516" s="5" t="s">
        <v>1361</v>
      </c>
      <c r="C516" s="5" t="s">
        <v>1362</v>
      </c>
      <c r="D516" s="6" t="s">
        <v>27</v>
      </c>
      <c r="E516" s="6">
        <v>1</v>
      </c>
      <c r="F516" s="7">
        <v>76.56</v>
      </c>
      <c r="G516" s="7">
        <v>76.56</v>
      </c>
    </row>
    <row r="517" ht="30" spans="1:7">
      <c r="A517" s="4">
        <v>142114</v>
      </c>
      <c r="B517" s="5" t="s">
        <v>1363</v>
      </c>
      <c r="C517" s="5" t="s">
        <v>1364</v>
      </c>
      <c r="D517" s="6" t="s">
        <v>27</v>
      </c>
      <c r="E517" s="6">
        <v>1</v>
      </c>
      <c r="F517" s="7">
        <v>11.71</v>
      </c>
      <c r="G517" s="7">
        <v>11.71</v>
      </c>
    </row>
    <row r="518" ht="30" spans="1:7">
      <c r="A518" s="4">
        <v>142115</v>
      </c>
      <c r="B518" s="5" t="s">
        <v>1365</v>
      </c>
      <c r="C518" s="5" t="s">
        <v>1366</v>
      </c>
      <c r="D518" s="6" t="s">
        <v>27</v>
      </c>
      <c r="E518" s="6">
        <v>1</v>
      </c>
      <c r="F518" s="7">
        <v>44.97</v>
      </c>
      <c r="G518" s="7">
        <v>44.97</v>
      </c>
    </row>
    <row r="519" ht="30" spans="1:7">
      <c r="A519" s="4">
        <v>142116</v>
      </c>
      <c r="B519" s="5" t="s">
        <v>1367</v>
      </c>
      <c r="C519" s="5" t="s">
        <v>1368</v>
      </c>
      <c r="D519" s="6" t="s">
        <v>27</v>
      </c>
      <c r="E519" s="6">
        <v>1</v>
      </c>
      <c r="F519" s="7">
        <v>9.97</v>
      </c>
      <c r="G519" s="7">
        <v>9.97</v>
      </c>
    </row>
    <row r="520" ht="30" spans="1:7">
      <c r="A520" s="4">
        <v>142117</v>
      </c>
      <c r="B520" s="5" t="s">
        <v>1369</v>
      </c>
      <c r="C520" s="5" t="s">
        <v>1370</v>
      </c>
      <c r="D520" s="6" t="s">
        <v>27</v>
      </c>
      <c r="E520" s="6">
        <v>1</v>
      </c>
      <c r="F520" s="7">
        <v>32.3</v>
      </c>
      <c r="G520" s="7">
        <v>32.3</v>
      </c>
    </row>
    <row r="521" spans="1:7">
      <c r="A521" s="4">
        <v>142118</v>
      </c>
      <c r="B521" s="5" t="s">
        <v>1371</v>
      </c>
      <c r="C521" s="5" t="s">
        <v>1372</v>
      </c>
      <c r="D521" s="6" t="s">
        <v>27</v>
      </c>
      <c r="E521" s="6">
        <v>1</v>
      </c>
      <c r="F521" s="7">
        <v>18.92</v>
      </c>
      <c r="G521" s="7">
        <v>18.92</v>
      </c>
    </row>
    <row r="522" ht="30" spans="1:7">
      <c r="A522" s="4">
        <v>142119</v>
      </c>
      <c r="B522" s="5" t="s">
        <v>1373</v>
      </c>
      <c r="C522" s="5" t="s">
        <v>1374</v>
      </c>
      <c r="D522" s="6" t="s">
        <v>27</v>
      </c>
      <c r="E522" s="6">
        <v>1</v>
      </c>
      <c r="F522" s="7">
        <v>110.32</v>
      </c>
      <c r="G522" s="7">
        <v>110.32</v>
      </c>
    </row>
    <row r="523" ht="30" spans="1:7">
      <c r="A523" s="4">
        <v>142120</v>
      </c>
      <c r="B523" s="5" t="s">
        <v>1375</v>
      </c>
      <c r="C523" s="5" t="s">
        <v>1376</v>
      </c>
      <c r="D523" s="6" t="s">
        <v>27</v>
      </c>
      <c r="E523" s="6">
        <v>1</v>
      </c>
      <c r="F523" s="7">
        <v>145.69</v>
      </c>
      <c r="G523" s="7">
        <v>145.69</v>
      </c>
    </row>
    <row r="524" ht="30" spans="1:7">
      <c r="A524" s="4">
        <v>142121</v>
      </c>
      <c r="B524" s="5" t="s">
        <v>1377</v>
      </c>
      <c r="C524" s="5" t="s">
        <v>1378</v>
      </c>
      <c r="D524" s="6" t="s">
        <v>27</v>
      </c>
      <c r="E524" s="6">
        <v>1</v>
      </c>
      <c r="F524" s="7">
        <v>252.56</v>
      </c>
      <c r="G524" s="7">
        <v>252.56</v>
      </c>
    </row>
    <row r="525" spans="1:7">
      <c r="A525" s="4">
        <v>142122</v>
      </c>
      <c r="B525" s="5" t="s">
        <v>1379</v>
      </c>
      <c r="C525" s="5" t="s">
        <v>1380</v>
      </c>
      <c r="D525" s="6" t="s">
        <v>27</v>
      </c>
      <c r="E525" s="6">
        <v>1</v>
      </c>
      <c r="F525" s="7">
        <v>91.65</v>
      </c>
      <c r="G525" s="7">
        <v>91.65</v>
      </c>
    </row>
    <row r="526" ht="30" spans="1:7">
      <c r="A526" s="4">
        <v>142123</v>
      </c>
      <c r="B526" s="5" t="s">
        <v>1381</v>
      </c>
      <c r="C526" s="5" t="s">
        <v>1382</v>
      </c>
      <c r="D526" s="6" t="s">
        <v>27</v>
      </c>
      <c r="E526" s="6">
        <v>1</v>
      </c>
      <c r="F526" s="7">
        <v>18.54</v>
      </c>
      <c r="G526" s="7">
        <v>18.54</v>
      </c>
    </row>
    <row r="527" ht="45" spans="1:7">
      <c r="A527" s="4">
        <v>1422</v>
      </c>
      <c r="B527" s="5"/>
      <c r="C527" s="4" t="s">
        <v>1383</v>
      </c>
      <c r="D527" s="6"/>
      <c r="E527" s="6"/>
      <c r="F527" s="7"/>
      <c r="G527" s="7"/>
    </row>
    <row r="528" ht="45" spans="1:7">
      <c r="A528" s="4">
        <v>142201</v>
      </c>
      <c r="B528" s="5" t="s">
        <v>1384</v>
      </c>
      <c r="C528" s="5" t="s">
        <v>1385</v>
      </c>
      <c r="D528" s="6" t="s">
        <v>32</v>
      </c>
      <c r="E528" s="6">
        <v>1</v>
      </c>
      <c r="F528" s="7">
        <v>12.23</v>
      </c>
      <c r="G528" s="7">
        <v>12.23</v>
      </c>
    </row>
    <row r="529" ht="45" spans="1:7">
      <c r="A529" s="4">
        <v>142202</v>
      </c>
      <c r="B529" s="5" t="s">
        <v>1386</v>
      </c>
      <c r="C529" s="5" t="s">
        <v>1387</v>
      </c>
      <c r="D529" s="6" t="s">
        <v>32</v>
      </c>
      <c r="E529" s="6">
        <v>1</v>
      </c>
      <c r="F529" s="7">
        <v>18.34</v>
      </c>
      <c r="G529" s="7">
        <v>18.34</v>
      </c>
    </row>
    <row r="530" ht="45" spans="1:7">
      <c r="A530" s="4">
        <v>142203</v>
      </c>
      <c r="B530" s="5" t="s">
        <v>1388</v>
      </c>
      <c r="C530" s="5" t="s">
        <v>1389</v>
      </c>
      <c r="D530" s="6" t="s">
        <v>32</v>
      </c>
      <c r="E530" s="6">
        <v>1</v>
      </c>
      <c r="F530" s="7">
        <v>27.63</v>
      </c>
      <c r="G530" s="7">
        <v>27.63</v>
      </c>
    </row>
    <row r="531" ht="45" spans="1:7">
      <c r="A531" s="4">
        <v>142204</v>
      </c>
      <c r="B531" s="5" t="s">
        <v>1390</v>
      </c>
      <c r="C531" s="5" t="s">
        <v>1391</v>
      </c>
      <c r="D531" s="6" t="s">
        <v>32</v>
      </c>
      <c r="E531" s="6">
        <v>1</v>
      </c>
      <c r="F531" s="7">
        <v>23.32</v>
      </c>
      <c r="G531" s="7">
        <v>23.32</v>
      </c>
    </row>
    <row r="532" ht="45" spans="1:7">
      <c r="A532" s="4">
        <v>142205</v>
      </c>
      <c r="B532" s="5" t="s">
        <v>1392</v>
      </c>
      <c r="C532" s="5" t="s">
        <v>1393</v>
      </c>
      <c r="D532" s="6" t="s">
        <v>32</v>
      </c>
      <c r="E532" s="6">
        <v>1</v>
      </c>
      <c r="F532" s="7">
        <v>35.54</v>
      </c>
      <c r="G532" s="7">
        <v>35.54</v>
      </c>
    </row>
    <row r="533" ht="45" spans="1:7">
      <c r="A533" s="4">
        <v>142206</v>
      </c>
      <c r="B533" s="5" t="s">
        <v>1394</v>
      </c>
      <c r="C533" s="5" t="s">
        <v>1395</v>
      </c>
      <c r="D533" s="6" t="s">
        <v>32</v>
      </c>
      <c r="E533" s="6">
        <v>1</v>
      </c>
      <c r="F533" s="7">
        <v>51.72</v>
      </c>
      <c r="G533" s="7">
        <v>51.72</v>
      </c>
    </row>
    <row r="534" spans="1:7">
      <c r="A534" s="4">
        <v>1423</v>
      </c>
      <c r="B534" s="5"/>
      <c r="C534" s="4" t="s">
        <v>914</v>
      </c>
      <c r="D534" s="6"/>
      <c r="E534" s="6"/>
      <c r="F534" s="7"/>
      <c r="G534" s="7"/>
    </row>
    <row r="535" ht="30" spans="1:7">
      <c r="A535" s="4">
        <v>142301</v>
      </c>
      <c r="B535" s="5" t="s">
        <v>1396</v>
      </c>
      <c r="C535" s="5" t="s">
        <v>1397</v>
      </c>
      <c r="D535" s="6" t="s">
        <v>27</v>
      </c>
      <c r="E535" s="6">
        <v>1</v>
      </c>
      <c r="F535" s="7">
        <v>20.97</v>
      </c>
      <c r="G535" s="7">
        <v>20.97</v>
      </c>
    </row>
    <row r="536" ht="30" spans="1:7">
      <c r="A536" s="4">
        <v>142302</v>
      </c>
      <c r="B536" s="5" t="s">
        <v>1398</v>
      </c>
      <c r="C536" s="5" t="s">
        <v>1399</v>
      </c>
      <c r="D536" s="6" t="s">
        <v>27</v>
      </c>
      <c r="E536" s="6">
        <v>1</v>
      </c>
      <c r="F536" s="7">
        <v>29.35</v>
      </c>
      <c r="G536" s="7">
        <v>29.35</v>
      </c>
    </row>
    <row r="537" spans="1:7">
      <c r="A537" s="4">
        <v>142303</v>
      </c>
      <c r="B537" s="5" t="s">
        <v>1400</v>
      </c>
      <c r="C537" s="5" t="s">
        <v>1401</v>
      </c>
      <c r="D537" s="6" t="s">
        <v>27</v>
      </c>
      <c r="E537" s="6">
        <v>1</v>
      </c>
      <c r="F537" s="7">
        <v>20.97</v>
      </c>
      <c r="G537" s="7">
        <v>20.97</v>
      </c>
    </row>
    <row r="538" ht="30" spans="1:7">
      <c r="A538" s="4">
        <v>142304</v>
      </c>
      <c r="B538" s="5" t="s">
        <v>1402</v>
      </c>
      <c r="C538" s="5" t="s">
        <v>1403</v>
      </c>
      <c r="D538" s="6" t="s">
        <v>27</v>
      </c>
      <c r="E538" s="6">
        <v>1</v>
      </c>
      <c r="F538" s="7">
        <v>31.96</v>
      </c>
      <c r="G538" s="7">
        <v>31.96</v>
      </c>
    </row>
    <row r="539" spans="1:7">
      <c r="A539" s="4">
        <v>1428</v>
      </c>
      <c r="B539" s="5"/>
      <c r="C539" s="4" t="s">
        <v>1404</v>
      </c>
      <c r="D539" s="6"/>
      <c r="E539" s="6"/>
      <c r="F539" s="7"/>
      <c r="G539" s="7"/>
    </row>
    <row r="540" ht="45" spans="1:7">
      <c r="A540" s="4">
        <v>142801</v>
      </c>
      <c r="B540" s="5" t="s">
        <v>1405</v>
      </c>
      <c r="C540" s="5" t="s">
        <v>1406</v>
      </c>
      <c r="D540" s="6" t="s">
        <v>1407</v>
      </c>
      <c r="E540" s="6">
        <v>1</v>
      </c>
      <c r="F540" s="7">
        <v>3.75</v>
      </c>
      <c r="G540" s="7">
        <v>3.75</v>
      </c>
    </row>
    <row r="541" ht="60" spans="1:7">
      <c r="A541" s="4">
        <v>142802</v>
      </c>
      <c r="B541" s="5" t="s">
        <v>1408</v>
      </c>
      <c r="C541" s="5" t="s">
        <v>1409</v>
      </c>
      <c r="D541" s="6" t="s">
        <v>1407</v>
      </c>
      <c r="E541" s="6">
        <v>1</v>
      </c>
      <c r="F541" s="7">
        <v>6</v>
      </c>
      <c r="G541" s="7">
        <v>6</v>
      </c>
    </row>
    <row r="542" ht="60" spans="1:7">
      <c r="A542" s="4">
        <v>142803</v>
      </c>
      <c r="B542" s="5" t="s">
        <v>1410</v>
      </c>
      <c r="C542" s="5" t="s">
        <v>1411</v>
      </c>
      <c r="D542" s="6" t="s">
        <v>1407</v>
      </c>
      <c r="E542" s="6">
        <v>1</v>
      </c>
      <c r="F542" s="7">
        <v>7.67</v>
      </c>
      <c r="G542" s="7">
        <v>7.67</v>
      </c>
    </row>
    <row r="543" spans="1:7">
      <c r="A543" s="4">
        <v>15</v>
      </c>
      <c r="B543" s="5"/>
      <c r="C543" s="4" t="s">
        <v>1412</v>
      </c>
      <c r="D543" s="6"/>
      <c r="E543" s="6"/>
      <c r="F543" s="7"/>
      <c r="G543" s="7"/>
    </row>
    <row r="544" spans="1:7">
      <c r="A544" s="4">
        <v>1501</v>
      </c>
      <c r="B544" s="5"/>
      <c r="C544" s="4" t="s">
        <v>1413</v>
      </c>
      <c r="D544" s="6"/>
      <c r="E544" s="6"/>
      <c r="F544" s="7"/>
      <c r="G544" s="7"/>
    </row>
    <row r="545" ht="105" spans="1:7">
      <c r="A545" s="4">
        <v>150122</v>
      </c>
      <c r="B545" s="5" t="s">
        <v>1414</v>
      </c>
      <c r="C545" s="5" t="s">
        <v>1415</v>
      </c>
      <c r="D545" s="6" t="s">
        <v>27</v>
      </c>
      <c r="E545" s="6">
        <v>1</v>
      </c>
      <c r="F545" s="10">
        <v>1412.47</v>
      </c>
      <c r="G545" s="10">
        <v>1412.47</v>
      </c>
    </row>
    <row r="546" ht="90" spans="1:7">
      <c r="A546" s="4">
        <v>150123</v>
      </c>
      <c r="B546" s="5" t="s">
        <v>1416</v>
      </c>
      <c r="C546" s="5" t="s">
        <v>1417</v>
      </c>
      <c r="D546" s="6" t="s">
        <v>27</v>
      </c>
      <c r="E546" s="6">
        <v>1</v>
      </c>
      <c r="F546" s="10">
        <v>2609.66</v>
      </c>
      <c r="G546" s="10">
        <v>2609.66</v>
      </c>
    </row>
    <row r="547" spans="1:7">
      <c r="A547" s="4">
        <v>1503</v>
      </c>
      <c r="B547" s="5"/>
      <c r="C547" s="4" t="s">
        <v>1418</v>
      </c>
      <c r="D547" s="6"/>
      <c r="E547" s="6"/>
      <c r="F547" s="7"/>
      <c r="G547" s="7"/>
    </row>
    <row r="548" ht="45" spans="1:7">
      <c r="A548" s="4">
        <v>150302</v>
      </c>
      <c r="B548" s="5" t="s">
        <v>1419</v>
      </c>
      <c r="C548" s="5" t="s">
        <v>1420</v>
      </c>
      <c r="D548" s="6" t="s">
        <v>27</v>
      </c>
      <c r="E548" s="6">
        <v>1</v>
      </c>
      <c r="F548" s="7">
        <v>227.45</v>
      </c>
      <c r="G548" s="7">
        <v>227.45</v>
      </c>
    </row>
    <row r="549" ht="45" spans="1:7">
      <c r="A549" s="4">
        <v>150306</v>
      </c>
      <c r="B549" s="5" t="s">
        <v>1421</v>
      </c>
      <c r="C549" s="5" t="s">
        <v>1422</v>
      </c>
      <c r="D549" s="6" t="s">
        <v>27</v>
      </c>
      <c r="E549" s="6">
        <v>1</v>
      </c>
      <c r="F549" s="7">
        <v>232.54</v>
      </c>
      <c r="G549" s="7">
        <v>232.54</v>
      </c>
    </row>
    <row r="550" ht="45" spans="1:7">
      <c r="A550" s="4">
        <v>150307</v>
      </c>
      <c r="B550" s="5" t="s">
        <v>1423</v>
      </c>
      <c r="C550" s="5" t="s">
        <v>1424</v>
      </c>
      <c r="D550" s="6" t="s">
        <v>27</v>
      </c>
      <c r="E550" s="6">
        <v>1</v>
      </c>
      <c r="F550" s="7">
        <v>515.99</v>
      </c>
      <c r="G550" s="7">
        <v>515.99</v>
      </c>
    </row>
    <row r="551" ht="45" spans="1:7">
      <c r="A551" s="4">
        <v>150308</v>
      </c>
      <c r="B551" s="5" t="s">
        <v>1425</v>
      </c>
      <c r="C551" s="5" t="s">
        <v>1426</v>
      </c>
      <c r="D551" s="6" t="s">
        <v>27</v>
      </c>
      <c r="E551" s="6">
        <v>1</v>
      </c>
      <c r="F551" s="7">
        <v>532.85</v>
      </c>
      <c r="G551" s="7">
        <v>532.85</v>
      </c>
    </row>
    <row r="552" ht="45" spans="1:7">
      <c r="A552" s="4">
        <v>150309</v>
      </c>
      <c r="B552" s="5" t="s">
        <v>1427</v>
      </c>
      <c r="C552" s="5" t="s">
        <v>1428</v>
      </c>
      <c r="D552" s="6" t="s">
        <v>27</v>
      </c>
      <c r="E552" s="6">
        <v>1</v>
      </c>
      <c r="F552" s="7">
        <v>670.27</v>
      </c>
      <c r="G552" s="7">
        <v>670.27</v>
      </c>
    </row>
    <row r="553" spans="1:7">
      <c r="A553" s="4">
        <v>150310</v>
      </c>
      <c r="B553" s="5" t="s">
        <v>1429</v>
      </c>
      <c r="C553" s="5" t="s">
        <v>1430</v>
      </c>
      <c r="D553" s="6" t="s">
        <v>27</v>
      </c>
      <c r="E553" s="6">
        <v>1</v>
      </c>
      <c r="F553" s="7">
        <v>111.05</v>
      </c>
      <c r="G553" s="7">
        <v>111.05</v>
      </c>
    </row>
    <row r="554" ht="45" spans="1:7">
      <c r="A554" s="4">
        <v>150311</v>
      </c>
      <c r="B554" s="5" t="s">
        <v>1431</v>
      </c>
      <c r="C554" s="5" t="s">
        <v>1432</v>
      </c>
      <c r="D554" s="6" t="s">
        <v>27</v>
      </c>
      <c r="E554" s="6">
        <v>1</v>
      </c>
      <c r="F554" s="7">
        <v>159.26</v>
      </c>
      <c r="G554" s="7">
        <v>159.26</v>
      </c>
    </row>
    <row r="555" ht="45" spans="1:7">
      <c r="A555" s="4">
        <v>150312</v>
      </c>
      <c r="B555" s="5" t="s">
        <v>1433</v>
      </c>
      <c r="C555" s="5" t="s">
        <v>1434</v>
      </c>
      <c r="D555" s="6" t="s">
        <v>27</v>
      </c>
      <c r="E555" s="6">
        <v>1</v>
      </c>
      <c r="F555" s="7">
        <v>116.01</v>
      </c>
      <c r="G555" s="7">
        <v>116.01</v>
      </c>
    </row>
    <row r="556" ht="45" spans="1:7">
      <c r="A556" s="4">
        <v>150313</v>
      </c>
      <c r="B556" s="5" t="s">
        <v>1435</v>
      </c>
      <c r="C556" s="5" t="s">
        <v>1436</v>
      </c>
      <c r="D556" s="6" t="s">
        <v>27</v>
      </c>
      <c r="E556" s="6">
        <v>1</v>
      </c>
      <c r="F556" s="7">
        <v>139.61</v>
      </c>
      <c r="G556" s="7">
        <v>139.61</v>
      </c>
    </row>
    <row r="557" ht="90" spans="1:7">
      <c r="A557" s="4">
        <v>150315</v>
      </c>
      <c r="B557" s="5" t="s">
        <v>1437</v>
      </c>
      <c r="C557" s="5" t="s">
        <v>1438</v>
      </c>
      <c r="D557" s="6" t="s">
        <v>27</v>
      </c>
      <c r="E557" s="6">
        <v>1</v>
      </c>
      <c r="F557" s="7">
        <v>973.77</v>
      </c>
      <c r="G557" s="7">
        <v>973.77</v>
      </c>
    </row>
    <row r="558" ht="90" spans="1:7">
      <c r="A558" s="4">
        <v>150316</v>
      </c>
      <c r="B558" s="5" t="s">
        <v>1439</v>
      </c>
      <c r="C558" s="5" t="s">
        <v>1440</v>
      </c>
      <c r="D558" s="6" t="s">
        <v>27</v>
      </c>
      <c r="E558" s="6">
        <v>1</v>
      </c>
      <c r="F558" s="10">
        <v>1625.53</v>
      </c>
      <c r="G558" s="10">
        <v>1625.53</v>
      </c>
    </row>
    <row r="559" ht="75" spans="1:7">
      <c r="A559" s="4">
        <v>150317</v>
      </c>
      <c r="B559" s="5" t="s">
        <v>1441</v>
      </c>
      <c r="C559" s="5" t="s">
        <v>1442</v>
      </c>
      <c r="D559" s="6" t="s">
        <v>27</v>
      </c>
      <c r="E559" s="6">
        <v>1</v>
      </c>
      <c r="F559" s="10">
        <v>1538.88</v>
      </c>
      <c r="G559" s="10">
        <v>1538.88</v>
      </c>
    </row>
    <row r="560" spans="1:7">
      <c r="A560" s="4">
        <v>1506</v>
      </c>
      <c r="B560" s="5"/>
      <c r="C560" s="4" t="s">
        <v>1443</v>
      </c>
      <c r="D560" s="6"/>
      <c r="E560" s="6"/>
      <c r="F560" s="7"/>
      <c r="G560" s="7"/>
    </row>
    <row r="561" ht="45" spans="1:7">
      <c r="A561" s="4">
        <v>150609</v>
      </c>
      <c r="B561" s="5" t="s">
        <v>1444</v>
      </c>
      <c r="C561" s="5" t="s">
        <v>1445</v>
      </c>
      <c r="D561" s="6" t="s">
        <v>27</v>
      </c>
      <c r="E561" s="6">
        <v>1</v>
      </c>
      <c r="F561" s="7">
        <v>338.65</v>
      </c>
      <c r="G561" s="7">
        <v>338.65</v>
      </c>
    </row>
    <row r="562" ht="75" spans="1:7">
      <c r="A562" s="4">
        <v>150610</v>
      </c>
      <c r="B562" s="5" t="s">
        <v>1446</v>
      </c>
      <c r="C562" s="5" t="s">
        <v>1447</v>
      </c>
      <c r="D562" s="6" t="s">
        <v>27</v>
      </c>
      <c r="E562" s="6">
        <v>1</v>
      </c>
      <c r="F562" s="7">
        <v>327.16</v>
      </c>
      <c r="G562" s="7">
        <v>327.16</v>
      </c>
    </row>
    <row r="563" ht="30" spans="1:7">
      <c r="A563" s="4">
        <v>150612</v>
      </c>
      <c r="B563" s="5" t="s">
        <v>1448</v>
      </c>
      <c r="C563" s="5" t="s">
        <v>1449</v>
      </c>
      <c r="D563" s="6" t="s">
        <v>27</v>
      </c>
      <c r="E563" s="6">
        <v>1</v>
      </c>
      <c r="F563" s="7">
        <v>43.29</v>
      </c>
      <c r="G563" s="7">
        <v>43.29</v>
      </c>
    </row>
    <row r="564" ht="90" spans="1:7">
      <c r="A564" s="4">
        <v>150614</v>
      </c>
      <c r="B564" s="5" t="s">
        <v>1450</v>
      </c>
      <c r="C564" s="5" t="s">
        <v>1451</v>
      </c>
      <c r="D564" s="6" t="s">
        <v>27</v>
      </c>
      <c r="E564" s="6">
        <v>1</v>
      </c>
      <c r="F564" s="7">
        <v>149.93</v>
      </c>
      <c r="G564" s="7">
        <v>149.93</v>
      </c>
    </row>
    <row r="565" ht="90" spans="1:7">
      <c r="A565" s="4">
        <v>150615</v>
      </c>
      <c r="B565" s="5" t="s">
        <v>1452</v>
      </c>
      <c r="C565" s="5" t="s">
        <v>1453</v>
      </c>
      <c r="D565" s="6" t="s">
        <v>27</v>
      </c>
      <c r="E565" s="6">
        <v>1</v>
      </c>
      <c r="F565" s="7">
        <v>192.32</v>
      </c>
      <c r="G565" s="7">
        <v>192.32</v>
      </c>
    </row>
    <row r="566" ht="90" spans="1:7">
      <c r="A566" s="4">
        <v>150616</v>
      </c>
      <c r="B566" s="5" t="s">
        <v>1454</v>
      </c>
      <c r="C566" s="5" t="s">
        <v>1455</v>
      </c>
      <c r="D566" s="6" t="s">
        <v>27</v>
      </c>
      <c r="E566" s="6">
        <v>1</v>
      </c>
      <c r="F566" s="7">
        <v>266.42</v>
      </c>
      <c r="G566" s="7">
        <v>266.42</v>
      </c>
    </row>
    <row r="567" ht="90" spans="1:7">
      <c r="A567" s="4">
        <v>150626</v>
      </c>
      <c r="B567" s="5" t="s">
        <v>1456</v>
      </c>
      <c r="C567" s="5" t="s">
        <v>1457</v>
      </c>
      <c r="D567" s="6" t="s">
        <v>27</v>
      </c>
      <c r="E567" s="6">
        <v>1</v>
      </c>
      <c r="F567" s="7">
        <v>200.72</v>
      </c>
      <c r="G567" s="7">
        <v>200.72</v>
      </c>
    </row>
    <row r="568" ht="30" spans="1:7">
      <c r="A568" s="4">
        <v>150628</v>
      </c>
      <c r="B568" s="5" t="s">
        <v>1458</v>
      </c>
      <c r="C568" s="5" t="s">
        <v>1459</v>
      </c>
      <c r="D568" s="6" t="s">
        <v>27</v>
      </c>
      <c r="E568" s="6">
        <v>1</v>
      </c>
      <c r="F568" s="7">
        <v>8.73</v>
      </c>
      <c r="G568" s="7">
        <v>8.73</v>
      </c>
    </row>
    <row r="569" ht="30" spans="1:7">
      <c r="A569" s="4">
        <v>150629</v>
      </c>
      <c r="B569" s="5" t="s">
        <v>1460</v>
      </c>
      <c r="C569" s="5" t="s">
        <v>1461</v>
      </c>
      <c r="D569" s="6" t="s">
        <v>27</v>
      </c>
      <c r="E569" s="6">
        <v>1</v>
      </c>
      <c r="F569" s="7">
        <v>13.94</v>
      </c>
      <c r="G569" s="7">
        <v>13.94</v>
      </c>
    </row>
    <row r="570" ht="30" spans="1:7">
      <c r="A570" s="4">
        <v>150632</v>
      </c>
      <c r="B570" s="5" t="s">
        <v>1462</v>
      </c>
      <c r="C570" s="5" t="s">
        <v>1463</v>
      </c>
      <c r="D570" s="6" t="s">
        <v>27</v>
      </c>
      <c r="E570" s="6">
        <v>1</v>
      </c>
      <c r="F570" s="7">
        <v>66.55</v>
      </c>
      <c r="G570" s="7">
        <v>66.55</v>
      </c>
    </row>
    <row r="571" ht="30" spans="1:7">
      <c r="A571" s="4">
        <v>150633</v>
      </c>
      <c r="B571" s="5" t="s">
        <v>1464</v>
      </c>
      <c r="C571" s="5" t="s">
        <v>1465</v>
      </c>
      <c r="D571" s="6" t="s">
        <v>27</v>
      </c>
      <c r="E571" s="6">
        <v>1</v>
      </c>
      <c r="F571" s="7">
        <v>109.18</v>
      </c>
      <c r="G571" s="7">
        <v>109.18</v>
      </c>
    </row>
    <row r="572" ht="30" spans="1:7">
      <c r="A572" s="4">
        <v>150634</v>
      </c>
      <c r="B572" s="5" t="s">
        <v>1466</v>
      </c>
      <c r="C572" s="5" t="s">
        <v>1467</v>
      </c>
      <c r="D572" s="6" t="s">
        <v>27</v>
      </c>
      <c r="E572" s="6">
        <v>1</v>
      </c>
      <c r="F572" s="7">
        <v>162.06</v>
      </c>
      <c r="G572" s="7">
        <v>162.06</v>
      </c>
    </row>
    <row r="573" ht="30" spans="1:7">
      <c r="A573" s="4">
        <v>150635</v>
      </c>
      <c r="B573" s="5" t="s">
        <v>1468</v>
      </c>
      <c r="C573" s="5" t="s">
        <v>1469</v>
      </c>
      <c r="D573" s="6" t="s">
        <v>27</v>
      </c>
      <c r="E573" s="6">
        <v>1</v>
      </c>
      <c r="F573" s="7">
        <v>243.37</v>
      </c>
      <c r="G573" s="7">
        <v>243.37</v>
      </c>
    </row>
    <row r="574" ht="30" spans="1:7">
      <c r="A574" s="4">
        <v>150636</v>
      </c>
      <c r="B574" s="5" t="s">
        <v>1470</v>
      </c>
      <c r="C574" s="5" t="s">
        <v>1471</v>
      </c>
      <c r="D574" s="6" t="s">
        <v>27</v>
      </c>
      <c r="E574" s="6">
        <v>1</v>
      </c>
      <c r="F574" s="7">
        <v>11.32</v>
      </c>
      <c r="G574" s="7">
        <v>11.32</v>
      </c>
    </row>
    <row r="575" spans="1:7">
      <c r="A575" s="4">
        <v>1507</v>
      </c>
      <c r="B575" s="5"/>
      <c r="C575" s="4" t="s">
        <v>1472</v>
      </c>
      <c r="D575" s="6"/>
      <c r="E575" s="6"/>
      <c r="F575" s="7"/>
      <c r="G575" s="7"/>
    </row>
    <row r="576" ht="75" spans="1:7">
      <c r="A576" s="4">
        <v>150701</v>
      </c>
      <c r="B576" s="5" t="s">
        <v>1473</v>
      </c>
      <c r="C576" s="5" t="s">
        <v>1474</v>
      </c>
      <c r="D576" s="6" t="s">
        <v>32</v>
      </c>
      <c r="E576" s="6">
        <v>1</v>
      </c>
      <c r="F576" s="7">
        <v>57.3</v>
      </c>
      <c r="G576" s="7">
        <v>57.3</v>
      </c>
    </row>
    <row r="577" ht="75" spans="1:7">
      <c r="A577" s="4">
        <v>150702</v>
      </c>
      <c r="B577" s="5" t="s">
        <v>1475</v>
      </c>
      <c r="C577" s="5" t="s">
        <v>1476</v>
      </c>
      <c r="D577" s="6" t="s">
        <v>32</v>
      </c>
      <c r="E577" s="6">
        <v>1</v>
      </c>
      <c r="F577" s="7">
        <v>68.75</v>
      </c>
      <c r="G577" s="7">
        <v>68.75</v>
      </c>
    </row>
    <row r="578" ht="75" spans="1:7">
      <c r="A578" s="4">
        <v>150703</v>
      </c>
      <c r="B578" s="5" t="s">
        <v>1477</v>
      </c>
      <c r="C578" s="5" t="s">
        <v>1478</v>
      </c>
      <c r="D578" s="6" t="s">
        <v>32</v>
      </c>
      <c r="E578" s="6">
        <v>1</v>
      </c>
      <c r="F578" s="7">
        <v>178.86</v>
      </c>
      <c r="G578" s="7">
        <v>178.86</v>
      </c>
    </row>
    <row r="579" ht="75" spans="1:7">
      <c r="A579" s="4">
        <v>150704</v>
      </c>
      <c r="B579" s="5" t="s">
        <v>1479</v>
      </c>
      <c r="C579" s="5" t="s">
        <v>1480</v>
      </c>
      <c r="D579" s="6" t="s">
        <v>32</v>
      </c>
      <c r="E579" s="6">
        <v>1</v>
      </c>
      <c r="F579" s="7">
        <v>192.17</v>
      </c>
      <c r="G579" s="7">
        <v>192.17</v>
      </c>
    </row>
    <row r="580" spans="1:7">
      <c r="A580" s="4">
        <v>1508</v>
      </c>
      <c r="B580" s="5"/>
      <c r="C580" s="4" t="s">
        <v>1481</v>
      </c>
      <c r="D580" s="6"/>
      <c r="E580" s="6"/>
      <c r="F580" s="7"/>
      <c r="G580" s="7"/>
    </row>
    <row r="581" ht="45" spans="1:7">
      <c r="A581" s="4">
        <v>150801</v>
      </c>
      <c r="B581" s="5" t="s">
        <v>1482</v>
      </c>
      <c r="C581" s="5" t="s">
        <v>1483</v>
      </c>
      <c r="D581" s="6" t="s">
        <v>32</v>
      </c>
      <c r="E581" s="6">
        <v>1</v>
      </c>
      <c r="F581" s="7">
        <v>17.57</v>
      </c>
      <c r="G581" s="7">
        <v>17.57</v>
      </c>
    </row>
    <row r="582" ht="60" spans="1:7">
      <c r="A582" s="4">
        <v>150802</v>
      </c>
      <c r="B582" s="5" t="s">
        <v>1484</v>
      </c>
      <c r="C582" s="5" t="s">
        <v>1485</v>
      </c>
      <c r="D582" s="6" t="s">
        <v>27</v>
      </c>
      <c r="E582" s="6">
        <v>1</v>
      </c>
      <c r="F582" s="7">
        <v>21.73</v>
      </c>
      <c r="G582" s="7">
        <v>21.73</v>
      </c>
    </row>
    <row r="583" ht="60" spans="1:7">
      <c r="A583" s="4">
        <v>150803</v>
      </c>
      <c r="B583" s="5" t="s">
        <v>1486</v>
      </c>
      <c r="C583" s="5" t="s">
        <v>1487</v>
      </c>
      <c r="D583" s="6" t="s">
        <v>27</v>
      </c>
      <c r="E583" s="6">
        <v>1</v>
      </c>
      <c r="F583" s="7">
        <v>28.46</v>
      </c>
      <c r="G583" s="7">
        <v>28.46</v>
      </c>
    </row>
    <row r="584" ht="60" spans="1:7">
      <c r="A584" s="4">
        <v>150804</v>
      </c>
      <c r="B584" s="5" t="s">
        <v>1488</v>
      </c>
      <c r="C584" s="5" t="s">
        <v>1489</v>
      </c>
      <c r="D584" s="6" t="s">
        <v>27</v>
      </c>
      <c r="E584" s="6">
        <v>1</v>
      </c>
      <c r="F584" s="7">
        <v>23.94</v>
      </c>
      <c r="G584" s="7">
        <v>23.94</v>
      </c>
    </row>
    <row r="585" ht="60" spans="1:7">
      <c r="A585" s="4">
        <v>150805</v>
      </c>
      <c r="B585" s="5" t="s">
        <v>1490</v>
      </c>
      <c r="C585" s="5" t="s">
        <v>1491</v>
      </c>
      <c r="D585" s="6" t="s">
        <v>27</v>
      </c>
      <c r="E585" s="6">
        <v>1</v>
      </c>
      <c r="F585" s="7">
        <v>24.95</v>
      </c>
      <c r="G585" s="7">
        <v>24.95</v>
      </c>
    </row>
    <row r="586" ht="45" spans="1:7">
      <c r="A586" s="4">
        <v>150806</v>
      </c>
      <c r="B586" s="5" t="s">
        <v>1492</v>
      </c>
      <c r="C586" s="5" t="s">
        <v>1493</v>
      </c>
      <c r="D586" s="6" t="s">
        <v>32</v>
      </c>
      <c r="E586" s="6">
        <v>1</v>
      </c>
      <c r="F586" s="7">
        <v>27.62</v>
      </c>
      <c r="G586" s="7">
        <v>27.62</v>
      </c>
    </row>
    <row r="587" ht="30" spans="1:7">
      <c r="A587" s="4">
        <v>150807</v>
      </c>
      <c r="B587" s="5" t="s">
        <v>1494</v>
      </c>
      <c r="C587" s="5" t="s">
        <v>1495</v>
      </c>
      <c r="D587" s="6" t="s">
        <v>32</v>
      </c>
      <c r="E587" s="6">
        <v>1</v>
      </c>
      <c r="F587" s="7">
        <v>15.02</v>
      </c>
      <c r="G587" s="7">
        <v>15.02</v>
      </c>
    </row>
    <row r="588" ht="45" spans="1:7">
      <c r="A588" s="4">
        <v>150835</v>
      </c>
      <c r="B588" s="5" t="s">
        <v>1496</v>
      </c>
      <c r="C588" s="5" t="s">
        <v>1497</v>
      </c>
      <c r="D588" s="6" t="s">
        <v>32</v>
      </c>
      <c r="E588" s="6">
        <v>1</v>
      </c>
      <c r="F588" s="7">
        <v>79.4</v>
      </c>
      <c r="G588" s="7">
        <v>79.4</v>
      </c>
    </row>
    <row r="589" ht="45" spans="1:7">
      <c r="A589" s="4">
        <v>150836</v>
      </c>
      <c r="B589" s="5" t="s">
        <v>1498</v>
      </c>
      <c r="C589" s="5" t="s">
        <v>1499</v>
      </c>
      <c r="D589" s="6" t="s">
        <v>32</v>
      </c>
      <c r="E589" s="6">
        <v>1</v>
      </c>
      <c r="F589" s="7">
        <v>116.77</v>
      </c>
      <c r="G589" s="7">
        <v>116.77</v>
      </c>
    </row>
    <row r="590" ht="45" spans="1:7">
      <c r="A590" s="4">
        <v>150837</v>
      </c>
      <c r="B590" s="5" t="s">
        <v>1500</v>
      </c>
      <c r="C590" s="5" t="s">
        <v>1501</v>
      </c>
      <c r="D590" s="6" t="s">
        <v>32</v>
      </c>
      <c r="E590" s="6">
        <v>1</v>
      </c>
      <c r="F590" s="7">
        <v>152.44</v>
      </c>
      <c r="G590" s="7">
        <v>152.44</v>
      </c>
    </row>
    <row r="591" ht="45" spans="1:7">
      <c r="A591" s="4">
        <v>150838</v>
      </c>
      <c r="B591" s="5" t="s">
        <v>1502</v>
      </c>
      <c r="C591" s="5" t="s">
        <v>1503</v>
      </c>
      <c r="D591" s="6" t="s">
        <v>32</v>
      </c>
      <c r="E591" s="6">
        <v>1</v>
      </c>
      <c r="F591" s="7">
        <v>177.18</v>
      </c>
      <c r="G591" s="7">
        <v>177.18</v>
      </c>
    </row>
    <row r="592" ht="30" spans="1:7">
      <c r="A592" s="4">
        <v>150843</v>
      </c>
      <c r="B592" s="5" t="s">
        <v>1504</v>
      </c>
      <c r="C592" s="5" t="s">
        <v>1505</v>
      </c>
      <c r="D592" s="6" t="s">
        <v>27</v>
      </c>
      <c r="E592" s="6">
        <v>1</v>
      </c>
      <c r="F592" s="7">
        <v>72.78</v>
      </c>
      <c r="G592" s="7">
        <v>72.78</v>
      </c>
    </row>
    <row r="593" ht="30" spans="1:7">
      <c r="A593" s="4">
        <v>150844</v>
      </c>
      <c r="B593" s="5" t="s">
        <v>1506</v>
      </c>
      <c r="C593" s="5" t="s">
        <v>1507</v>
      </c>
      <c r="D593" s="6" t="s">
        <v>27</v>
      </c>
      <c r="E593" s="6">
        <v>1</v>
      </c>
      <c r="F593" s="7">
        <v>92.82</v>
      </c>
      <c r="G593" s="7">
        <v>92.82</v>
      </c>
    </row>
    <row r="594" ht="30" spans="1:7">
      <c r="A594" s="4">
        <v>150845</v>
      </c>
      <c r="B594" s="5" t="s">
        <v>1508</v>
      </c>
      <c r="C594" s="5" t="s">
        <v>1509</v>
      </c>
      <c r="D594" s="6" t="s">
        <v>27</v>
      </c>
      <c r="E594" s="6">
        <v>1</v>
      </c>
      <c r="F594" s="7">
        <v>105.3</v>
      </c>
      <c r="G594" s="7">
        <v>105.3</v>
      </c>
    </row>
    <row r="595" spans="1:7">
      <c r="A595" s="4">
        <v>150850</v>
      </c>
      <c r="B595" s="5" t="s">
        <v>1510</v>
      </c>
      <c r="C595" s="5" t="s">
        <v>1511</v>
      </c>
      <c r="D595" s="6" t="s">
        <v>27</v>
      </c>
      <c r="E595" s="6">
        <v>1</v>
      </c>
      <c r="F595" s="7">
        <v>10.44</v>
      </c>
      <c r="G595" s="7">
        <v>10.44</v>
      </c>
    </row>
    <row r="596" spans="1:7">
      <c r="A596" s="4">
        <v>150851</v>
      </c>
      <c r="B596" s="5" t="s">
        <v>1512</v>
      </c>
      <c r="C596" s="5" t="s">
        <v>1513</v>
      </c>
      <c r="D596" s="6" t="s">
        <v>27</v>
      </c>
      <c r="E596" s="6">
        <v>1</v>
      </c>
      <c r="F596" s="7">
        <v>11.12</v>
      </c>
      <c r="G596" s="7">
        <v>11.12</v>
      </c>
    </row>
    <row r="597" spans="1:7">
      <c r="A597" s="4">
        <v>150852</v>
      </c>
      <c r="B597" s="5" t="s">
        <v>1514</v>
      </c>
      <c r="C597" s="5" t="s">
        <v>1515</v>
      </c>
      <c r="D597" s="6" t="s">
        <v>27</v>
      </c>
      <c r="E597" s="6">
        <v>1</v>
      </c>
      <c r="F597" s="7">
        <v>11.9</v>
      </c>
      <c r="G597" s="7">
        <v>11.9</v>
      </c>
    </row>
    <row r="598" ht="45" spans="1:7">
      <c r="A598" s="4">
        <v>150860</v>
      </c>
      <c r="B598" s="5" t="s">
        <v>1516</v>
      </c>
      <c r="C598" s="5" t="s">
        <v>1517</v>
      </c>
      <c r="D598" s="6" t="s">
        <v>27</v>
      </c>
      <c r="E598" s="6">
        <v>1</v>
      </c>
      <c r="F598" s="7">
        <v>43.15</v>
      </c>
      <c r="G598" s="7">
        <v>43.15</v>
      </c>
    </row>
    <row r="599" ht="45" spans="1:7">
      <c r="A599" s="4">
        <v>150861</v>
      </c>
      <c r="B599" s="5" t="s">
        <v>1518</v>
      </c>
      <c r="C599" s="5" t="s">
        <v>1519</v>
      </c>
      <c r="D599" s="6" t="s">
        <v>27</v>
      </c>
      <c r="E599" s="6">
        <v>1</v>
      </c>
      <c r="F599" s="7">
        <v>51</v>
      </c>
      <c r="G599" s="7">
        <v>51</v>
      </c>
    </row>
    <row r="600" ht="45" spans="1:7">
      <c r="A600" s="4">
        <v>150862</v>
      </c>
      <c r="B600" s="5" t="s">
        <v>1520</v>
      </c>
      <c r="C600" s="5" t="s">
        <v>1521</v>
      </c>
      <c r="D600" s="6" t="s">
        <v>27</v>
      </c>
      <c r="E600" s="6">
        <v>1</v>
      </c>
      <c r="F600" s="7">
        <v>73.44</v>
      </c>
      <c r="G600" s="7">
        <v>73.44</v>
      </c>
    </row>
    <row r="601" ht="45" spans="1:7">
      <c r="A601" s="4">
        <v>150863</v>
      </c>
      <c r="B601" s="5" t="s">
        <v>1522</v>
      </c>
      <c r="C601" s="5" t="s">
        <v>1523</v>
      </c>
      <c r="D601" s="6" t="s">
        <v>27</v>
      </c>
      <c r="E601" s="6">
        <v>1</v>
      </c>
      <c r="F601" s="7">
        <v>94.16</v>
      </c>
      <c r="G601" s="7">
        <v>94.16</v>
      </c>
    </row>
    <row r="602" ht="45" spans="1:7">
      <c r="A602" s="4">
        <v>150866</v>
      </c>
      <c r="B602" s="5" t="s">
        <v>1524</v>
      </c>
      <c r="C602" s="5" t="s">
        <v>1525</v>
      </c>
      <c r="D602" s="6" t="s">
        <v>27</v>
      </c>
      <c r="E602" s="6">
        <v>1</v>
      </c>
      <c r="F602" s="7">
        <v>12.11</v>
      </c>
      <c r="G602" s="7">
        <v>12.11</v>
      </c>
    </row>
    <row r="603" ht="45" spans="1:7">
      <c r="A603" s="4">
        <v>150867</v>
      </c>
      <c r="B603" s="5" t="s">
        <v>1526</v>
      </c>
      <c r="C603" s="5" t="s">
        <v>1527</v>
      </c>
      <c r="D603" s="6" t="s">
        <v>27</v>
      </c>
      <c r="E603" s="6">
        <v>1</v>
      </c>
      <c r="F603" s="7">
        <v>13.25</v>
      </c>
      <c r="G603" s="7">
        <v>13.25</v>
      </c>
    </row>
    <row r="604" ht="45" spans="1:7">
      <c r="A604" s="4">
        <v>150870</v>
      </c>
      <c r="B604" s="5" t="s">
        <v>1528</v>
      </c>
      <c r="C604" s="5" t="s">
        <v>1529</v>
      </c>
      <c r="D604" s="6" t="s">
        <v>27</v>
      </c>
      <c r="E604" s="6">
        <v>1</v>
      </c>
      <c r="F604" s="7">
        <v>110.5</v>
      </c>
      <c r="G604" s="7">
        <v>110.5</v>
      </c>
    </row>
    <row r="605" ht="45" spans="1:7">
      <c r="A605" s="4">
        <v>150871</v>
      </c>
      <c r="B605" s="5" t="s">
        <v>1530</v>
      </c>
      <c r="C605" s="5" t="s">
        <v>1531</v>
      </c>
      <c r="D605" s="6" t="s">
        <v>27</v>
      </c>
      <c r="E605" s="6">
        <v>1</v>
      </c>
      <c r="F605" s="7">
        <v>141.95</v>
      </c>
      <c r="G605" s="7">
        <v>141.95</v>
      </c>
    </row>
    <row r="606" ht="45" spans="1:7">
      <c r="A606" s="4">
        <v>150875</v>
      </c>
      <c r="B606" s="5" t="s">
        <v>1532</v>
      </c>
      <c r="C606" s="5" t="s">
        <v>1533</v>
      </c>
      <c r="D606" s="6" t="s">
        <v>27</v>
      </c>
      <c r="E606" s="6">
        <v>1</v>
      </c>
      <c r="F606" s="7">
        <v>81.72</v>
      </c>
      <c r="G606" s="7">
        <v>81.72</v>
      </c>
    </row>
    <row r="607" ht="45" spans="1:7">
      <c r="A607" s="4">
        <v>150876</v>
      </c>
      <c r="B607" s="5" t="s">
        <v>1534</v>
      </c>
      <c r="C607" s="5" t="s">
        <v>1535</v>
      </c>
      <c r="D607" s="6" t="s">
        <v>27</v>
      </c>
      <c r="E607" s="6">
        <v>1</v>
      </c>
      <c r="F607" s="7">
        <v>115.87</v>
      </c>
      <c r="G607" s="7">
        <v>115.87</v>
      </c>
    </row>
    <row r="608" ht="75" spans="1:7">
      <c r="A608" s="4">
        <v>150880</v>
      </c>
      <c r="B608" s="5" t="s">
        <v>1536</v>
      </c>
      <c r="C608" s="5" t="s">
        <v>1537</v>
      </c>
      <c r="D608" s="6" t="s">
        <v>27</v>
      </c>
      <c r="E608" s="6">
        <v>1</v>
      </c>
      <c r="F608" s="7">
        <v>29.81</v>
      </c>
      <c r="G608" s="7">
        <v>29.81</v>
      </c>
    </row>
    <row r="609" ht="60" spans="1:7">
      <c r="A609" s="4">
        <v>150881</v>
      </c>
      <c r="B609" s="5" t="s">
        <v>1538</v>
      </c>
      <c r="C609" s="5" t="s">
        <v>1539</v>
      </c>
      <c r="D609" s="6" t="s">
        <v>27</v>
      </c>
      <c r="E609" s="6">
        <v>1</v>
      </c>
      <c r="F609" s="7">
        <v>32.59</v>
      </c>
      <c r="G609" s="7">
        <v>32.59</v>
      </c>
    </row>
    <row r="610" ht="60" spans="1:7">
      <c r="A610" s="4">
        <v>150882</v>
      </c>
      <c r="B610" s="5" t="s">
        <v>1540</v>
      </c>
      <c r="C610" s="5" t="s">
        <v>1541</v>
      </c>
      <c r="D610" s="6" t="s">
        <v>27</v>
      </c>
      <c r="E610" s="6">
        <v>1</v>
      </c>
      <c r="F610" s="7">
        <v>64.38</v>
      </c>
      <c r="G610" s="7">
        <v>64.38</v>
      </c>
    </row>
    <row r="611" ht="60" spans="1:7">
      <c r="A611" s="4">
        <v>150883</v>
      </c>
      <c r="B611" s="5" t="s">
        <v>1542</v>
      </c>
      <c r="C611" s="5" t="s">
        <v>1543</v>
      </c>
      <c r="D611" s="6" t="s">
        <v>27</v>
      </c>
      <c r="E611" s="6">
        <v>1</v>
      </c>
      <c r="F611" s="7">
        <v>71.91</v>
      </c>
      <c r="G611" s="7">
        <v>71.91</v>
      </c>
    </row>
    <row r="612" ht="90" spans="1:7">
      <c r="A612" s="4">
        <v>150884</v>
      </c>
      <c r="B612" s="5" t="s">
        <v>1544</v>
      </c>
      <c r="C612" s="5" t="s">
        <v>1545</v>
      </c>
      <c r="D612" s="6" t="s">
        <v>27</v>
      </c>
      <c r="E612" s="6">
        <v>1</v>
      </c>
      <c r="F612" s="7">
        <v>46.41</v>
      </c>
      <c r="G612" s="7">
        <v>46.41</v>
      </c>
    </row>
    <row r="613" ht="90" spans="1:7">
      <c r="A613" s="4">
        <v>150885</v>
      </c>
      <c r="B613" s="5" t="s">
        <v>1546</v>
      </c>
      <c r="C613" s="5" t="s">
        <v>1547</v>
      </c>
      <c r="D613" s="6" t="s">
        <v>27</v>
      </c>
      <c r="E613" s="6">
        <v>1</v>
      </c>
      <c r="F613" s="7">
        <v>61.39</v>
      </c>
      <c r="G613" s="7">
        <v>61.39</v>
      </c>
    </row>
    <row r="614" ht="90" spans="1:7">
      <c r="A614" s="4">
        <v>150886</v>
      </c>
      <c r="B614" s="5" t="s">
        <v>1548</v>
      </c>
      <c r="C614" s="5" t="s">
        <v>1549</v>
      </c>
      <c r="D614" s="6" t="s">
        <v>27</v>
      </c>
      <c r="E614" s="6">
        <v>1</v>
      </c>
      <c r="F614" s="7">
        <v>63.31</v>
      </c>
      <c r="G614" s="7">
        <v>63.31</v>
      </c>
    </row>
    <row r="615" ht="30" spans="1:7">
      <c r="A615" s="4">
        <v>1509</v>
      </c>
      <c r="B615" s="5"/>
      <c r="C615" s="4" t="s">
        <v>1550</v>
      </c>
      <c r="D615" s="6"/>
      <c r="E615" s="6"/>
      <c r="F615" s="7"/>
      <c r="G615" s="7"/>
    </row>
    <row r="616" spans="1:7">
      <c r="A616" s="4">
        <v>150906</v>
      </c>
      <c r="B616" s="5" t="s">
        <v>1551</v>
      </c>
      <c r="C616" s="5" t="s">
        <v>1552</v>
      </c>
      <c r="D616" s="6" t="s">
        <v>32</v>
      </c>
      <c r="E616" s="6">
        <v>1</v>
      </c>
      <c r="F616" s="7">
        <v>2.03</v>
      </c>
      <c r="G616" s="7">
        <v>2.03</v>
      </c>
    </row>
    <row r="617" spans="1:7">
      <c r="A617" s="4">
        <v>150910</v>
      </c>
      <c r="B617" s="5" t="s">
        <v>1553</v>
      </c>
      <c r="C617" s="5" t="s">
        <v>1554</v>
      </c>
      <c r="D617" s="6" t="s">
        <v>27</v>
      </c>
      <c r="E617" s="6">
        <v>1</v>
      </c>
      <c r="F617" s="7">
        <v>13.07</v>
      </c>
      <c r="G617" s="7">
        <v>13.07</v>
      </c>
    </row>
    <row r="618" ht="45" spans="1:7">
      <c r="A618" s="4">
        <v>150916</v>
      </c>
      <c r="B618" s="5" t="s">
        <v>1555</v>
      </c>
      <c r="C618" s="5" t="s">
        <v>1556</v>
      </c>
      <c r="D618" s="6" t="s">
        <v>27</v>
      </c>
      <c r="E618" s="6">
        <v>1</v>
      </c>
      <c r="F618" s="7">
        <v>34.41</v>
      </c>
      <c r="G618" s="7">
        <v>34.41</v>
      </c>
    </row>
    <row r="619" ht="30" spans="1:7">
      <c r="A619" s="4">
        <v>150918</v>
      </c>
      <c r="B619" s="5" t="s">
        <v>1557</v>
      </c>
      <c r="C619" s="5" t="s">
        <v>1558</v>
      </c>
      <c r="D619" s="6" t="s">
        <v>27</v>
      </c>
      <c r="E619" s="6">
        <v>1</v>
      </c>
      <c r="F619" s="7">
        <v>33.77</v>
      </c>
      <c r="G619" s="7">
        <v>33.77</v>
      </c>
    </row>
    <row r="620" ht="30" spans="1:7">
      <c r="A620" s="4">
        <v>150932</v>
      </c>
      <c r="B620" s="5" t="s">
        <v>1559</v>
      </c>
      <c r="C620" s="5" t="s">
        <v>1560</v>
      </c>
      <c r="D620" s="6" t="s">
        <v>27</v>
      </c>
      <c r="E620" s="6">
        <v>1</v>
      </c>
      <c r="F620" s="7">
        <v>6.18</v>
      </c>
      <c r="G620" s="7">
        <v>6.18</v>
      </c>
    </row>
    <row r="621" spans="1:7">
      <c r="A621" s="4">
        <v>150934</v>
      </c>
      <c r="B621" s="5" t="s">
        <v>1561</v>
      </c>
      <c r="C621" s="5" t="s">
        <v>1562</v>
      </c>
      <c r="D621" s="6" t="s">
        <v>27</v>
      </c>
      <c r="E621" s="6">
        <v>1</v>
      </c>
      <c r="F621" s="7">
        <v>23.46</v>
      </c>
      <c r="G621" s="7">
        <v>23.46</v>
      </c>
    </row>
    <row r="622" spans="1:7">
      <c r="A622" s="4">
        <v>150937</v>
      </c>
      <c r="B622" s="5" t="s">
        <v>1563</v>
      </c>
      <c r="C622" s="5" t="s">
        <v>1564</v>
      </c>
      <c r="D622" s="6" t="s">
        <v>32</v>
      </c>
      <c r="E622" s="6">
        <v>1</v>
      </c>
      <c r="F622" s="7">
        <v>4.69</v>
      </c>
      <c r="G622" s="7">
        <v>4.69</v>
      </c>
    </row>
    <row r="623" spans="1:7">
      <c r="A623" s="4">
        <v>150964</v>
      </c>
      <c r="B623" s="5" t="s">
        <v>1565</v>
      </c>
      <c r="C623" s="5" t="s">
        <v>1566</v>
      </c>
      <c r="D623" s="6" t="s">
        <v>27</v>
      </c>
      <c r="E623" s="6">
        <v>1</v>
      </c>
      <c r="F623" s="7">
        <v>23.46</v>
      </c>
      <c r="G623" s="7">
        <v>23.46</v>
      </c>
    </row>
    <row r="624" spans="1:7">
      <c r="A624" s="4">
        <v>150967</v>
      </c>
      <c r="B624" s="5" t="s">
        <v>1567</v>
      </c>
      <c r="C624" s="5" t="s">
        <v>1568</v>
      </c>
      <c r="D624" s="6" t="s">
        <v>27</v>
      </c>
      <c r="E624" s="6">
        <v>1</v>
      </c>
      <c r="F624" s="7">
        <v>7.32</v>
      </c>
      <c r="G624" s="7">
        <v>7.32</v>
      </c>
    </row>
    <row r="625" ht="30" spans="1:7">
      <c r="A625" s="4">
        <v>1510</v>
      </c>
      <c r="B625" s="5"/>
      <c r="C625" s="4" t="s">
        <v>1569</v>
      </c>
      <c r="D625" s="6"/>
      <c r="E625" s="6"/>
      <c r="F625" s="7"/>
      <c r="G625" s="7"/>
    </row>
    <row r="626" ht="90" spans="1:7">
      <c r="A626" s="4">
        <v>151001</v>
      </c>
      <c r="B626" s="5" t="s">
        <v>1570</v>
      </c>
      <c r="C626" s="5" t="s">
        <v>1571</v>
      </c>
      <c r="D626" s="6" t="s">
        <v>27</v>
      </c>
      <c r="E626" s="6">
        <v>1</v>
      </c>
      <c r="F626" s="7">
        <v>131.5</v>
      </c>
      <c r="G626" s="7">
        <v>131.5</v>
      </c>
    </row>
    <row r="627" ht="90" spans="1:7">
      <c r="A627" s="4">
        <v>151002</v>
      </c>
      <c r="B627" s="5" t="s">
        <v>1572</v>
      </c>
      <c r="C627" s="5" t="s">
        <v>1573</v>
      </c>
      <c r="D627" s="6" t="s">
        <v>27</v>
      </c>
      <c r="E627" s="6">
        <v>1</v>
      </c>
      <c r="F627" s="7">
        <v>296.55</v>
      </c>
      <c r="G627" s="7">
        <v>296.55</v>
      </c>
    </row>
    <row r="628" ht="90" spans="1:7">
      <c r="A628" s="4">
        <v>151003</v>
      </c>
      <c r="B628" s="5" t="s">
        <v>1574</v>
      </c>
      <c r="C628" s="5" t="s">
        <v>1575</v>
      </c>
      <c r="D628" s="6" t="s">
        <v>27</v>
      </c>
      <c r="E628" s="6">
        <v>1</v>
      </c>
      <c r="F628" s="7">
        <v>130.77</v>
      </c>
      <c r="G628" s="7">
        <v>130.77</v>
      </c>
    </row>
    <row r="629" ht="90" spans="1:7">
      <c r="A629" s="4">
        <v>151015</v>
      </c>
      <c r="B629" s="5" t="s">
        <v>1576</v>
      </c>
      <c r="C629" s="5" t="s">
        <v>1577</v>
      </c>
      <c r="D629" s="6" t="s">
        <v>27</v>
      </c>
      <c r="E629" s="6">
        <v>1</v>
      </c>
      <c r="F629" s="7">
        <v>226.26</v>
      </c>
      <c r="G629" s="7">
        <v>226.26</v>
      </c>
    </row>
    <row r="630" ht="90" spans="1:7">
      <c r="A630" s="4">
        <v>151016</v>
      </c>
      <c r="B630" s="5" t="s">
        <v>1578</v>
      </c>
      <c r="C630" s="5" t="s">
        <v>1579</v>
      </c>
      <c r="D630" s="6" t="s">
        <v>27</v>
      </c>
      <c r="E630" s="6">
        <v>1</v>
      </c>
      <c r="F630" s="7">
        <v>694.6</v>
      </c>
      <c r="G630" s="7">
        <v>694.6</v>
      </c>
    </row>
    <row r="631" ht="90" spans="1:7">
      <c r="A631" s="4">
        <v>151017</v>
      </c>
      <c r="B631" s="5" t="s">
        <v>1580</v>
      </c>
      <c r="C631" s="5" t="s">
        <v>1581</v>
      </c>
      <c r="D631" s="6" t="s">
        <v>27</v>
      </c>
      <c r="E631" s="6">
        <v>1</v>
      </c>
      <c r="F631" s="10">
        <v>1054.79</v>
      </c>
      <c r="G631" s="10">
        <v>1054.79</v>
      </c>
    </row>
    <row r="632" spans="1:7">
      <c r="A632" s="4">
        <v>1511</v>
      </c>
      <c r="B632" s="5"/>
      <c r="C632" s="4" t="s">
        <v>1582</v>
      </c>
      <c r="D632" s="6"/>
      <c r="E632" s="6"/>
      <c r="F632" s="7"/>
      <c r="G632" s="7"/>
    </row>
    <row r="633" ht="30" spans="1:7">
      <c r="A633" s="4">
        <v>151125</v>
      </c>
      <c r="B633" s="5" t="s">
        <v>1583</v>
      </c>
      <c r="C633" s="5" t="s">
        <v>1584</v>
      </c>
      <c r="D633" s="6" t="s">
        <v>32</v>
      </c>
      <c r="E633" s="6">
        <v>1</v>
      </c>
      <c r="F633" s="7">
        <v>16.09</v>
      </c>
      <c r="G633" s="7">
        <v>16.09</v>
      </c>
    </row>
    <row r="634" ht="30" spans="1:7">
      <c r="A634" s="4">
        <v>151126</v>
      </c>
      <c r="B634" s="5" t="s">
        <v>1585</v>
      </c>
      <c r="C634" s="5" t="s">
        <v>1586</v>
      </c>
      <c r="D634" s="6" t="s">
        <v>32</v>
      </c>
      <c r="E634" s="6">
        <v>1</v>
      </c>
      <c r="F634" s="7">
        <v>16.99</v>
      </c>
      <c r="G634" s="7">
        <v>16.99</v>
      </c>
    </row>
    <row r="635" ht="30" spans="1:7">
      <c r="A635" s="4">
        <v>151127</v>
      </c>
      <c r="B635" s="5" t="s">
        <v>1587</v>
      </c>
      <c r="C635" s="5" t="s">
        <v>1588</v>
      </c>
      <c r="D635" s="6" t="s">
        <v>32</v>
      </c>
      <c r="E635" s="6">
        <v>1</v>
      </c>
      <c r="F635" s="7">
        <v>18.19</v>
      </c>
      <c r="G635" s="7">
        <v>18.19</v>
      </c>
    </row>
    <row r="636" ht="30" spans="1:7">
      <c r="A636" s="4">
        <v>151128</v>
      </c>
      <c r="B636" s="5" t="s">
        <v>1589</v>
      </c>
      <c r="C636" s="5" t="s">
        <v>1590</v>
      </c>
      <c r="D636" s="6" t="s">
        <v>32</v>
      </c>
      <c r="E636" s="6">
        <v>1</v>
      </c>
      <c r="F636" s="7">
        <v>28.96</v>
      </c>
      <c r="G636" s="7">
        <v>28.96</v>
      </c>
    </row>
    <row r="637" ht="30" spans="1:7">
      <c r="A637" s="4">
        <v>151129</v>
      </c>
      <c r="B637" s="5" t="s">
        <v>1591</v>
      </c>
      <c r="C637" s="5" t="s">
        <v>1592</v>
      </c>
      <c r="D637" s="6" t="s">
        <v>32</v>
      </c>
      <c r="E637" s="6">
        <v>1</v>
      </c>
      <c r="F637" s="7">
        <v>32.16</v>
      </c>
      <c r="G637" s="7">
        <v>32.16</v>
      </c>
    </row>
    <row r="638" ht="30" spans="1:7">
      <c r="A638" s="4">
        <v>151130</v>
      </c>
      <c r="B638" s="5" t="s">
        <v>1593</v>
      </c>
      <c r="C638" s="5" t="s">
        <v>1594</v>
      </c>
      <c r="D638" s="6" t="s">
        <v>32</v>
      </c>
      <c r="E638" s="6">
        <v>1</v>
      </c>
      <c r="F638" s="7">
        <v>35.9</v>
      </c>
      <c r="G638" s="7">
        <v>35.9</v>
      </c>
    </row>
    <row r="639" ht="30" spans="1:7">
      <c r="A639" s="4">
        <v>151131</v>
      </c>
      <c r="B639" s="5" t="s">
        <v>1595</v>
      </c>
      <c r="C639" s="5" t="s">
        <v>1596</v>
      </c>
      <c r="D639" s="6" t="s">
        <v>32</v>
      </c>
      <c r="E639" s="6">
        <v>1</v>
      </c>
      <c r="F639" s="7">
        <v>61.86</v>
      </c>
      <c r="G639" s="7">
        <v>61.86</v>
      </c>
    </row>
    <row r="640" ht="30" spans="1:7">
      <c r="A640" s="4">
        <v>151132</v>
      </c>
      <c r="B640" s="5" t="s">
        <v>1597</v>
      </c>
      <c r="C640" s="5" t="s">
        <v>1598</v>
      </c>
      <c r="D640" s="6" t="s">
        <v>32</v>
      </c>
      <c r="E640" s="6">
        <v>1</v>
      </c>
      <c r="F640" s="7">
        <v>6.22</v>
      </c>
      <c r="G640" s="7">
        <v>6.22</v>
      </c>
    </row>
    <row r="641" ht="30" spans="1:7">
      <c r="A641" s="4">
        <v>151133</v>
      </c>
      <c r="B641" s="5" t="s">
        <v>1599</v>
      </c>
      <c r="C641" s="5" t="s">
        <v>1600</v>
      </c>
      <c r="D641" s="6" t="s">
        <v>32</v>
      </c>
      <c r="E641" s="6">
        <v>1</v>
      </c>
      <c r="F641" s="7">
        <v>7.3</v>
      </c>
      <c r="G641" s="7">
        <v>7.3</v>
      </c>
    </row>
    <row r="642" ht="30" spans="1:7">
      <c r="A642" s="4">
        <v>151135</v>
      </c>
      <c r="B642" s="5" t="s">
        <v>1601</v>
      </c>
      <c r="C642" s="5" t="s">
        <v>1602</v>
      </c>
      <c r="D642" s="6" t="s">
        <v>32</v>
      </c>
      <c r="E642" s="6">
        <v>1</v>
      </c>
      <c r="F642" s="7">
        <v>78.81</v>
      </c>
      <c r="G642" s="7">
        <v>78.81</v>
      </c>
    </row>
    <row r="643" ht="30" spans="1:7">
      <c r="A643" s="4">
        <v>151136</v>
      </c>
      <c r="B643" s="5" t="s">
        <v>1603</v>
      </c>
      <c r="C643" s="5" t="s">
        <v>1604</v>
      </c>
      <c r="D643" s="6" t="s">
        <v>32</v>
      </c>
      <c r="E643" s="6">
        <v>1</v>
      </c>
      <c r="F643" s="7">
        <v>226.86</v>
      </c>
      <c r="G643" s="7">
        <v>226.86</v>
      </c>
    </row>
    <row r="644" ht="60" spans="1:7">
      <c r="A644" s="4">
        <v>151137</v>
      </c>
      <c r="B644" s="5" t="s">
        <v>1605</v>
      </c>
      <c r="C644" s="5" t="s">
        <v>1606</v>
      </c>
      <c r="D644" s="6" t="s">
        <v>32</v>
      </c>
      <c r="E644" s="6">
        <v>1</v>
      </c>
      <c r="F644" s="7">
        <v>24.92</v>
      </c>
      <c r="G644" s="7">
        <v>24.92</v>
      </c>
    </row>
    <row r="645" ht="60" spans="1:7">
      <c r="A645" s="4">
        <v>151138</v>
      </c>
      <c r="B645" s="5" t="s">
        <v>1607</v>
      </c>
      <c r="C645" s="5" t="s">
        <v>1608</v>
      </c>
      <c r="D645" s="6" t="s">
        <v>32</v>
      </c>
      <c r="E645" s="6">
        <v>1</v>
      </c>
      <c r="F645" s="7">
        <v>21.73</v>
      </c>
      <c r="G645" s="7">
        <v>21.73</v>
      </c>
    </row>
    <row r="646" ht="60" spans="1:7">
      <c r="A646" s="4">
        <v>151139</v>
      </c>
      <c r="B646" s="5" t="s">
        <v>1609</v>
      </c>
      <c r="C646" s="5" t="s">
        <v>1610</v>
      </c>
      <c r="D646" s="6" t="s">
        <v>32</v>
      </c>
      <c r="E646" s="6">
        <v>1</v>
      </c>
      <c r="F646" s="7">
        <v>25.82</v>
      </c>
      <c r="G646" s="7">
        <v>25.82</v>
      </c>
    </row>
    <row r="647" ht="60" spans="1:7">
      <c r="A647" s="4">
        <v>151140</v>
      </c>
      <c r="B647" s="5" t="s">
        <v>1611</v>
      </c>
      <c r="C647" s="5" t="s">
        <v>1612</v>
      </c>
      <c r="D647" s="6" t="s">
        <v>32</v>
      </c>
      <c r="E647" s="6">
        <v>1</v>
      </c>
      <c r="F647" s="7">
        <v>41.45</v>
      </c>
      <c r="G647" s="7">
        <v>41.45</v>
      </c>
    </row>
    <row r="648" ht="60" spans="1:7">
      <c r="A648" s="4">
        <v>151141</v>
      </c>
      <c r="B648" s="5" t="s">
        <v>1613</v>
      </c>
      <c r="C648" s="5" t="s">
        <v>1614</v>
      </c>
      <c r="D648" s="6" t="s">
        <v>32</v>
      </c>
      <c r="E648" s="6">
        <v>1</v>
      </c>
      <c r="F648" s="7">
        <v>57.3</v>
      </c>
      <c r="G648" s="7">
        <v>57.3</v>
      </c>
    </row>
    <row r="649" ht="60" spans="1:7">
      <c r="A649" s="4">
        <v>151142</v>
      </c>
      <c r="B649" s="5" t="s">
        <v>1615</v>
      </c>
      <c r="C649" s="5" t="s">
        <v>1616</v>
      </c>
      <c r="D649" s="6" t="s">
        <v>32</v>
      </c>
      <c r="E649" s="6">
        <v>1</v>
      </c>
      <c r="F649" s="7">
        <v>102.5</v>
      </c>
      <c r="G649" s="7">
        <v>102.5</v>
      </c>
    </row>
    <row r="650" spans="1:7">
      <c r="A650" s="4">
        <v>1513</v>
      </c>
      <c r="B650" s="5"/>
      <c r="C650" s="4" t="s">
        <v>1617</v>
      </c>
      <c r="D650" s="6"/>
      <c r="E650" s="6"/>
      <c r="F650" s="7"/>
      <c r="G650" s="7"/>
    </row>
    <row r="651" ht="45" spans="1:7">
      <c r="A651" s="4">
        <v>151301</v>
      </c>
      <c r="B651" s="5" t="s">
        <v>1618</v>
      </c>
      <c r="C651" s="5" t="s">
        <v>1619</v>
      </c>
      <c r="D651" s="6" t="s">
        <v>27</v>
      </c>
      <c r="E651" s="6">
        <v>1</v>
      </c>
      <c r="F651" s="7">
        <v>21.96</v>
      </c>
      <c r="G651" s="7">
        <v>21.96</v>
      </c>
    </row>
    <row r="652" ht="45" spans="1:7">
      <c r="A652" s="4">
        <v>151302</v>
      </c>
      <c r="B652" s="5" t="s">
        <v>1620</v>
      </c>
      <c r="C652" s="5" t="s">
        <v>1621</v>
      </c>
      <c r="D652" s="6" t="s">
        <v>27</v>
      </c>
      <c r="E652" s="6">
        <v>1</v>
      </c>
      <c r="F652" s="7">
        <v>21.96</v>
      </c>
      <c r="G652" s="7">
        <v>21.96</v>
      </c>
    </row>
    <row r="653" ht="45" spans="1:7">
      <c r="A653" s="4">
        <v>151303</v>
      </c>
      <c r="B653" s="5" t="s">
        <v>1622</v>
      </c>
      <c r="C653" s="5" t="s">
        <v>1623</v>
      </c>
      <c r="D653" s="6" t="s">
        <v>27</v>
      </c>
      <c r="E653" s="6">
        <v>1</v>
      </c>
      <c r="F653" s="7">
        <v>21.96</v>
      </c>
      <c r="G653" s="7">
        <v>21.96</v>
      </c>
    </row>
    <row r="654" ht="45" spans="1:7">
      <c r="A654" s="4">
        <v>151304</v>
      </c>
      <c r="B654" s="5" t="s">
        <v>1624</v>
      </c>
      <c r="C654" s="5" t="s">
        <v>1625</v>
      </c>
      <c r="D654" s="6" t="s">
        <v>27</v>
      </c>
      <c r="E654" s="6">
        <v>1</v>
      </c>
      <c r="F654" s="7">
        <v>21.96</v>
      </c>
      <c r="G654" s="7">
        <v>21.96</v>
      </c>
    </row>
    <row r="655" ht="45" spans="1:7">
      <c r="A655" s="4">
        <v>151305</v>
      </c>
      <c r="B655" s="5" t="s">
        <v>1626</v>
      </c>
      <c r="C655" s="5" t="s">
        <v>1627</v>
      </c>
      <c r="D655" s="6" t="s">
        <v>27</v>
      </c>
      <c r="E655" s="6">
        <v>1</v>
      </c>
      <c r="F655" s="7">
        <v>29.7</v>
      </c>
      <c r="G655" s="7">
        <v>29.7</v>
      </c>
    </row>
    <row r="656" ht="45" spans="1:7">
      <c r="A656" s="4">
        <v>151306</v>
      </c>
      <c r="B656" s="5" t="s">
        <v>1628</v>
      </c>
      <c r="C656" s="5" t="s">
        <v>1629</v>
      </c>
      <c r="D656" s="6" t="s">
        <v>27</v>
      </c>
      <c r="E656" s="6">
        <v>1</v>
      </c>
      <c r="F656" s="7">
        <v>63.93</v>
      </c>
      <c r="G656" s="7">
        <v>63.93</v>
      </c>
    </row>
    <row r="657" ht="45" spans="1:7">
      <c r="A657" s="4">
        <v>151307</v>
      </c>
      <c r="B657" s="5" t="s">
        <v>1630</v>
      </c>
      <c r="C657" s="5" t="s">
        <v>1631</v>
      </c>
      <c r="D657" s="6" t="s">
        <v>27</v>
      </c>
      <c r="E657" s="6">
        <v>1</v>
      </c>
      <c r="F657" s="7">
        <v>63.93</v>
      </c>
      <c r="G657" s="7">
        <v>63.93</v>
      </c>
    </row>
    <row r="658" ht="45" spans="1:7">
      <c r="A658" s="4">
        <v>151308</v>
      </c>
      <c r="B658" s="5" t="s">
        <v>1632</v>
      </c>
      <c r="C658" s="5" t="s">
        <v>1633</v>
      </c>
      <c r="D658" s="6" t="s">
        <v>27</v>
      </c>
      <c r="E658" s="6">
        <v>1</v>
      </c>
      <c r="F658" s="7">
        <v>77.54</v>
      </c>
      <c r="G658" s="7">
        <v>77.54</v>
      </c>
    </row>
    <row r="659" ht="45" spans="1:7">
      <c r="A659" s="4">
        <v>151309</v>
      </c>
      <c r="B659" s="5" t="s">
        <v>1634</v>
      </c>
      <c r="C659" s="5" t="s">
        <v>1635</v>
      </c>
      <c r="D659" s="6" t="s">
        <v>27</v>
      </c>
      <c r="E659" s="6">
        <v>1</v>
      </c>
      <c r="F659" s="7">
        <v>86.38</v>
      </c>
      <c r="G659" s="7">
        <v>86.38</v>
      </c>
    </row>
    <row r="660" ht="45" spans="1:7">
      <c r="A660" s="4">
        <v>151310</v>
      </c>
      <c r="B660" s="5" t="s">
        <v>1636</v>
      </c>
      <c r="C660" s="5" t="s">
        <v>1637</v>
      </c>
      <c r="D660" s="6" t="s">
        <v>27</v>
      </c>
      <c r="E660" s="6">
        <v>1</v>
      </c>
      <c r="F660" s="7">
        <v>98.84</v>
      </c>
      <c r="G660" s="7">
        <v>98.84</v>
      </c>
    </row>
    <row r="661" ht="45" spans="1:7">
      <c r="A661" s="4">
        <v>151311</v>
      </c>
      <c r="B661" s="5" t="s">
        <v>1638</v>
      </c>
      <c r="C661" s="5" t="s">
        <v>1639</v>
      </c>
      <c r="D661" s="6" t="s">
        <v>27</v>
      </c>
      <c r="E661" s="6">
        <v>1</v>
      </c>
      <c r="F661" s="7">
        <v>98.84</v>
      </c>
      <c r="G661" s="7">
        <v>98.84</v>
      </c>
    </row>
    <row r="662" ht="45" spans="1:7">
      <c r="A662" s="4">
        <v>151313</v>
      </c>
      <c r="B662" s="5" t="s">
        <v>1640</v>
      </c>
      <c r="C662" s="5" t="s">
        <v>1641</v>
      </c>
      <c r="D662" s="6" t="s">
        <v>27</v>
      </c>
      <c r="E662" s="6">
        <v>1</v>
      </c>
      <c r="F662" s="7">
        <v>210.42</v>
      </c>
      <c r="G662" s="7">
        <v>210.42</v>
      </c>
    </row>
    <row r="663" ht="45" spans="1:7">
      <c r="A663" s="4">
        <v>151314</v>
      </c>
      <c r="B663" s="5" t="s">
        <v>1642</v>
      </c>
      <c r="C663" s="5" t="s">
        <v>1643</v>
      </c>
      <c r="D663" s="6" t="s">
        <v>27</v>
      </c>
      <c r="E663" s="6">
        <v>1</v>
      </c>
      <c r="F663" s="7">
        <v>353.53</v>
      </c>
      <c r="G663" s="7">
        <v>353.53</v>
      </c>
    </row>
    <row r="664" ht="45" spans="1:7">
      <c r="A664" s="4">
        <v>151316</v>
      </c>
      <c r="B664" s="5" t="s">
        <v>1644</v>
      </c>
      <c r="C664" s="5" t="s">
        <v>1645</v>
      </c>
      <c r="D664" s="6" t="s">
        <v>27</v>
      </c>
      <c r="E664" s="6">
        <v>1</v>
      </c>
      <c r="F664" s="7">
        <v>161.38</v>
      </c>
      <c r="G664" s="7">
        <v>161.38</v>
      </c>
    </row>
    <row r="665" ht="45" spans="1:7">
      <c r="A665" s="4">
        <v>151317</v>
      </c>
      <c r="B665" s="5" t="s">
        <v>1646</v>
      </c>
      <c r="C665" s="5" t="s">
        <v>1647</v>
      </c>
      <c r="D665" s="6" t="s">
        <v>27</v>
      </c>
      <c r="E665" s="6">
        <v>1</v>
      </c>
      <c r="F665" s="7">
        <v>30.05</v>
      </c>
      <c r="G665" s="7">
        <v>30.05</v>
      </c>
    </row>
    <row r="666" ht="45" spans="1:7">
      <c r="A666" s="4">
        <v>151318</v>
      </c>
      <c r="B666" s="5" t="s">
        <v>1648</v>
      </c>
      <c r="C666" s="5" t="s">
        <v>1649</v>
      </c>
      <c r="D666" s="6" t="s">
        <v>27</v>
      </c>
      <c r="E666" s="6">
        <v>1</v>
      </c>
      <c r="F666" s="7">
        <v>32.06</v>
      </c>
      <c r="G666" s="7">
        <v>32.06</v>
      </c>
    </row>
    <row r="667" ht="45" spans="1:7">
      <c r="A667" s="4">
        <v>151319</v>
      </c>
      <c r="B667" s="5" t="s">
        <v>1650</v>
      </c>
      <c r="C667" s="5" t="s">
        <v>1651</v>
      </c>
      <c r="D667" s="6" t="s">
        <v>27</v>
      </c>
      <c r="E667" s="6">
        <v>1</v>
      </c>
      <c r="F667" s="7">
        <v>34.24</v>
      </c>
      <c r="G667" s="7">
        <v>34.24</v>
      </c>
    </row>
    <row r="668" ht="45" spans="1:7">
      <c r="A668" s="4">
        <v>151320</v>
      </c>
      <c r="B668" s="5" t="s">
        <v>1652</v>
      </c>
      <c r="C668" s="5" t="s">
        <v>1653</v>
      </c>
      <c r="D668" s="6" t="s">
        <v>27</v>
      </c>
      <c r="E668" s="6">
        <v>1</v>
      </c>
      <c r="F668" s="7">
        <v>53.08</v>
      </c>
      <c r="G668" s="7">
        <v>53.08</v>
      </c>
    </row>
    <row r="669" ht="45" spans="1:7">
      <c r="A669" s="4">
        <v>151321</v>
      </c>
      <c r="B669" s="5" t="s">
        <v>1654</v>
      </c>
      <c r="C669" s="5" t="s">
        <v>1655</v>
      </c>
      <c r="D669" s="6" t="s">
        <v>27</v>
      </c>
      <c r="E669" s="6">
        <v>1</v>
      </c>
      <c r="F669" s="7">
        <v>63.93</v>
      </c>
      <c r="G669" s="7">
        <v>63.93</v>
      </c>
    </row>
    <row r="670" ht="45" spans="1:7">
      <c r="A670" s="4">
        <v>151322</v>
      </c>
      <c r="B670" s="5" t="s">
        <v>1656</v>
      </c>
      <c r="C670" s="5" t="s">
        <v>1657</v>
      </c>
      <c r="D670" s="6" t="s">
        <v>27</v>
      </c>
      <c r="E670" s="6">
        <v>1</v>
      </c>
      <c r="F670" s="7">
        <v>63.93</v>
      </c>
      <c r="G670" s="7">
        <v>63.93</v>
      </c>
    </row>
    <row r="671" ht="45" spans="1:7">
      <c r="A671" s="4">
        <v>151323</v>
      </c>
      <c r="B671" s="5" t="s">
        <v>1658</v>
      </c>
      <c r="C671" s="5" t="s">
        <v>1659</v>
      </c>
      <c r="D671" s="6" t="s">
        <v>27</v>
      </c>
      <c r="E671" s="6">
        <v>1</v>
      </c>
      <c r="F671" s="7">
        <v>72.31</v>
      </c>
      <c r="G671" s="7">
        <v>72.31</v>
      </c>
    </row>
    <row r="672" ht="45" spans="1:7">
      <c r="A672" s="4">
        <v>151324</v>
      </c>
      <c r="B672" s="5" t="s">
        <v>1660</v>
      </c>
      <c r="C672" s="5" t="s">
        <v>1661</v>
      </c>
      <c r="D672" s="6" t="s">
        <v>27</v>
      </c>
      <c r="E672" s="6">
        <v>1</v>
      </c>
      <c r="F672" s="7">
        <v>80.61</v>
      </c>
      <c r="G672" s="7">
        <v>80.61</v>
      </c>
    </row>
    <row r="673" ht="45" spans="1:7">
      <c r="A673" s="4">
        <v>151325</v>
      </c>
      <c r="B673" s="5" t="s">
        <v>1662</v>
      </c>
      <c r="C673" s="5" t="s">
        <v>1663</v>
      </c>
      <c r="D673" s="6" t="s">
        <v>27</v>
      </c>
      <c r="E673" s="6">
        <v>1</v>
      </c>
      <c r="F673" s="7">
        <v>107.23</v>
      </c>
      <c r="G673" s="7">
        <v>107.23</v>
      </c>
    </row>
    <row r="674" ht="45" spans="1:7">
      <c r="A674" s="4">
        <v>151326</v>
      </c>
      <c r="B674" s="5" t="s">
        <v>1664</v>
      </c>
      <c r="C674" s="5" t="s">
        <v>1665</v>
      </c>
      <c r="D674" s="6" t="s">
        <v>27</v>
      </c>
      <c r="E674" s="6">
        <v>1</v>
      </c>
      <c r="F674" s="7">
        <v>130.06</v>
      </c>
      <c r="G674" s="7">
        <v>130.06</v>
      </c>
    </row>
    <row r="675" ht="45" spans="1:7">
      <c r="A675" s="4">
        <v>151327</v>
      </c>
      <c r="B675" s="5" t="s">
        <v>1666</v>
      </c>
      <c r="C675" s="5" t="s">
        <v>1667</v>
      </c>
      <c r="D675" s="6" t="s">
        <v>27</v>
      </c>
      <c r="E675" s="6">
        <v>1</v>
      </c>
      <c r="F675" s="7">
        <v>86.38</v>
      </c>
      <c r="G675" s="7">
        <v>86.38</v>
      </c>
    </row>
    <row r="676" ht="45" spans="1:7">
      <c r="A676" s="4">
        <v>151328</v>
      </c>
      <c r="B676" s="5" t="s">
        <v>1668</v>
      </c>
      <c r="C676" s="5" t="s">
        <v>1669</v>
      </c>
      <c r="D676" s="6" t="s">
        <v>27</v>
      </c>
      <c r="E676" s="6">
        <v>1</v>
      </c>
      <c r="F676" s="7">
        <v>86.38</v>
      </c>
      <c r="G676" s="7">
        <v>86.38</v>
      </c>
    </row>
    <row r="677" ht="45" spans="1:7">
      <c r="A677" s="4">
        <v>151329</v>
      </c>
      <c r="B677" s="5" t="s">
        <v>1670</v>
      </c>
      <c r="C677" s="5" t="s">
        <v>1671</v>
      </c>
      <c r="D677" s="6" t="s">
        <v>27</v>
      </c>
      <c r="E677" s="6">
        <v>1</v>
      </c>
      <c r="F677" s="7">
        <v>86.38</v>
      </c>
      <c r="G677" s="7">
        <v>86.38</v>
      </c>
    </row>
    <row r="678" ht="45" spans="1:7">
      <c r="A678" s="4">
        <v>151330</v>
      </c>
      <c r="B678" s="5" t="s">
        <v>1672</v>
      </c>
      <c r="C678" s="5" t="s">
        <v>1673</v>
      </c>
      <c r="D678" s="6" t="s">
        <v>27</v>
      </c>
      <c r="E678" s="6">
        <v>1</v>
      </c>
      <c r="F678" s="7">
        <v>128.09</v>
      </c>
      <c r="G678" s="7">
        <v>128.09</v>
      </c>
    </row>
    <row r="679" ht="45" spans="1:7">
      <c r="A679" s="4">
        <v>151331</v>
      </c>
      <c r="B679" s="5" t="s">
        <v>1674</v>
      </c>
      <c r="C679" s="5" t="s">
        <v>1675</v>
      </c>
      <c r="D679" s="6" t="s">
        <v>27</v>
      </c>
      <c r="E679" s="6">
        <v>1</v>
      </c>
      <c r="F679" s="7">
        <v>193.09</v>
      </c>
      <c r="G679" s="7">
        <v>193.09</v>
      </c>
    </row>
    <row r="680" ht="45" spans="1:7">
      <c r="A680" s="4">
        <v>151332</v>
      </c>
      <c r="B680" s="5" t="s">
        <v>1676</v>
      </c>
      <c r="C680" s="5" t="s">
        <v>1677</v>
      </c>
      <c r="D680" s="6" t="s">
        <v>27</v>
      </c>
      <c r="E680" s="6">
        <v>1</v>
      </c>
      <c r="F680" s="7">
        <v>384.21</v>
      </c>
      <c r="G680" s="7">
        <v>384.21</v>
      </c>
    </row>
    <row r="681" ht="60" spans="1:7">
      <c r="A681" s="4">
        <v>151333</v>
      </c>
      <c r="B681" s="5" t="s">
        <v>1678</v>
      </c>
      <c r="C681" s="5" t="s">
        <v>1679</v>
      </c>
      <c r="D681" s="6" t="s">
        <v>27</v>
      </c>
      <c r="E681" s="6">
        <v>1</v>
      </c>
      <c r="F681" s="7">
        <v>423.98</v>
      </c>
      <c r="G681" s="7">
        <v>423.98</v>
      </c>
    </row>
    <row r="682" ht="60" spans="1:7">
      <c r="A682" s="4">
        <v>151334</v>
      </c>
      <c r="B682" s="5" t="s">
        <v>1680</v>
      </c>
      <c r="C682" s="5" t="s">
        <v>1681</v>
      </c>
      <c r="D682" s="6" t="s">
        <v>27</v>
      </c>
      <c r="E682" s="6">
        <v>1</v>
      </c>
      <c r="F682" s="7">
        <v>448.19</v>
      </c>
      <c r="G682" s="7">
        <v>448.19</v>
      </c>
    </row>
    <row r="683" ht="60" spans="1:7">
      <c r="A683" s="4">
        <v>151335</v>
      </c>
      <c r="B683" s="5" t="s">
        <v>1682</v>
      </c>
      <c r="C683" s="5" t="s">
        <v>1683</v>
      </c>
      <c r="D683" s="6" t="s">
        <v>27</v>
      </c>
      <c r="E683" s="6">
        <v>1</v>
      </c>
      <c r="F683" s="10">
        <v>1164.04</v>
      </c>
      <c r="G683" s="10">
        <v>1164.04</v>
      </c>
    </row>
    <row r="684" ht="45" spans="1:7">
      <c r="A684" s="4">
        <v>151337</v>
      </c>
      <c r="B684" s="5" t="s">
        <v>1684</v>
      </c>
      <c r="C684" s="5" t="s">
        <v>1685</v>
      </c>
      <c r="D684" s="6" t="s">
        <v>27</v>
      </c>
      <c r="E684" s="6">
        <v>1</v>
      </c>
      <c r="F684" s="7">
        <v>121.84</v>
      </c>
      <c r="G684" s="7">
        <v>121.84</v>
      </c>
    </row>
    <row r="685" ht="45" spans="1:7">
      <c r="A685" s="4">
        <v>151338</v>
      </c>
      <c r="B685" s="5" t="s">
        <v>1686</v>
      </c>
      <c r="C685" s="5" t="s">
        <v>1687</v>
      </c>
      <c r="D685" s="6" t="s">
        <v>27</v>
      </c>
      <c r="E685" s="6">
        <v>1</v>
      </c>
      <c r="F685" s="7">
        <v>21.96</v>
      </c>
      <c r="G685" s="7">
        <v>21.96</v>
      </c>
    </row>
    <row r="686" ht="45" spans="1:7">
      <c r="A686" s="4">
        <v>151339</v>
      </c>
      <c r="B686" s="5" t="s">
        <v>1688</v>
      </c>
      <c r="C686" s="5" t="s">
        <v>1689</v>
      </c>
      <c r="D686" s="6" t="s">
        <v>27</v>
      </c>
      <c r="E686" s="6">
        <v>1</v>
      </c>
      <c r="F686" s="7">
        <v>384.21</v>
      </c>
      <c r="G686" s="7">
        <v>384.21</v>
      </c>
    </row>
    <row r="687" ht="45" spans="1:7">
      <c r="A687" s="4">
        <v>151344</v>
      </c>
      <c r="B687" s="5" t="s">
        <v>1690</v>
      </c>
      <c r="C687" s="5" t="s">
        <v>1691</v>
      </c>
      <c r="D687" s="6" t="s">
        <v>27</v>
      </c>
      <c r="E687" s="6">
        <v>1</v>
      </c>
      <c r="F687" s="7">
        <v>83.24</v>
      </c>
      <c r="G687" s="7">
        <v>83.24</v>
      </c>
    </row>
    <row r="688" ht="45" spans="1:7">
      <c r="A688" s="4">
        <v>151345</v>
      </c>
      <c r="B688" s="5" t="s">
        <v>1692</v>
      </c>
      <c r="C688" s="5" t="s">
        <v>1693</v>
      </c>
      <c r="D688" s="6" t="s">
        <v>27</v>
      </c>
      <c r="E688" s="6">
        <v>1</v>
      </c>
      <c r="F688" s="7">
        <v>83.24</v>
      </c>
      <c r="G688" s="7">
        <v>83.24</v>
      </c>
    </row>
    <row r="689" ht="45" spans="1:7">
      <c r="A689" s="4">
        <v>151346</v>
      </c>
      <c r="B689" s="5" t="s">
        <v>1694</v>
      </c>
      <c r="C689" s="5" t="s">
        <v>1695</v>
      </c>
      <c r="D689" s="6" t="s">
        <v>27</v>
      </c>
      <c r="E689" s="6">
        <v>1</v>
      </c>
      <c r="F689" s="7">
        <v>123.59</v>
      </c>
      <c r="G689" s="7">
        <v>123.59</v>
      </c>
    </row>
    <row r="690" ht="45" spans="1:7">
      <c r="A690" s="4">
        <v>151347</v>
      </c>
      <c r="B690" s="5" t="s">
        <v>1696</v>
      </c>
      <c r="C690" s="5" t="s">
        <v>1697</v>
      </c>
      <c r="D690" s="6" t="s">
        <v>27</v>
      </c>
      <c r="E690" s="6">
        <v>1</v>
      </c>
      <c r="F690" s="7">
        <v>128.97</v>
      </c>
      <c r="G690" s="7">
        <v>128.97</v>
      </c>
    </row>
    <row r="691" ht="45" spans="1:7">
      <c r="A691" s="4">
        <v>151348</v>
      </c>
      <c r="B691" s="5" t="s">
        <v>1698</v>
      </c>
      <c r="C691" s="5" t="s">
        <v>1699</v>
      </c>
      <c r="D691" s="6" t="s">
        <v>27</v>
      </c>
      <c r="E691" s="6">
        <v>1</v>
      </c>
      <c r="F691" s="7">
        <v>128.97</v>
      </c>
      <c r="G691" s="7">
        <v>128.97</v>
      </c>
    </row>
    <row r="692" ht="45" spans="1:7">
      <c r="A692" s="4">
        <v>151349</v>
      </c>
      <c r="B692" s="5" t="s">
        <v>1700</v>
      </c>
      <c r="C692" s="5" t="s">
        <v>1701</v>
      </c>
      <c r="D692" s="6" t="s">
        <v>27</v>
      </c>
      <c r="E692" s="6">
        <v>1</v>
      </c>
      <c r="F692" s="7">
        <v>83.24</v>
      </c>
      <c r="G692" s="7">
        <v>83.24</v>
      </c>
    </row>
    <row r="693" ht="45" spans="1:7">
      <c r="A693" s="4">
        <v>151350</v>
      </c>
      <c r="B693" s="5" t="s">
        <v>1702</v>
      </c>
      <c r="C693" s="5" t="s">
        <v>1703</v>
      </c>
      <c r="D693" s="6" t="s">
        <v>27</v>
      </c>
      <c r="E693" s="6">
        <v>1</v>
      </c>
      <c r="F693" s="7">
        <v>123.97</v>
      </c>
      <c r="G693" s="7">
        <v>123.97</v>
      </c>
    </row>
    <row r="694" ht="45" spans="1:7">
      <c r="A694" s="4">
        <v>151357</v>
      </c>
      <c r="B694" s="5" t="s">
        <v>1704</v>
      </c>
      <c r="C694" s="5" t="s">
        <v>1705</v>
      </c>
      <c r="D694" s="6" t="s">
        <v>27</v>
      </c>
      <c r="E694" s="6">
        <v>1</v>
      </c>
      <c r="F694" s="7">
        <v>128.24</v>
      </c>
      <c r="G694" s="7">
        <v>128.24</v>
      </c>
    </row>
    <row r="695" ht="45" spans="1:7">
      <c r="A695" s="4">
        <v>151359</v>
      </c>
      <c r="B695" s="5" t="s">
        <v>1706</v>
      </c>
      <c r="C695" s="5" t="s">
        <v>1707</v>
      </c>
      <c r="D695" s="6" t="s">
        <v>27</v>
      </c>
      <c r="E695" s="6">
        <v>1</v>
      </c>
      <c r="F695" s="7">
        <v>185.49</v>
      </c>
      <c r="G695" s="7">
        <v>185.49</v>
      </c>
    </row>
    <row r="696" spans="1:7">
      <c r="A696" s="4">
        <v>1514</v>
      </c>
      <c r="B696" s="5"/>
      <c r="C696" s="4" t="s">
        <v>1708</v>
      </c>
      <c r="D696" s="6"/>
      <c r="E696" s="6"/>
      <c r="F696" s="7"/>
      <c r="G696" s="7"/>
    </row>
    <row r="697" ht="45" spans="1:7">
      <c r="A697" s="4">
        <v>151401</v>
      </c>
      <c r="B697" s="5" t="s">
        <v>1709</v>
      </c>
      <c r="C697" s="5" t="s">
        <v>1710</v>
      </c>
      <c r="D697" s="6" t="s">
        <v>32</v>
      </c>
      <c r="E697" s="6">
        <v>1</v>
      </c>
      <c r="F697" s="7">
        <v>5.71</v>
      </c>
      <c r="G697" s="7">
        <v>5.71</v>
      </c>
    </row>
    <row r="698" ht="45" spans="1:7">
      <c r="A698" s="4">
        <v>151402</v>
      </c>
      <c r="B698" s="5" t="s">
        <v>1711</v>
      </c>
      <c r="C698" s="5" t="s">
        <v>1712</v>
      </c>
      <c r="D698" s="6" t="s">
        <v>32</v>
      </c>
      <c r="E698" s="6">
        <v>1</v>
      </c>
      <c r="F698" s="7">
        <v>6.77</v>
      </c>
      <c r="G698" s="7">
        <v>6.77</v>
      </c>
    </row>
    <row r="699" ht="45" spans="1:7">
      <c r="A699" s="4">
        <v>151403</v>
      </c>
      <c r="B699" s="5" t="s">
        <v>1713</v>
      </c>
      <c r="C699" s="5" t="s">
        <v>1714</v>
      </c>
      <c r="D699" s="6" t="s">
        <v>32</v>
      </c>
      <c r="E699" s="6">
        <v>1</v>
      </c>
      <c r="F699" s="7">
        <v>8.72</v>
      </c>
      <c r="G699" s="7">
        <v>8.72</v>
      </c>
    </row>
    <row r="700" ht="45" spans="1:7">
      <c r="A700" s="4">
        <v>151404</v>
      </c>
      <c r="B700" s="5" t="s">
        <v>1715</v>
      </c>
      <c r="C700" s="5" t="s">
        <v>1716</v>
      </c>
      <c r="D700" s="6" t="s">
        <v>32</v>
      </c>
      <c r="E700" s="6">
        <v>1</v>
      </c>
      <c r="F700" s="7">
        <v>11.03</v>
      </c>
      <c r="G700" s="7">
        <v>11.03</v>
      </c>
    </row>
    <row r="701" ht="45" spans="1:7">
      <c r="A701" s="4">
        <v>151405</v>
      </c>
      <c r="B701" s="5" t="s">
        <v>1717</v>
      </c>
      <c r="C701" s="5" t="s">
        <v>1718</v>
      </c>
      <c r="D701" s="6" t="s">
        <v>32</v>
      </c>
      <c r="E701" s="6">
        <v>1</v>
      </c>
      <c r="F701" s="7">
        <v>16.31</v>
      </c>
      <c r="G701" s="7">
        <v>16.31</v>
      </c>
    </row>
    <row r="702" ht="45" spans="1:7">
      <c r="A702" s="4">
        <v>151406</v>
      </c>
      <c r="B702" s="5" t="s">
        <v>1719</v>
      </c>
      <c r="C702" s="5" t="s">
        <v>1720</v>
      </c>
      <c r="D702" s="6" t="s">
        <v>32</v>
      </c>
      <c r="E702" s="6">
        <v>1</v>
      </c>
      <c r="F702" s="7">
        <v>21.35</v>
      </c>
      <c r="G702" s="7">
        <v>21.35</v>
      </c>
    </row>
    <row r="703" ht="45" spans="1:7">
      <c r="A703" s="4">
        <v>151407</v>
      </c>
      <c r="B703" s="5" t="s">
        <v>1721</v>
      </c>
      <c r="C703" s="5" t="s">
        <v>1722</v>
      </c>
      <c r="D703" s="6" t="s">
        <v>32</v>
      </c>
      <c r="E703" s="6">
        <v>1</v>
      </c>
      <c r="F703" s="7">
        <v>30.67</v>
      </c>
      <c r="G703" s="7">
        <v>30.67</v>
      </c>
    </row>
    <row r="704" ht="45" spans="1:7">
      <c r="A704" s="4">
        <v>151413</v>
      </c>
      <c r="B704" s="5" t="s">
        <v>1723</v>
      </c>
      <c r="C704" s="5" t="s">
        <v>1724</v>
      </c>
      <c r="D704" s="6" t="s">
        <v>32</v>
      </c>
      <c r="E704" s="6">
        <v>1</v>
      </c>
      <c r="F704" s="7">
        <v>34.7</v>
      </c>
      <c r="G704" s="7">
        <v>34.7</v>
      </c>
    </row>
    <row r="705" ht="45" spans="1:7">
      <c r="A705" s="4">
        <v>151414</v>
      </c>
      <c r="B705" s="5" t="s">
        <v>1725</v>
      </c>
      <c r="C705" s="5" t="s">
        <v>1726</v>
      </c>
      <c r="D705" s="6" t="s">
        <v>32</v>
      </c>
      <c r="E705" s="6">
        <v>1</v>
      </c>
      <c r="F705" s="7">
        <v>17.02</v>
      </c>
      <c r="G705" s="7">
        <v>17.02</v>
      </c>
    </row>
    <row r="706" ht="45" spans="1:7">
      <c r="A706" s="4">
        <v>151417</v>
      </c>
      <c r="B706" s="5" t="s">
        <v>1727</v>
      </c>
      <c r="C706" s="5" t="s">
        <v>1728</v>
      </c>
      <c r="D706" s="6" t="s">
        <v>32</v>
      </c>
      <c r="E706" s="6">
        <v>1</v>
      </c>
      <c r="F706" s="7">
        <v>8.14</v>
      </c>
      <c r="G706" s="7">
        <v>8.14</v>
      </c>
    </row>
    <row r="707" ht="45" spans="1:7">
      <c r="A707" s="4">
        <v>151418</v>
      </c>
      <c r="B707" s="5" t="s">
        <v>1729</v>
      </c>
      <c r="C707" s="5" t="s">
        <v>1730</v>
      </c>
      <c r="D707" s="6" t="s">
        <v>32</v>
      </c>
      <c r="E707" s="6">
        <v>1</v>
      </c>
      <c r="F707" s="7">
        <v>10.24</v>
      </c>
      <c r="G707" s="7">
        <v>10.24</v>
      </c>
    </row>
    <row r="708" ht="45" spans="1:7">
      <c r="A708" s="4">
        <v>151419</v>
      </c>
      <c r="B708" s="5" t="s">
        <v>1731</v>
      </c>
      <c r="C708" s="5" t="s">
        <v>1732</v>
      </c>
      <c r="D708" s="6" t="s">
        <v>32</v>
      </c>
      <c r="E708" s="6">
        <v>1</v>
      </c>
      <c r="F708" s="7">
        <v>12.94</v>
      </c>
      <c r="G708" s="7">
        <v>12.94</v>
      </c>
    </row>
    <row r="709" ht="45" spans="1:7">
      <c r="A709" s="4">
        <v>151420</v>
      </c>
      <c r="B709" s="5" t="s">
        <v>1733</v>
      </c>
      <c r="C709" s="5" t="s">
        <v>1734</v>
      </c>
      <c r="D709" s="6" t="s">
        <v>32</v>
      </c>
      <c r="E709" s="6">
        <v>1</v>
      </c>
      <c r="F709" s="7">
        <v>16.19</v>
      </c>
      <c r="G709" s="7">
        <v>16.19</v>
      </c>
    </row>
    <row r="710" ht="45" spans="1:7">
      <c r="A710" s="4">
        <v>151421</v>
      </c>
      <c r="B710" s="5" t="s">
        <v>1735</v>
      </c>
      <c r="C710" s="5" t="s">
        <v>1736</v>
      </c>
      <c r="D710" s="6" t="s">
        <v>32</v>
      </c>
      <c r="E710" s="6">
        <v>1</v>
      </c>
      <c r="F710" s="7">
        <v>21.52</v>
      </c>
      <c r="G710" s="7">
        <v>21.52</v>
      </c>
    </row>
    <row r="711" ht="45" spans="1:7">
      <c r="A711" s="4">
        <v>151422</v>
      </c>
      <c r="B711" s="5" t="s">
        <v>1737</v>
      </c>
      <c r="C711" s="5" t="s">
        <v>1738</v>
      </c>
      <c r="D711" s="6" t="s">
        <v>32</v>
      </c>
      <c r="E711" s="6">
        <v>1</v>
      </c>
      <c r="F711" s="7">
        <v>34.69</v>
      </c>
      <c r="G711" s="7">
        <v>34.69</v>
      </c>
    </row>
    <row r="712" ht="45" spans="1:7">
      <c r="A712" s="4">
        <v>151423</v>
      </c>
      <c r="B712" s="5" t="s">
        <v>1739</v>
      </c>
      <c r="C712" s="5" t="s">
        <v>1740</v>
      </c>
      <c r="D712" s="6" t="s">
        <v>32</v>
      </c>
      <c r="E712" s="6">
        <v>1</v>
      </c>
      <c r="F712" s="7">
        <v>48.13</v>
      </c>
      <c r="G712" s="7">
        <v>48.13</v>
      </c>
    </row>
    <row r="713" ht="45" spans="1:7">
      <c r="A713" s="4">
        <v>151425</v>
      </c>
      <c r="B713" s="5" t="s">
        <v>1741</v>
      </c>
      <c r="C713" s="5" t="s">
        <v>1742</v>
      </c>
      <c r="D713" s="6" t="s">
        <v>32</v>
      </c>
      <c r="E713" s="6">
        <v>1</v>
      </c>
      <c r="F713" s="7">
        <v>60.77</v>
      </c>
      <c r="G713" s="7">
        <v>60.77</v>
      </c>
    </row>
    <row r="714" ht="45" spans="1:7">
      <c r="A714" s="4">
        <v>151426</v>
      </c>
      <c r="B714" s="5" t="s">
        <v>1743</v>
      </c>
      <c r="C714" s="5" t="s">
        <v>1744</v>
      </c>
      <c r="D714" s="6" t="s">
        <v>32</v>
      </c>
      <c r="E714" s="6">
        <v>1</v>
      </c>
      <c r="F714" s="7">
        <v>120.81</v>
      </c>
      <c r="G714" s="7">
        <v>120.81</v>
      </c>
    </row>
    <row r="715" ht="45" spans="1:7">
      <c r="A715" s="4">
        <v>151427</v>
      </c>
      <c r="B715" s="5" t="s">
        <v>1745</v>
      </c>
      <c r="C715" s="5" t="s">
        <v>1746</v>
      </c>
      <c r="D715" s="6" t="s">
        <v>32</v>
      </c>
      <c r="E715" s="6">
        <v>1</v>
      </c>
      <c r="F715" s="7">
        <v>140.76</v>
      </c>
      <c r="G715" s="7">
        <v>140.76</v>
      </c>
    </row>
    <row r="716" ht="45" spans="1:7">
      <c r="A716" s="4">
        <v>151428</v>
      </c>
      <c r="B716" s="5" t="s">
        <v>1747</v>
      </c>
      <c r="C716" s="5" t="s">
        <v>1748</v>
      </c>
      <c r="D716" s="6" t="s">
        <v>32</v>
      </c>
      <c r="E716" s="6">
        <v>1</v>
      </c>
      <c r="F716" s="7">
        <v>462.32</v>
      </c>
      <c r="G716" s="7">
        <v>462.32</v>
      </c>
    </row>
    <row r="717" ht="45" spans="1:7">
      <c r="A717" s="4">
        <v>151429</v>
      </c>
      <c r="B717" s="5" t="s">
        <v>1749</v>
      </c>
      <c r="C717" s="5" t="s">
        <v>1750</v>
      </c>
      <c r="D717" s="6" t="s">
        <v>32</v>
      </c>
      <c r="E717" s="6">
        <v>1</v>
      </c>
      <c r="F717" s="7">
        <v>84.1</v>
      </c>
      <c r="G717" s="7">
        <v>84.1</v>
      </c>
    </row>
    <row r="718" ht="45" spans="1:7">
      <c r="A718" s="4">
        <v>151430</v>
      </c>
      <c r="B718" s="5" t="s">
        <v>1751</v>
      </c>
      <c r="C718" s="5" t="s">
        <v>1752</v>
      </c>
      <c r="D718" s="6" t="s">
        <v>32</v>
      </c>
      <c r="E718" s="6">
        <v>1</v>
      </c>
      <c r="F718" s="7">
        <v>187.35</v>
      </c>
      <c r="G718" s="7">
        <v>187.35</v>
      </c>
    </row>
    <row r="719" ht="45" spans="1:7">
      <c r="A719" s="4">
        <v>151431</v>
      </c>
      <c r="B719" s="5" t="s">
        <v>1753</v>
      </c>
      <c r="C719" s="5" t="s">
        <v>1754</v>
      </c>
      <c r="D719" s="6" t="s">
        <v>32</v>
      </c>
      <c r="E719" s="6">
        <v>1</v>
      </c>
      <c r="F719" s="7">
        <v>245.05</v>
      </c>
      <c r="G719" s="7">
        <v>245.05</v>
      </c>
    </row>
    <row r="720" ht="45" spans="1:7">
      <c r="A720" s="4">
        <v>151432</v>
      </c>
      <c r="B720" s="5" t="s">
        <v>1755</v>
      </c>
      <c r="C720" s="5" t="s">
        <v>1756</v>
      </c>
      <c r="D720" s="6" t="s">
        <v>32</v>
      </c>
      <c r="E720" s="6">
        <v>1</v>
      </c>
      <c r="F720" s="7">
        <v>302.93</v>
      </c>
      <c r="G720" s="7">
        <v>302.93</v>
      </c>
    </row>
    <row r="721" ht="45" spans="1:7">
      <c r="A721" s="4">
        <v>151433</v>
      </c>
      <c r="B721" s="5" t="s">
        <v>1757</v>
      </c>
      <c r="C721" s="5" t="s">
        <v>1758</v>
      </c>
      <c r="D721" s="6" t="s">
        <v>32</v>
      </c>
      <c r="E721" s="6">
        <v>1</v>
      </c>
      <c r="F721" s="7">
        <v>82.97</v>
      </c>
      <c r="G721" s="7">
        <v>82.97</v>
      </c>
    </row>
    <row r="722" ht="45" spans="1:7">
      <c r="A722" s="4">
        <v>151434</v>
      </c>
      <c r="B722" s="5" t="s">
        <v>1759</v>
      </c>
      <c r="C722" s="5" t="s">
        <v>1760</v>
      </c>
      <c r="D722" s="6" t="s">
        <v>32</v>
      </c>
      <c r="E722" s="6">
        <v>1</v>
      </c>
      <c r="F722" s="7">
        <v>97.68</v>
      </c>
      <c r="G722" s="7">
        <v>97.68</v>
      </c>
    </row>
    <row r="723" ht="45" spans="1:7">
      <c r="A723" s="4">
        <v>151438</v>
      </c>
      <c r="B723" s="5" t="s">
        <v>1761</v>
      </c>
      <c r="C723" s="5" t="s">
        <v>1762</v>
      </c>
      <c r="D723" s="6" t="s">
        <v>32</v>
      </c>
      <c r="E723" s="6">
        <v>1</v>
      </c>
      <c r="F723" s="7">
        <v>12.39</v>
      </c>
      <c r="G723" s="7">
        <v>12.39</v>
      </c>
    </row>
    <row r="724" ht="45" spans="1:7">
      <c r="A724" s="4">
        <v>151439</v>
      </c>
      <c r="B724" s="5" t="s">
        <v>1763</v>
      </c>
      <c r="C724" s="5" t="s">
        <v>1764</v>
      </c>
      <c r="D724" s="6" t="s">
        <v>32</v>
      </c>
      <c r="E724" s="6">
        <v>1</v>
      </c>
      <c r="F724" s="7">
        <v>13.61</v>
      </c>
      <c r="G724" s="7">
        <v>13.61</v>
      </c>
    </row>
    <row r="725" ht="45" spans="1:7">
      <c r="A725" s="4">
        <v>151440</v>
      </c>
      <c r="B725" s="5" t="s">
        <v>1765</v>
      </c>
      <c r="C725" s="5" t="s">
        <v>1766</v>
      </c>
      <c r="D725" s="6" t="s">
        <v>32</v>
      </c>
      <c r="E725" s="6">
        <v>1</v>
      </c>
      <c r="F725" s="7">
        <v>23.01</v>
      </c>
      <c r="G725" s="7">
        <v>23.01</v>
      </c>
    </row>
    <row r="726" spans="1:7">
      <c r="A726" s="4">
        <v>1515</v>
      </c>
      <c r="B726" s="5"/>
      <c r="C726" s="4" t="s">
        <v>1767</v>
      </c>
      <c r="D726" s="6"/>
      <c r="E726" s="6"/>
      <c r="F726" s="7"/>
      <c r="G726" s="7"/>
    </row>
    <row r="727" spans="1:7">
      <c r="A727" s="4">
        <v>151503</v>
      </c>
      <c r="B727" s="5" t="s">
        <v>1768</v>
      </c>
      <c r="C727" s="5" t="s">
        <v>1769</v>
      </c>
      <c r="D727" s="6" t="s">
        <v>27</v>
      </c>
      <c r="E727" s="6">
        <v>1</v>
      </c>
      <c r="F727" s="7">
        <v>16.6</v>
      </c>
      <c r="G727" s="7">
        <v>16.6</v>
      </c>
    </row>
    <row r="728" spans="1:7">
      <c r="A728" s="4">
        <v>151504</v>
      </c>
      <c r="B728" s="5" t="s">
        <v>1770</v>
      </c>
      <c r="C728" s="5" t="s">
        <v>1771</v>
      </c>
      <c r="D728" s="6" t="s">
        <v>27</v>
      </c>
      <c r="E728" s="6">
        <v>1</v>
      </c>
      <c r="F728" s="7">
        <v>17.07</v>
      </c>
      <c r="G728" s="7">
        <v>17.07</v>
      </c>
    </row>
    <row r="729" ht="30" spans="1:7">
      <c r="A729" s="4">
        <v>151506</v>
      </c>
      <c r="B729" s="5" t="s">
        <v>1772</v>
      </c>
      <c r="C729" s="5" t="s">
        <v>1773</v>
      </c>
      <c r="D729" s="6" t="s">
        <v>27</v>
      </c>
      <c r="E729" s="6">
        <v>1</v>
      </c>
      <c r="F729" s="7">
        <v>236.2</v>
      </c>
      <c r="G729" s="7">
        <v>236.2</v>
      </c>
    </row>
    <row r="730" spans="1:7">
      <c r="A730" s="4">
        <v>151507</v>
      </c>
      <c r="B730" s="5" t="s">
        <v>1774</v>
      </c>
      <c r="C730" s="5" t="s">
        <v>1775</v>
      </c>
      <c r="D730" s="6" t="s">
        <v>27</v>
      </c>
      <c r="E730" s="6">
        <v>1</v>
      </c>
      <c r="F730" s="7">
        <v>12.55</v>
      </c>
      <c r="G730" s="7">
        <v>12.55</v>
      </c>
    </row>
    <row r="731" ht="30" spans="1:7">
      <c r="A731" s="4">
        <v>151508</v>
      </c>
      <c r="B731" s="5" t="s">
        <v>1776</v>
      </c>
      <c r="C731" s="5" t="s">
        <v>1777</v>
      </c>
      <c r="D731" s="6" t="s">
        <v>27</v>
      </c>
      <c r="E731" s="6">
        <v>1</v>
      </c>
      <c r="F731" s="7">
        <v>2.37</v>
      </c>
      <c r="G731" s="7">
        <v>2.37</v>
      </c>
    </row>
    <row r="732" ht="30" spans="1:7">
      <c r="A732" s="4">
        <v>151509</v>
      </c>
      <c r="B732" s="5" t="s">
        <v>1778</v>
      </c>
      <c r="C732" s="5" t="s">
        <v>1779</v>
      </c>
      <c r="D732" s="6" t="s">
        <v>27</v>
      </c>
      <c r="E732" s="6">
        <v>1</v>
      </c>
      <c r="F732" s="7">
        <v>3.29</v>
      </c>
      <c r="G732" s="7">
        <v>3.29</v>
      </c>
    </row>
    <row r="733" ht="30" spans="1:7">
      <c r="A733" s="4">
        <v>151510</v>
      </c>
      <c r="B733" s="5" t="s">
        <v>1780</v>
      </c>
      <c r="C733" s="5" t="s">
        <v>1781</v>
      </c>
      <c r="D733" s="6" t="s">
        <v>27</v>
      </c>
      <c r="E733" s="6">
        <v>1</v>
      </c>
      <c r="F733" s="7">
        <v>7.13</v>
      </c>
      <c r="G733" s="7">
        <v>7.13</v>
      </c>
    </row>
    <row r="734" ht="30" spans="1:7">
      <c r="A734" s="4">
        <v>151511</v>
      </c>
      <c r="B734" s="5" t="s">
        <v>1782</v>
      </c>
      <c r="C734" s="5" t="s">
        <v>1783</v>
      </c>
      <c r="D734" s="6" t="s">
        <v>27</v>
      </c>
      <c r="E734" s="6">
        <v>1</v>
      </c>
      <c r="F734" s="7">
        <v>26.33</v>
      </c>
      <c r="G734" s="7">
        <v>26.33</v>
      </c>
    </row>
    <row r="735" spans="1:7">
      <c r="A735" s="4">
        <v>151512</v>
      </c>
      <c r="B735" s="5" t="s">
        <v>1784</v>
      </c>
      <c r="C735" s="5" t="s">
        <v>1785</v>
      </c>
      <c r="D735" s="6" t="s">
        <v>27</v>
      </c>
      <c r="E735" s="6">
        <v>1</v>
      </c>
      <c r="F735" s="7">
        <v>91.65</v>
      </c>
      <c r="G735" s="7">
        <v>91.65</v>
      </c>
    </row>
    <row r="736" ht="30" spans="1:7">
      <c r="A736" s="4">
        <v>151513</v>
      </c>
      <c r="B736" s="5" t="s">
        <v>1786</v>
      </c>
      <c r="C736" s="5" t="s">
        <v>1787</v>
      </c>
      <c r="D736" s="6" t="s">
        <v>27</v>
      </c>
      <c r="E736" s="6">
        <v>1</v>
      </c>
      <c r="F736" s="7">
        <v>25.05</v>
      </c>
      <c r="G736" s="7">
        <v>25.05</v>
      </c>
    </row>
    <row r="737" ht="45" spans="1:7">
      <c r="A737" s="4">
        <v>1516</v>
      </c>
      <c r="B737" s="5"/>
      <c r="C737" s="4" t="s">
        <v>1383</v>
      </c>
      <c r="D737" s="6"/>
      <c r="E737" s="6"/>
      <c r="F737" s="7"/>
      <c r="G737" s="7"/>
    </row>
    <row r="738" ht="45" spans="1:7">
      <c r="A738" s="4">
        <v>151601</v>
      </c>
      <c r="B738" s="5" t="s">
        <v>1788</v>
      </c>
      <c r="C738" s="5" t="s">
        <v>1789</v>
      </c>
      <c r="D738" s="6" t="s">
        <v>32</v>
      </c>
      <c r="E738" s="6">
        <v>1</v>
      </c>
      <c r="F738" s="7">
        <v>12.25</v>
      </c>
      <c r="G738" s="7">
        <v>12.25</v>
      </c>
    </row>
    <row r="739" ht="45" spans="1:7">
      <c r="A739" s="4">
        <v>151602</v>
      </c>
      <c r="B739" s="5" t="s">
        <v>1790</v>
      </c>
      <c r="C739" s="5" t="s">
        <v>1791</v>
      </c>
      <c r="D739" s="6" t="s">
        <v>32</v>
      </c>
      <c r="E739" s="6">
        <v>1</v>
      </c>
      <c r="F739" s="7">
        <v>18.34</v>
      </c>
      <c r="G739" s="7">
        <v>18.34</v>
      </c>
    </row>
    <row r="740" ht="45" spans="1:7">
      <c r="A740" s="4">
        <v>151603</v>
      </c>
      <c r="B740" s="5" t="s">
        <v>1792</v>
      </c>
      <c r="C740" s="5" t="s">
        <v>1793</v>
      </c>
      <c r="D740" s="6" t="s">
        <v>32</v>
      </c>
      <c r="E740" s="6">
        <v>1</v>
      </c>
      <c r="F740" s="7">
        <v>27.63</v>
      </c>
      <c r="G740" s="7">
        <v>27.63</v>
      </c>
    </row>
    <row r="741" ht="45" spans="1:7">
      <c r="A741" s="4">
        <v>151604</v>
      </c>
      <c r="B741" s="5" t="s">
        <v>1794</v>
      </c>
      <c r="C741" s="5" t="s">
        <v>1795</v>
      </c>
      <c r="D741" s="6" t="s">
        <v>32</v>
      </c>
      <c r="E741" s="6">
        <v>1</v>
      </c>
      <c r="F741" s="7">
        <v>23.34</v>
      </c>
      <c r="G741" s="7">
        <v>23.34</v>
      </c>
    </row>
    <row r="742" ht="45" spans="1:7">
      <c r="A742" s="4">
        <v>151605</v>
      </c>
      <c r="B742" s="5" t="s">
        <v>1796</v>
      </c>
      <c r="C742" s="5" t="s">
        <v>1797</v>
      </c>
      <c r="D742" s="6" t="s">
        <v>32</v>
      </c>
      <c r="E742" s="6">
        <v>1</v>
      </c>
      <c r="F742" s="7">
        <v>35.54</v>
      </c>
      <c r="G742" s="7">
        <v>35.54</v>
      </c>
    </row>
    <row r="743" ht="45" spans="1:7">
      <c r="A743" s="4">
        <v>151606</v>
      </c>
      <c r="B743" s="5" t="s">
        <v>1798</v>
      </c>
      <c r="C743" s="5" t="s">
        <v>1799</v>
      </c>
      <c r="D743" s="6" t="s">
        <v>32</v>
      </c>
      <c r="E743" s="6">
        <v>1</v>
      </c>
      <c r="F743" s="7">
        <v>51.72</v>
      </c>
      <c r="G743" s="7">
        <v>51.72</v>
      </c>
    </row>
    <row r="744" ht="30" spans="1:7">
      <c r="A744" s="4">
        <v>1517</v>
      </c>
      <c r="B744" s="5"/>
      <c r="C744" s="4" t="s">
        <v>1800</v>
      </c>
      <c r="D744" s="6"/>
      <c r="E744" s="6"/>
      <c r="F744" s="7"/>
      <c r="G744" s="7"/>
    </row>
    <row r="745" ht="60" spans="1:7">
      <c r="A745" s="4">
        <v>151701</v>
      </c>
      <c r="B745" s="5" t="s">
        <v>1801</v>
      </c>
      <c r="C745" s="5" t="s">
        <v>1802</v>
      </c>
      <c r="D745" s="6" t="s">
        <v>27</v>
      </c>
      <c r="E745" s="6">
        <v>1</v>
      </c>
      <c r="F745" s="10">
        <v>2166.7</v>
      </c>
      <c r="G745" s="10">
        <v>2166.7</v>
      </c>
    </row>
    <row r="746" ht="60" spans="1:7">
      <c r="A746" s="4">
        <v>151702</v>
      </c>
      <c r="B746" s="5" t="s">
        <v>1803</v>
      </c>
      <c r="C746" s="5" t="s">
        <v>1804</v>
      </c>
      <c r="D746" s="6" t="s">
        <v>27</v>
      </c>
      <c r="E746" s="6">
        <v>1</v>
      </c>
      <c r="F746" s="10">
        <v>2869.31</v>
      </c>
      <c r="G746" s="10">
        <v>2869.31</v>
      </c>
    </row>
    <row r="747" ht="60" spans="1:7">
      <c r="A747" s="4">
        <v>151703</v>
      </c>
      <c r="B747" s="5" t="s">
        <v>1805</v>
      </c>
      <c r="C747" s="5" t="s">
        <v>1806</v>
      </c>
      <c r="D747" s="6" t="s">
        <v>27</v>
      </c>
      <c r="E747" s="6">
        <v>1</v>
      </c>
      <c r="F747" s="10">
        <v>3119.74</v>
      </c>
      <c r="G747" s="10">
        <v>3119.74</v>
      </c>
    </row>
    <row r="748" ht="60" spans="1:7">
      <c r="A748" s="4">
        <v>151704</v>
      </c>
      <c r="B748" s="5" t="s">
        <v>1807</v>
      </c>
      <c r="C748" s="5" t="s">
        <v>1808</v>
      </c>
      <c r="D748" s="6" t="s">
        <v>27</v>
      </c>
      <c r="E748" s="6">
        <v>1</v>
      </c>
      <c r="F748" s="10">
        <v>3467.14</v>
      </c>
      <c r="G748" s="10">
        <v>3467.14</v>
      </c>
    </row>
    <row r="749" ht="60" spans="1:7">
      <c r="A749" s="4">
        <v>151705</v>
      </c>
      <c r="B749" s="5" t="s">
        <v>1809</v>
      </c>
      <c r="C749" s="5" t="s">
        <v>1810</v>
      </c>
      <c r="D749" s="6" t="s">
        <v>27</v>
      </c>
      <c r="E749" s="6">
        <v>1</v>
      </c>
      <c r="F749" s="10">
        <v>3717.59</v>
      </c>
      <c r="G749" s="10">
        <v>3717.59</v>
      </c>
    </row>
    <row r="750" ht="60" spans="1:7">
      <c r="A750" s="4">
        <v>151706</v>
      </c>
      <c r="B750" s="5" t="s">
        <v>1811</v>
      </c>
      <c r="C750" s="5" t="s">
        <v>1812</v>
      </c>
      <c r="D750" s="6" t="s">
        <v>27</v>
      </c>
      <c r="E750" s="6">
        <v>1</v>
      </c>
      <c r="F750" s="10">
        <v>6486.42</v>
      </c>
      <c r="G750" s="10">
        <v>6486.42</v>
      </c>
    </row>
    <row r="751" ht="75" spans="1:7">
      <c r="A751" s="4">
        <v>151707</v>
      </c>
      <c r="B751" s="5" t="s">
        <v>1813</v>
      </c>
      <c r="C751" s="5" t="s">
        <v>1814</v>
      </c>
      <c r="D751" s="6" t="s">
        <v>27</v>
      </c>
      <c r="E751" s="6">
        <v>1</v>
      </c>
      <c r="F751" s="10">
        <v>4718.57</v>
      </c>
      <c r="G751" s="10">
        <v>4718.57</v>
      </c>
    </row>
    <row r="752" ht="60" spans="1:7">
      <c r="A752" s="4">
        <v>151710</v>
      </c>
      <c r="B752" s="5" t="s">
        <v>1815</v>
      </c>
      <c r="C752" s="5" t="s">
        <v>1816</v>
      </c>
      <c r="D752" s="6" t="s">
        <v>27</v>
      </c>
      <c r="E752" s="6">
        <v>1</v>
      </c>
      <c r="F752" s="10">
        <v>8329.4</v>
      </c>
      <c r="G752" s="10">
        <v>8329.4</v>
      </c>
    </row>
    <row r="753" ht="75" spans="1:7">
      <c r="A753" s="4">
        <v>151711</v>
      </c>
      <c r="B753" s="5" t="s">
        <v>1817</v>
      </c>
      <c r="C753" s="5" t="s">
        <v>1818</v>
      </c>
      <c r="D753" s="6" t="s">
        <v>27</v>
      </c>
      <c r="E753" s="6">
        <v>1</v>
      </c>
      <c r="F753" s="10">
        <v>7023.82</v>
      </c>
      <c r="G753" s="10">
        <v>7023.82</v>
      </c>
    </row>
    <row r="754" ht="90" spans="1:7">
      <c r="A754" s="4">
        <v>151712</v>
      </c>
      <c r="B754" s="5" t="s">
        <v>1819</v>
      </c>
      <c r="C754" s="5" t="s">
        <v>1820</v>
      </c>
      <c r="D754" s="6" t="s">
        <v>27</v>
      </c>
      <c r="E754" s="6">
        <v>1</v>
      </c>
      <c r="F754" s="10">
        <v>38200.35</v>
      </c>
      <c r="G754" s="10">
        <v>38200.35</v>
      </c>
    </row>
    <row r="755" ht="90" spans="1:7">
      <c r="A755" s="4">
        <v>151713</v>
      </c>
      <c r="B755" s="5" t="s">
        <v>1821</v>
      </c>
      <c r="C755" s="5" t="s">
        <v>1822</v>
      </c>
      <c r="D755" s="6" t="s">
        <v>27</v>
      </c>
      <c r="E755" s="6">
        <v>1</v>
      </c>
      <c r="F755" s="10">
        <v>48428.19</v>
      </c>
      <c r="G755" s="10">
        <v>48428.19</v>
      </c>
    </row>
    <row r="756" ht="90" spans="1:7">
      <c r="A756" s="4">
        <v>151714</v>
      </c>
      <c r="B756" s="5" t="s">
        <v>1823</v>
      </c>
      <c r="C756" s="5" t="s">
        <v>1824</v>
      </c>
      <c r="D756" s="6" t="s">
        <v>27</v>
      </c>
      <c r="E756" s="6">
        <v>1</v>
      </c>
      <c r="F756" s="10">
        <v>69752.04</v>
      </c>
      <c r="G756" s="10">
        <v>69752.04</v>
      </c>
    </row>
    <row r="757" ht="90" spans="1:7">
      <c r="A757" s="4">
        <v>151715</v>
      </c>
      <c r="B757" s="5" t="s">
        <v>1825</v>
      </c>
      <c r="C757" s="5" t="s">
        <v>1826</v>
      </c>
      <c r="D757" s="6" t="s">
        <v>27</v>
      </c>
      <c r="E757" s="6">
        <v>1</v>
      </c>
      <c r="F757" s="10">
        <v>86400.19</v>
      </c>
      <c r="G757" s="10">
        <v>86400.19</v>
      </c>
    </row>
    <row r="758" spans="1:7">
      <c r="A758" s="4">
        <v>1518</v>
      </c>
      <c r="B758" s="5"/>
      <c r="C758" s="4" t="s">
        <v>1827</v>
      </c>
      <c r="D758" s="6"/>
      <c r="E758" s="6"/>
      <c r="F758" s="7"/>
      <c r="G758" s="7"/>
    </row>
    <row r="759" ht="75" spans="1:7">
      <c r="A759" s="4">
        <v>151801</v>
      </c>
      <c r="B759" s="5" t="s">
        <v>1828</v>
      </c>
      <c r="C759" s="5" t="s">
        <v>1829</v>
      </c>
      <c r="D759" s="6" t="s">
        <v>27</v>
      </c>
      <c r="E759" s="6">
        <v>1</v>
      </c>
      <c r="F759" s="7">
        <v>206.12</v>
      </c>
      <c r="G759" s="7">
        <v>206.12</v>
      </c>
    </row>
    <row r="760" ht="75" spans="1:7">
      <c r="A760" s="4">
        <v>151802</v>
      </c>
      <c r="B760" s="5" t="s">
        <v>1830</v>
      </c>
      <c r="C760" s="5" t="s">
        <v>1831</v>
      </c>
      <c r="D760" s="6" t="s">
        <v>27</v>
      </c>
      <c r="E760" s="6">
        <v>1</v>
      </c>
      <c r="F760" s="7">
        <v>182.82</v>
      </c>
      <c r="G760" s="7">
        <v>182.82</v>
      </c>
    </row>
    <row r="761" ht="75" spans="1:7">
      <c r="A761" s="4">
        <v>151803</v>
      </c>
      <c r="B761" s="5" t="s">
        <v>1832</v>
      </c>
      <c r="C761" s="5" t="s">
        <v>1833</v>
      </c>
      <c r="D761" s="6" t="s">
        <v>27</v>
      </c>
      <c r="E761" s="6">
        <v>1</v>
      </c>
      <c r="F761" s="7">
        <v>209.22</v>
      </c>
      <c r="G761" s="7">
        <v>209.22</v>
      </c>
    </row>
    <row r="762" ht="75" spans="1:7">
      <c r="A762" s="4">
        <v>151805</v>
      </c>
      <c r="B762" s="5" t="s">
        <v>1834</v>
      </c>
      <c r="C762" s="5" t="s">
        <v>1835</v>
      </c>
      <c r="D762" s="6" t="s">
        <v>27</v>
      </c>
      <c r="E762" s="6">
        <v>1</v>
      </c>
      <c r="F762" s="7">
        <v>523.08</v>
      </c>
      <c r="G762" s="7">
        <v>523.08</v>
      </c>
    </row>
    <row r="763" ht="75" spans="1:7">
      <c r="A763" s="4">
        <v>151806</v>
      </c>
      <c r="B763" s="5" t="s">
        <v>1836</v>
      </c>
      <c r="C763" s="5" t="s">
        <v>1837</v>
      </c>
      <c r="D763" s="6" t="s">
        <v>27</v>
      </c>
      <c r="E763" s="6">
        <v>1</v>
      </c>
      <c r="F763" s="7">
        <v>309.26</v>
      </c>
      <c r="G763" s="7">
        <v>309.26</v>
      </c>
    </row>
    <row r="764" ht="75" spans="1:7">
      <c r="A764" s="4">
        <v>151807</v>
      </c>
      <c r="B764" s="5" t="s">
        <v>1838</v>
      </c>
      <c r="C764" s="5" t="s">
        <v>1839</v>
      </c>
      <c r="D764" s="6" t="s">
        <v>27</v>
      </c>
      <c r="E764" s="6">
        <v>1</v>
      </c>
      <c r="F764" s="7">
        <v>242.7</v>
      </c>
      <c r="G764" s="7">
        <v>242.7</v>
      </c>
    </row>
    <row r="765" ht="75" spans="1:7">
      <c r="A765" s="4">
        <v>151809</v>
      </c>
      <c r="B765" s="5" t="s">
        <v>1840</v>
      </c>
      <c r="C765" s="5" t="s">
        <v>1841</v>
      </c>
      <c r="D765" s="6" t="s">
        <v>27</v>
      </c>
      <c r="E765" s="6">
        <v>1</v>
      </c>
      <c r="F765" s="7">
        <v>185.41</v>
      </c>
      <c r="G765" s="7">
        <v>185.41</v>
      </c>
    </row>
    <row r="766" ht="75" spans="1:7">
      <c r="A766" s="4">
        <v>151810</v>
      </c>
      <c r="B766" s="5" t="s">
        <v>1842</v>
      </c>
      <c r="C766" s="5" t="s">
        <v>1843</v>
      </c>
      <c r="D766" s="6" t="s">
        <v>27</v>
      </c>
      <c r="E766" s="6">
        <v>1</v>
      </c>
      <c r="F766" s="7">
        <v>351.31</v>
      </c>
      <c r="G766" s="7">
        <v>351.31</v>
      </c>
    </row>
    <row r="767" ht="90" spans="1:7">
      <c r="A767" s="4">
        <v>151811</v>
      </c>
      <c r="B767" s="5" t="s">
        <v>1844</v>
      </c>
      <c r="C767" s="5" t="s">
        <v>1845</v>
      </c>
      <c r="D767" s="6" t="s">
        <v>27</v>
      </c>
      <c r="E767" s="6">
        <v>1</v>
      </c>
      <c r="F767" s="7">
        <v>220.12</v>
      </c>
      <c r="G767" s="7">
        <v>220.12</v>
      </c>
    </row>
    <row r="768" ht="90" spans="1:7">
      <c r="A768" s="4">
        <v>151812</v>
      </c>
      <c r="B768" s="5" t="s">
        <v>1846</v>
      </c>
      <c r="C768" s="5" t="s">
        <v>1847</v>
      </c>
      <c r="D768" s="6" t="s">
        <v>27</v>
      </c>
      <c r="E768" s="6">
        <v>1</v>
      </c>
      <c r="F768" s="7">
        <v>243.84</v>
      </c>
      <c r="G768" s="7">
        <v>243.84</v>
      </c>
    </row>
    <row r="769" ht="75" spans="1:7">
      <c r="A769" s="4">
        <v>151813</v>
      </c>
      <c r="B769" s="5" t="s">
        <v>1848</v>
      </c>
      <c r="C769" s="5" t="s">
        <v>1849</v>
      </c>
      <c r="D769" s="6" t="s">
        <v>27</v>
      </c>
      <c r="E769" s="6">
        <v>1</v>
      </c>
      <c r="F769" s="7">
        <v>189.2</v>
      </c>
      <c r="G769" s="7">
        <v>189.2</v>
      </c>
    </row>
    <row r="770" ht="60" spans="1:7">
      <c r="A770" s="4">
        <v>151814</v>
      </c>
      <c r="B770" s="5" t="s">
        <v>1850</v>
      </c>
      <c r="C770" s="5" t="s">
        <v>1851</v>
      </c>
      <c r="D770" s="6" t="s">
        <v>27</v>
      </c>
      <c r="E770" s="6">
        <v>1</v>
      </c>
      <c r="F770" s="7">
        <v>305.57</v>
      </c>
      <c r="G770" s="7">
        <v>305.57</v>
      </c>
    </row>
    <row r="771" ht="75" spans="1:7">
      <c r="A771" s="4">
        <v>151815</v>
      </c>
      <c r="B771" s="5" t="s">
        <v>1852</v>
      </c>
      <c r="C771" s="5" t="s">
        <v>1853</v>
      </c>
      <c r="D771" s="6" t="s">
        <v>27</v>
      </c>
      <c r="E771" s="6">
        <v>1</v>
      </c>
      <c r="F771" s="7">
        <v>150.18</v>
      </c>
      <c r="G771" s="7">
        <v>150.18</v>
      </c>
    </row>
    <row r="772" ht="75" spans="1:7">
      <c r="A772" s="4">
        <v>151816</v>
      </c>
      <c r="B772" s="5" t="s">
        <v>1854</v>
      </c>
      <c r="C772" s="5" t="s">
        <v>1855</v>
      </c>
      <c r="D772" s="6" t="s">
        <v>27</v>
      </c>
      <c r="E772" s="6">
        <v>1</v>
      </c>
      <c r="F772" s="7">
        <v>263.82</v>
      </c>
      <c r="G772" s="7">
        <v>263.82</v>
      </c>
    </row>
    <row r="773" ht="75" spans="1:7">
      <c r="A773" s="4">
        <v>151817</v>
      </c>
      <c r="B773" s="5" t="s">
        <v>1856</v>
      </c>
      <c r="C773" s="5" t="s">
        <v>1857</v>
      </c>
      <c r="D773" s="6" t="s">
        <v>27</v>
      </c>
      <c r="E773" s="6">
        <v>1</v>
      </c>
      <c r="F773" s="7">
        <v>245.89</v>
      </c>
      <c r="G773" s="7">
        <v>245.89</v>
      </c>
    </row>
    <row r="774" ht="60" spans="1:7">
      <c r="A774" s="4">
        <v>151819</v>
      </c>
      <c r="B774" s="5" t="s">
        <v>1858</v>
      </c>
      <c r="C774" s="5" t="s">
        <v>1859</v>
      </c>
      <c r="D774" s="6" t="s">
        <v>27</v>
      </c>
      <c r="E774" s="6">
        <v>1</v>
      </c>
      <c r="F774" s="7">
        <v>101.55</v>
      </c>
      <c r="G774" s="7">
        <v>101.55</v>
      </c>
    </row>
    <row r="775" ht="75" spans="1:7">
      <c r="A775" s="4">
        <v>151820</v>
      </c>
      <c r="B775" s="5" t="s">
        <v>1860</v>
      </c>
      <c r="C775" s="5" t="s">
        <v>1861</v>
      </c>
      <c r="D775" s="6" t="s">
        <v>27</v>
      </c>
      <c r="E775" s="6">
        <v>1</v>
      </c>
      <c r="F775" s="7">
        <v>175.92</v>
      </c>
      <c r="G775" s="7">
        <v>175.92</v>
      </c>
    </row>
    <row r="776" ht="30" spans="1:7">
      <c r="A776" s="4">
        <v>1519</v>
      </c>
      <c r="B776" s="5"/>
      <c r="C776" s="4" t="s">
        <v>1862</v>
      </c>
      <c r="D776" s="6"/>
      <c r="E776" s="6"/>
      <c r="F776" s="7"/>
      <c r="G776" s="7"/>
    </row>
    <row r="777" ht="90" spans="1:7">
      <c r="A777" s="4">
        <v>151901</v>
      </c>
      <c r="B777" s="5" t="s">
        <v>1863</v>
      </c>
      <c r="C777" s="5" t="s">
        <v>1864</v>
      </c>
      <c r="D777" s="6" t="s">
        <v>27</v>
      </c>
      <c r="E777" s="6">
        <v>1</v>
      </c>
      <c r="F777" s="7">
        <v>515.99</v>
      </c>
      <c r="G777" s="7">
        <v>515.99</v>
      </c>
    </row>
    <row r="778" ht="90" spans="1:7">
      <c r="A778" s="4">
        <v>151902</v>
      </c>
      <c r="B778" s="5" t="s">
        <v>1865</v>
      </c>
      <c r="C778" s="5" t="s">
        <v>1866</v>
      </c>
      <c r="D778" s="6" t="s">
        <v>27</v>
      </c>
      <c r="E778" s="6">
        <v>1</v>
      </c>
      <c r="F778" s="7">
        <v>567.62</v>
      </c>
      <c r="G778" s="7">
        <v>567.62</v>
      </c>
    </row>
    <row r="779" ht="90" spans="1:7">
      <c r="A779" s="4">
        <v>151903</v>
      </c>
      <c r="B779" s="5" t="s">
        <v>1867</v>
      </c>
      <c r="C779" s="5" t="s">
        <v>1868</v>
      </c>
      <c r="D779" s="6" t="s">
        <v>27</v>
      </c>
      <c r="E779" s="6">
        <v>1</v>
      </c>
      <c r="F779" s="7">
        <v>670.27</v>
      </c>
      <c r="G779" s="7">
        <v>670.27</v>
      </c>
    </row>
    <row r="780" ht="90" spans="1:7">
      <c r="A780" s="4">
        <v>151904</v>
      </c>
      <c r="B780" s="5" t="s">
        <v>1869</v>
      </c>
      <c r="C780" s="5" t="s">
        <v>1870</v>
      </c>
      <c r="D780" s="6" t="s">
        <v>27</v>
      </c>
      <c r="E780" s="6">
        <v>1</v>
      </c>
      <c r="F780" s="7">
        <v>840.85</v>
      </c>
      <c r="G780" s="7">
        <v>840.85</v>
      </c>
    </row>
    <row r="781" ht="90" spans="1:7">
      <c r="A781" s="4">
        <v>151905</v>
      </c>
      <c r="B781" s="5" t="s">
        <v>1871</v>
      </c>
      <c r="C781" s="5" t="s">
        <v>1872</v>
      </c>
      <c r="D781" s="6" t="s">
        <v>27</v>
      </c>
      <c r="E781" s="6">
        <v>1</v>
      </c>
      <c r="F781" s="10">
        <v>1272.64</v>
      </c>
      <c r="G781" s="10">
        <v>1272.64</v>
      </c>
    </row>
    <row r="782" ht="30" spans="1:7">
      <c r="A782" s="4">
        <v>1520</v>
      </c>
      <c r="B782" s="5"/>
      <c r="C782" s="4" t="s">
        <v>1873</v>
      </c>
      <c r="D782" s="6"/>
      <c r="E782" s="6"/>
      <c r="F782" s="7"/>
      <c r="G782" s="7"/>
    </row>
    <row r="783" ht="30" spans="1:7">
      <c r="A783" s="4">
        <v>152001</v>
      </c>
      <c r="B783" s="5" t="s">
        <v>1874</v>
      </c>
      <c r="C783" s="5" t="s">
        <v>1875</v>
      </c>
      <c r="D783" s="6" t="s">
        <v>27</v>
      </c>
      <c r="E783" s="6">
        <v>1</v>
      </c>
      <c r="F783" s="7">
        <v>12.91</v>
      </c>
      <c r="G783" s="7">
        <v>12.91</v>
      </c>
    </row>
    <row r="784" ht="30" spans="1:7">
      <c r="A784" s="4">
        <v>152002</v>
      </c>
      <c r="B784" s="5" t="s">
        <v>1876</v>
      </c>
      <c r="C784" s="5" t="s">
        <v>1877</v>
      </c>
      <c r="D784" s="6" t="s">
        <v>27</v>
      </c>
      <c r="E784" s="6">
        <v>1</v>
      </c>
      <c r="F784" s="7">
        <v>16.7</v>
      </c>
      <c r="G784" s="7">
        <v>16.7</v>
      </c>
    </row>
    <row r="785" ht="30" spans="1:7">
      <c r="A785" s="4">
        <v>152003</v>
      </c>
      <c r="B785" s="5" t="s">
        <v>1878</v>
      </c>
      <c r="C785" s="5" t="s">
        <v>1879</v>
      </c>
      <c r="D785" s="6" t="s">
        <v>27</v>
      </c>
      <c r="E785" s="6">
        <v>1</v>
      </c>
      <c r="F785" s="7">
        <v>24.6</v>
      </c>
      <c r="G785" s="7">
        <v>24.6</v>
      </c>
    </row>
    <row r="786" ht="30" spans="1:7">
      <c r="A786" s="4">
        <v>152004</v>
      </c>
      <c r="B786" s="5" t="s">
        <v>1880</v>
      </c>
      <c r="C786" s="5" t="s">
        <v>1881</v>
      </c>
      <c r="D786" s="6" t="s">
        <v>27</v>
      </c>
      <c r="E786" s="6">
        <v>1</v>
      </c>
      <c r="F786" s="7">
        <v>24.95</v>
      </c>
      <c r="G786" s="7">
        <v>24.95</v>
      </c>
    </row>
    <row r="787" ht="30" spans="1:7">
      <c r="A787" s="4">
        <v>152005</v>
      </c>
      <c r="B787" s="5" t="s">
        <v>1882</v>
      </c>
      <c r="C787" s="5" t="s">
        <v>1883</v>
      </c>
      <c r="D787" s="6" t="s">
        <v>27</v>
      </c>
      <c r="E787" s="6">
        <v>1</v>
      </c>
      <c r="F787" s="7">
        <v>26.68</v>
      </c>
      <c r="G787" s="7">
        <v>26.68</v>
      </c>
    </row>
    <row r="788" ht="30" spans="1:7">
      <c r="A788" s="4">
        <v>152006</v>
      </c>
      <c r="B788" s="5" t="s">
        <v>1884</v>
      </c>
      <c r="C788" s="5" t="s">
        <v>1885</v>
      </c>
      <c r="D788" s="6" t="s">
        <v>27</v>
      </c>
      <c r="E788" s="6">
        <v>1</v>
      </c>
      <c r="F788" s="7">
        <v>30.02</v>
      </c>
      <c r="G788" s="7">
        <v>30.02</v>
      </c>
    </row>
    <row r="789" ht="30" spans="1:7">
      <c r="A789" s="4">
        <v>152007</v>
      </c>
      <c r="B789" s="5" t="s">
        <v>1886</v>
      </c>
      <c r="C789" s="5" t="s">
        <v>1887</v>
      </c>
      <c r="D789" s="6" t="s">
        <v>27</v>
      </c>
      <c r="E789" s="6">
        <v>1</v>
      </c>
      <c r="F789" s="7">
        <v>44.63</v>
      </c>
      <c r="G789" s="7">
        <v>44.63</v>
      </c>
    </row>
    <row r="790" ht="30" spans="1:7">
      <c r="A790" s="4">
        <v>152010</v>
      </c>
      <c r="B790" s="5" t="s">
        <v>1888</v>
      </c>
      <c r="C790" s="5" t="s">
        <v>1889</v>
      </c>
      <c r="D790" s="6" t="s">
        <v>27</v>
      </c>
      <c r="E790" s="6">
        <v>1</v>
      </c>
      <c r="F790" s="7">
        <v>45.82</v>
      </c>
      <c r="G790" s="7">
        <v>45.82</v>
      </c>
    </row>
    <row r="791" ht="30" spans="1:7">
      <c r="A791" s="4">
        <v>152011</v>
      </c>
      <c r="B791" s="5" t="s">
        <v>1890</v>
      </c>
      <c r="C791" s="5" t="s">
        <v>1891</v>
      </c>
      <c r="D791" s="6" t="s">
        <v>27</v>
      </c>
      <c r="E791" s="6">
        <v>1</v>
      </c>
      <c r="F791" s="7">
        <v>55.07</v>
      </c>
      <c r="G791" s="7">
        <v>55.07</v>
      </c>
    </row>
    <row r="792" ht="30" spans="1:7">
      <c r="A792" s="4">
        <v>152012</v>
      </c>
      <c r="B792" s="5" t="s">
        <v>1892</v>
      </c>
      <c r="C792" s="5" t="s">
        <v>1893</v>
      </c>
      <c r="D792" s="6" t="s">
        <v>27</v>
      </c>
      <c r="E792" s="6">
        <v>1</v>
      </c>
      <c r="F792" s="7">
        <v>74.51</v>
      </c>
      <c r="G792" s="7">
        <v>74.51</v>
      </c>
    </row>
    <row r="793" ht="30" spans="1:7">
      <c r="A793" s="4">
        <v>152013</v>
      </c>
      <c r="B793" s="5" t="s">
        <v>1894</v>
      </c>
      <c r="C793" s="5" t="s">
        <v>1895</v>
      </c>
      <c r="D793" s="6" t="s">
        <v>27</v>
      </c>
      <c r="E793" s="6">
        <v>1</v>
      </c>
      <c r="F793" s="7">
        <v>78.8</v>
      </c>
      <c r="G793" s="7">
        <v>78.8</v>
      </c>
    </row>
    <row r="794" ht="30" spans="1:7">
      <c r="A794" s="4">
        <v>152014</v>
      </c>
      <c r="B794" s="5" t="s">
        <v>1896</v>
      </c>
      <c r="C794" s="5" t="s">
        <v>1897</v>
      </c>
      <c r="D794" s="6" t="s">
        <v>27</v>
      </c>
      <c r="E794" s="6">
        <v>1</v>
      </c>
      <c r="F794" s="7">
        <v>87.06</v>
      </c>
      <c r="G794" s="7">
        <v>87.06</v>
      </c>
    </row>
    <row r="795" ht="30" spans="1:7">
      <c r="A795" s="4">
        <v>152015</v>
      </c>
      <c r="B795" s="5" t="s">
        <v>1898</v>
      </c>
      <c r="C795" s="5" t="s">
        <v>1899</v>
      </c>
      <c r="D795" s="6" t="s">
        <v>27</v>
      </c>
      <c r="E795" s="6">
        <v>1</v>
      </c>
      <c r="F795" s="7">
        <v>93.98</v>
      </c>
      <c r="G795" s="7">
        <v>93.98</v>
      </c>
    </row>
    <row r="796" ht="30" spans="1:7">
      <c r="A796" s="4">
        <v>152016</v>
      </c>
      <c r="B796" s="5" t="s">
        <v>1900</v>
      </c>
      <c r="C796" s="5" t="s">
        <v>1901</v>
      </c>
      <c r="D796" s="6" t="s">
        <v>27</v>
      </c>
      <c r="E796" s="6">
        <v>1</v>
      </c>
      <c r="F796" s="7">
        <v>98.28</v>
      </c>
      <c r="G796" s="7">
        <v>98.28</v>
      </c>
    </row>
    <row r="797" ht="30" spans="1:7">
      <c r="A797" s="4">
        <v>152025</v>
      </c>
      <c r="B797" s="5" t="s">
        <v>1902</v>
      </c>
      <c r="C797" s="5" t="s">
        <v>1903</v>
      </c>
      <c r="D797" s="6" t="s">
        <v>27</v>
      </c>
      <c r="E797" s="6">
        <v>1</v>
      </c>
      <c r="F797" s="7">
        <v>338.45</v>
      </c>
      <c r="G797" s="7">
        <v>338.45</v>
      </c>
    </row>
    <row r="798" ht="30" spans="1:7">
      <c r="A798" s="4">
        <v>152026</v>
      </c>
      <c r="B798" s="5" t="s">
        <v>1904</v>
      </c>
      <c r="C798" s="5" t="s">
        <v>1905</v>
      </c>
      <c r="D798" s="6" t="s">
        <v>27</v>
      </c>
      <c r="E798" s="6">
        <v>1</v>
      </c>
      <c r="F798" s="7">
        <v>362.3</v>
      </c>
      <c r="G798" s="7">
        <v>362.3</v>
      </c>
    </row>
    <row r="799" ht="30" spans="1:7">
      <c r="A799" s="4">
        <v>152027</v>
      </c>
      <c r="B799" s="5" t="s">
        <v>1906</v>
      </c>
      <c r="C799" s="5" t="s">
        <v>1907</v>
      </c>
      <c r="D799" s="6" t="s">
        <v>27</v>
      </c>
      <c r="E799" s="6">
        <v>1</v>
      </c>
      <c r="F799" s="7">
        <v>392.82</v>
      </c>
      <c r="G799" s="7">
        <v>392.82</v>
      </c>
    </row>
    <row r="800" spans="1:7">
      <c r="A800" s="4">
        <v>152030</v>
      </c>
      <c r="B800" s="5" t="s">
        <v>1908</v>
      </c>
      <c r="C800" s="5" t="s">
        <v>1909</v>
      </c>
      <c r="D800" s="6" t="s">
        <v>27</v>
      </c>
      <c r="E800" s="6">
        <v>1</v>
      </c>
      <c r="F800" s="7">
        <v>14.27</v>
      </c>
      <c r="G800" s="7">
        <v>14.27</v>
      </c>
    </row>
    <row r="801" ht="30" spans="1:7">
      <c r="A801" s="4">
        <v>152031</v>
      </c>
      <c r="B801" s="5" t="s">
        <v>1910</v>
      </c>
      <c r="C801" s="5" t="s">
        <v>1911</v>
      </c>
      <c r="D801" s="6" t="s">
        <v>27</v>
      </c>
      <c r="E801" s="6">
        <v>1</v>
      </c>
      <c r="F801" s="7">
        <v>24.15</v>
      </c>
      <c r="G801" s="7">
        <v>24.15</v>
      </c>
    </row>
    <row r="802" ht="30" spans="1:7">
      <c r="A802" s="4">
        <v>152033</v>
      </c>
      <c r="B802" s="5" t="s">
        <v>1912</v>
      </c>
      <c r="C802" s="5" t="s">
        <v>1913</v>
      </c>
      <c r="D802" s="6" t="s">
        <v>27</v>
      </c>
      <c r="E802" s="6">
        <v>1</v>
      </c>
      <c r="F802" s="7">
        <v>14.52</v>
      </c>
      <c r="G802" s="7">
        <v>14.52</v>
      </c>
    </row>
    <row r="803" ht="30" spans="1:7">
      <c r="A803" s="4">
        <v>152034</v>
      </c>
      <c r="B803" s="5" t="s">
        <v>1914</v>
      </c>
      <c r="C803" s="5" t="s">
        <v>1915</v>
      </c>
      <c r="D803" s="6" t="s">
        <v>27</v>
      </c>
      <c r="E803" s="6">
        <v>1</v>
      </c>
      <c r="F803" s="7">
        <v>14.52</v>
      </c>
      <c r="G803" s="7">
        <v>14.52</v>
      </c>
    </row>
    <row r="804" ht="30" spans="1:7">
      <c r="A804" s="4">
        <v>152035</v>
      </c>
      <c r="B804" s="5" t="s">
        <v>1916</v>
      </c>
      <c r="C804" s="5" t="s">
        <v>1917</v>
      </c>
      <c r="D804" s="6" t="s">
        <v>27</v>
      </c>
      <c r="E804" s="6">
        <v>1</v>
      </c>
      <c r="F804" s="7">
        <v>14.66</v>
      </c>
      <c r="G804" s="7">
        <v>14.66</v>
      </c>
    </row>
    <row r="805" spans="1:7">
      <c r="A805" s="4">
        <v>152040</v>
      </c>
      <c r="B805" s="5" t="s">
        <v>1918</v>
      </c>
      <c r="C805" s="5" t="s">
        <v>1919</v>
      </c>
      <c r="D805" s="6" t="s">
        <v>27</v>
      </c>
      <c r="E805" s="6">
        <v>1</v>
      </c>
      <c r="F805" s="7">
        <v>29.2</v>
      </c>
      <c r="G805" s="7">
        <v>29.2</v>
      </c>
    </row>
    <row r="806" spans="1:7">
      <c r="A806" s="4">
        <v>152041</v>
      </c>
      <c r="B806" s="5" t="s">
        <v>1920</v>
      </c>
      <c r="C806" s="5" t="s">
        <v>1921</v>
      </c>
      <c r="D806" s="6" t="s">
        <v>27</v>
      </c>
      <c r="E806" s="6">
        <v>1</v>
      </c>
      <c r="F806" s="7">
        <v>31.86</v>
      </c>
      <c r="G806" s="7">
        <v>31.86</v>
      </c>
    </row>
    <row r="807" spans="1:7">
      <c r="A807" s="4">
        <v>152042</v>
      </c>
      <c r="B807" s="5" t="s">
        <v>1922</v>
      </c>
      <c r="C807" s="5" t="s">
        <v>1923</v>
      </c>
      <c r="D807" s="6" t="s">
        <v>27</v>
      </c>
      <c r="E807" s="6">
        <v>1</v>
      </c>
      <c r="F807" s="7">
        <v>36.24</v>
      </c>
      <c r="G807" s="7">
        <v>36.24</v>
      </c>
    </row>
    <row r="808" ht="75" spans="1:7">
      <c r="A808" s="4">
        <v>1522</v>
      </c>
      <c r="B808" s="5"/>
      <c r="C808" s="4" t="s">
        <v>1924</v>
      </c>
      <c r="D808" s="6"/>
      <c r="E808" s="6"/>
      <c r="F808" s="7"/>
      <c r="G808" s="7"/>
    </row>
    <row r="809" ht="45" spans="1:7">
      <c r="A809" s="4">
        <v>152201</v>
      </c>
      <c r="B809" s="5" t="s">
        <v>1925</v>
      </c>
      <c r="C809" s="5" t="s">
        <v>1926</v>
      </c>
      <c r="D809" s="6" t="s">
        <v>27</v>
      </c>
      <c r="E809" s="6">
        <v>1</v>
      </c>
      <c r="F809" s="7">
        <v>83.86</v>
      </c>
      <c r="G809" s="7">
        <v>83.86</v>
      </c>
    </row>
    <row r="810" ht="45" spans="1:7">
      <c r="A810" s="4">
        <v>152202</v>
      </c>
      <c r="B810" s="5" t="s">
        <v>1927</v>
      </c>
      <c r="C810" s="5" t="s">
        <v>1928</v>
      </c>
      <c r="D810" s="6" t="s">
        <v>27</v>
      </c>
      <c r="E810" s="6">
        <v>1</v>
      </c>
      <c r="F810" s="7">
        <v>125.79</v>
      </c>
      <c r="G810" s="7">
        <v>125.79</v>
      </c>
    </row>
    <row r="811" ht="45" spans="1:7">
      <c r="A811" s="4">
        <v>152203</v>
      </c>
      <c r="B811" s="5" t="s">
        <v>1929</v>
      </c>
      <c r="C811" s="5" t="s">
        <v>1930</v>
      </c>
      <c r="D811" s="6" t="s">
        <v>27</v>
      </c>
      <c r="E811" s="6">
        <v>1</v>
      </c>
      <c r="F811" s="7">
        <v>209.65</v>
      </c>
      <c r="G811" s="7">
        <v>209.65</v>
      </c>
    </row>
    <row r="812" ht="60" spans="1:7">
      <c r="A812" s="4">
        <v>152204</v>
      </c>
      <c r="B812" s="5" t="s">
        <v>1931</v>
      </c>
      <c r="C812" s="5" t="s">
        <v>1932</v>
      </c>
      <c r="D812" s="6" t="s">
        <v>32</v>
      </c>
      <c r="E812" s="6">
        <v>1</v>
      </c>
      <c r="F812" s="7">
        <v>28.09</v>
      </c>
      <c r="G812" s="7">
        <v>28.09</v>
      </c>
    </row>
    <row r="813" ht="60" spans="1:7">
      <c r="A813" s="4">
        <v>152205</v>
      </c>
      <c r="B813" s="5" t="s">
        <v>1933</v>
      </c>
      <c r="C813" s="5" t="s">
        <v>1934</v>
      </c>
      <c r="D813" s="6" t="s">
        <v>32</v>
      </c>
      <c r="E813" s="6">
        <v>1</v>
      </c>
      <c r="F813" s="7">
        <v>41.93</v>
      </c>
      <c r="G813" s="7">
        <v>41.93</v>
      </c>
    </row>
    <row r="814" ht="30" spans="1:7">
      <c r="A814" s="4">
        <v>152206</v>
      </c>
      <c r="B814" s="5" t="s">
        <v>1935</v>
      </c>
      <c r="C814" s="5" t="s">
        <v>1936</v>
      </c>
      <c r="D814" s="6" t="s">
        <v>27</v>
      </c>
      <c r="E814" s="6">
        <v>1</v>
      </c>
      <c r="F814" s="7">
        <v>33.54</v>
      </c>
      <c r="G814" s="7">
        <v>33.54</v>
      </c>
    </row>
    <row r="815" ht="30" spans="1:7">
      <c r="A815" s="4">
        <v>152207</v>
      </c>
      <c r="B815" s="5" t="s">
        <v>1937</v>
      </c>
      <c r="C815" s="5" t="s">
        <v>1938</v>
      </c>
      <c r="D815" s="6" t="s">
        <v>32</v>
      </c>
      <c r="E815" s="6">
        <v>1</v>
      </c>
      <c r="F815" s="7">
        <v>20.97</v>
      </c>
      <c r="G815" s="7">
        <v>20.97</v>
      </c>
    </row>
    <row r="816" ht="30" spans="1:7">
      <c r="A816" s="4">
        <v>152208</v>
      </c>
      <c r="B816" s="5" t="s">
        <v>1939</v>
      </c>
      <c r="C816" s="5" t="s">
        <v>1940</v>
      </c>
      <c r="D816" s="6" t="s">
        <v>27</v>
      </c>
      <c r="E816" s="6">
        <v>1</v>
      </c>
      <c r="F816" s="7">
        <v>37.74</v>
      </c>
      <c r="G816" s="7">
        <v>37.74</v>
      </c>
    </row>
    <row r="817" ht="30" spans="1:7">
      <c r="A817" s="4">
        <v>152209</v>
      </c>
      <c r="B817" s="5" t="s">
        <v>1941</v>
      </c>
      <c r="C817" s="5" t="s">
        <v>1942</v>
      </c>
      <c r="D817" s="6" t="s">
        <v>27</v>
      </c>
      <c r="E817" s="6">
        <v>1</v>
      </c>
      <c r="F817" s="7">
        <v>83.86</v>
      </c>
      <c r="G817" s="7">
        <v>83.86</v>
      </c>
    </row>
    <row r="818" ht="45" spans="1:7">
      <c r="A818" s="4">
        <v>152210</v>
      </c>
      <c r="B818" s="5" t="s">
        <v>1943</v>
      </c>
      <c r="C818" s="5" t="s">
        <v>1944</v>
      </c>
      <c r="D818" s="6" t="s">
        <v>27</v>
      </c>
      <c r="E818" s="6">
        <v>1</v>
      </c>
      <c r="F818" s="7">
        <v>167.72</v>
      </c>
      <c r="G818" s="7">
        <v>167.72</v>
      </c>
    </row>
    <row r="819" ht="45" spans="1:7">
      <c r="A819" s="4">
        <v>152211</v>
      </c>
      <c r="B819" s="5" t="s">
        <v>1945</v>
      </c>
      <c r="C819" s="5" t="s">
        <v>1946</v>
      </c>
      <c r="D819" s="6" t="s">
        <v>27</v>
      </c>
      <c r="E819" s="6">
        <v>1</v>
      </c>
      <c r="F819" s="7">
        <v>209.65</v>
      </c>
      <c r="G819" s="7">
        <v>209.65</v>
      </c>
    </row>
    <row r="820" ht="45" spans="1:7">
      <c r="A820" s="4">
        <v>152212</v>
      </c>
      <c r="B820" s="5" t="s">
        <v>1947</v>
      </c>
      <c r="C820" s="5" t="s">
        <v>1948</v>
      </c>
      <c r="D820" s="6" t="s">
        <v>27</v>
      </c>
      <c r="E820" s="6">
        <v>1</v>
      </c>
      <c r="F820" s="7">
        <v>335.44</v>
      </c>
      <c r="G820" s="7">
        <v>335.44</v>
      </c>
    </row>
    <row r="821" ht="45" spans="1:7">
      <c r="A821" s="4">
        <v>152213</v>
      </c>
      <c r="B821" s="5" t="s">
        <v>1949</v>
      </c>
      <c r="C821" s="5" t="s">
        <v>1950</v>
      </c>
      <c r="D821" s="6" t="s">
        <v>27</v>
      </c>
      <c r="E821" s="6">
        <v>1</v>
      </c>
      <c r="F821" s="7">
        <v>16.77</v>
      </c>
      <c r="G821" s="7">
        <v>16.77</v>
      </c>
    </row>
    <row r="822" ht="45" spans="1:7">
      <c r="A822" s="4">
        <v>152214</v>
      </c>
      <c r="B822" s="5" t="s">
        <v>1951</v>
      </c>
      <c r="C822" s="5" t="s">
        <v>1952</v>
      </c>
      <c r="D822" s="6" t="s">
        <v>27</v>
      </c>
      <c r="E822" s="6">
        <v>1</v>
      </c>
      <c r="F822" s="7">
        <v>25.16</v>
      </c>
      <c r="G822" s="7">
        <v>25.16</v>
      </c>
    </row>
    <row r="823" ht="45" spans="1:7">
      <c r="A823" s="4">
        <v>152215</v>
      </c>
      <c r="B823" s="5" t="s">
        <v>1953</v>
      </c>
      <c r="C823" s="5" t="s">
        <v>1954</v>
      </c>
      <c r="D823" s="6" t="s">
        <v>27</v>
      </c>
      <c r="E823" s="6">
        <v>1</v>
      </c>
      <c r="F823" s="7">
        <v>12.58</v>
      </c>
      <c r="G823" s="7">
        <v>12.58</v>
      </c>
    </row>
    <row r="824" ht="45" spans="1:7">
      <c r="A824" s="4">
        <v>152216</v>
      </c>
      <c r="B824" s="5" t="s">
        <v>1955</v>
      </c>
      <c r="C824" s="5" t="s">
        <v>1956</v>
      </c>
      <c r="D824" s="6" t="s">
        <v>27</v>
      </c>
      <c r="E824" s="6">
        <v>1</v>
      </c>
      <c r="F824" s="7">
        <v>18.87</v>
      </c>
      <c r="G824" s="7">
        <v>18.87</v>
      </c>
    </row>
    <row r="825" ht="45" spans="1:7">
      <c r="A825" s="4">
        <v>152217</v>
      </c>
      <c r="B825" s="5" t="s">
        <v>1957</v>
      </c>
      <c r="C825" s="5" t="s">
        <v>1958</v>
      </c>
      <c r="D825" s="6" t="s">
        <v>27</v>
      </c>
      <c r="E825" s="6">
        <v>1</v>
      </c>
      <c r="F825" s="7">
        <v>20.97</v>
      </c>
      <c r="G825" s="7">
        <v>20.97</v>
      </c>
    </row>
    <row r="826" ht="45" spans="1:7">
      <c r="A826" s="4">
        <v>152218</v>
      </c>
      <c r="B826" s="5" t="s">
        <v>1959</v>
      </c>
      <c r="C826" s="5" t="s">
        <v>1960</v>
      </c>
      <c r="D826" s="6" t="s">
        <v>27</v>
      </c>
      <c r="E826" s="6">
        <v>1</v>
      </c>
      <c r="F826" s="7">
        <v>25.16</v>
      </c>
      <c r="G826" s="7">
        <v>25.16</v>
      </c>
    </row>
    <row r="827" ht="45" spans="1:7">
      <c r="A827" s="4">
        <v>152219</v>
      </c>
      <c r="B827" s="5" t="s">
        <v>1961</v>
      </c>
      <c r="C827" s="5" t="s">
        <v>1962</v>
      </c>
      <c r="D827" s="6" t="s">
        <v>27</v>
      </c>
      <c r="E827" s="6">
        <v>1</v>
      </c>
      <c r="F827" s="7">
        <v>29.35</v>
      </c>
      <c r="G827" s="7">
        <v>29.35</v>
      </c>
    </row>
    <row r="828" ht="45" spans="1:7">
      <c r="A828" s="4">
        <v>152220</v>
      </c>
      <c r="B828" s="5" t="s">
        <v>1963</v>
      </c>
      <c r="C828" s="5" t="s">
        <v>1964</v>
      </c>
      <c r="D828" s="6" t="s">
        <v>27</v>
      </c>
      <c r="E828" s="6">
        <v>1</v>
      </c>
      <c r="F828" s="7">
        <v>33.54</v>
      </c>
      <c r="G828" s="7">
        <v>33.54</v>
      </c>
    </row>
    <row r="829" ht="45" spans="1:7">
      <c r="A829" s="4">
        <v>152221</v>
      </c>
      <c r="B829" s="5" t="s">
        <v>1965</v>
      </c>
      <c r="C829" s="5" t="s">
        <v>1966</v>
      </c>
      <c r="D829" s="6" t="s">
        <v>27</v>
      </c>
      <c r="E829" s="6">
        <v>1</v>
      </c>
      <c r="F829" s="7">
        <v>37.74</v>
      </c>
      <c r="G829" s="7">
        <v>37.74</v>
      </c>
    </row>
    <row r="830" ht="30" spans="1:7">
      <c r="A830" s="4">
        <v>152222</v>
      </c>
      <c r="B830" s="5" t="s">
        <v>1967</v>
      </c>
      <c r="C830" s="5" t="s">
        <v>1968</v>
      </c>
      <c r="D830" s="6" t="s">
        <v>27</v>
      </c>
      <c r="E830" s="6">
        <v>1</v>
      </c>
      <c r="F830" s="7">
        <v>18.87</v>
      </c>
      <c r="G830" s="7">
        <v>18.87</v>
      </c>
    </row>
    <row r="831" ht="30" spans="1:7">
      <c r="A831" s="4">
        <v>152223</v>
      </c>
      <c r="B831" s="5" t="s">
        <v>1969</v>
      </c>
      <c r="C831" s="5" t="s">
        <v>1970</v>
      </c>
      <c r="D831" s="6" t="s">
        <v>27</v>
      </c>
      <c r="E831" s="6">
        <v>1</v>
      </c>
      <c r="F831" s="7">
        <v>10.48</v>
      </c>
      <c r="G831" s="7">
        <v>10.48</v>
      </c>
    </row>
    <row r="832" ht="30" spans="1:7">
      <c r="A832" s="4">
        <v>152224</v>
      </c>
      <c r="B832" s="5" t="s">
        <v>1971</v>
      </c>
      <c r="C832" s="5" t="s">
        <v>1972</v>
      </c>
      <c r="D832" s="6" t="s">
        <v>27</v>
      </c>
      <c r="E832" s="6">
        <v>1</v>
      </c>
      <c r="F832" s="7">
        <v>37.74</v>
      </c>
      <c r="G832" s="7">
        <v>37.74</v>
      </c>
    </row>
    <row r="833" ht="30" spans="1:7">
      <c r="A833" s="4">
        <v>152225</v>
      </c>
      <c r="B833" s="5" t="s">
        <v>1973</v>
      </c>
      <c r="C833" s="5" t="s">
        <v>1974</v>
      </c>
      <c r="D833" s="6" t="s">
        <v>27</v>
      </c>
      <c r="E833" s="6">
        <v>1</v>
      </c>
      <c r="F833" s="7">
        <v>37.74</v>
      </c>
      <c r="G833" s="7">
        <v>37.74</v>
      </c>
    </row>
    <row r="834" ht="30" spans="1:7">
      <c r="A834" s="4">
        <v>152226</v>
      </c>
      <c r="B834" s="5" t="s">
        <v>1975</v>
      </c>
      <c r="C834" s="5" t="s">
        <v>1976</v>
      </c>
      <c r="D834" s="6" t="s">
        <v>27</v>
      </c>
      <c r="E834" s="6">
        <v>1</v>
      </c>
      <c r="F834" s="7">
        <v>18.87</v>
      </c>
      <c r="G834" s="7">
        <v>18.87</v>
      </c>
    </row>
    <row r="835" ht="30" spans="1:7">
      <c r="A835" s="4">
        <v>152227</v>
      </c>
      <c r="B835" s="5" t="s">
        <v>1977</v>
      </c>
      <c r="C835" s="5" t="s">
        <v>1978</v>
      </c>
      <c r="D835" s="6" t="s">
        <v>27</v>
      </c>
      <c r="E835" s="6">
        <v>1</v>
      </c>
      <c r="F835" s="7">
        <v>18.87</v>
      </c>
      <c r="G835" s="7">
        <v>18.87</v>
      </c>
    </row>
    <row r="836" ht="30" spans="1:7">
      <c r="A836" s="4">
        <v>152228</v>
      </c>
      <c r="B836" s="5" t="s">
        <v>1979</v>
      </c>
      <c r="C836" s="5" t="s">
        <v>1980</v>
      </c>
      <c r="D836" s="6" t="s">
        <v>27</v>
      </c>
      <c r="E836" s="6">
        <v>1</v>
      </c>
      <c r="F836" s="7">
        <v>6.82</v>
      </c>
      <c r="G836" s="7">
        <v>6.82</v>
      </c>
    </row>
    <row r="837" ht="30" spans="1:7">
      <c r="A837" s="4">
        <v>152229</v>
      </c>
      <c r="B837" s="5" t="s">
        <v>1981</v>
      </c>
      <c r="C837" s="5" t="s">
        <v>1982</v>
      </c>
      <c r="D837" s="6" t="s">
        <v>27</v>
      </c>
      <c r="E837" s="6">
        <v>1</v>
      </c>
      <c r="F837" s="7">
        <v>1.59</v>
      </c>
      <c r="G837" s="7">
        <v>1.59</v>
      </c>
    </row>
    <row r="838" ht="30" spans="1:7">
      <c r="A838" s="4">
        <v>152230</v>
      </c>
      <c r="B838" s="5" t="s">
        <v>1983</v>
      </c>
      <c r="C838" s="5" t="s">
        <v>1984</v>
      </c>
      <c r="D838" s="6" t="s">
        <v>27</v>
      </c>
      <c r="E838" s="6">
        <v>1</v>
      </c>
      <c r="F838" s="7">
        <v>11.37</v>
      </c>
      <c r="G838" s="7">
        <v>11.37</v>
      </c>
    </row>
    <row r="839" ht="30" spans="1:7">
      <c r="A839" s="4">
        <v>152231</v>
      </c>
      <c r="B839" s="5" t="s">
        <v>1985</v>
      </c>
      <c r="C839" s="5" t="s">
        <v>1986</v>
      </c>
      <c r="D839" s="6" t="s">
        <v>27</v>
      </c>
      <c r="E839" s="6">
        <v>1</v>
      </c>
      <c r="F839" s="7">
        <v>22.74</v>
      </c>
      <c r="G839" s="7">
        <v>22.74</v>
      </c>
    </row>
    <row r="840" ht="30" spans="1:7">
      <c r="A840" s="4">
        <v>152232</v>
      </c>
      <c r="B840" s="5" t="s">
        <v>1987</v>
      </c>
      <c r="C840" s="5" t="s">
        <v>1988</v>
      </c>
      <c r="D840" s="6" t="s">
        <v>27</v>
      </c>
      <c r="E840" s="6">
        <v>1</v>
      </c>
      <c r="F840" s="7">
        <v>45.48</v>
      </c>
      <c r="G840" s="7">
        <v>45.48</v>
      </c>
    </row>
    <row r="841" ht="60" spans="1:7">
      <c r="A841" s="4">
        <v>152233</v>
      </c>
      <c r="B841" s="5" t="s">
        <v>1989</v>
      </c>
      <c r="C841" s="5" t="s">
        <v>1990</v>
      </c>
      <c r="D841" s="6" t="s">
        <v>27</v>
      </c>
      <c r="E841" s="6">
        <v>1</v>
      </c>
      <c r="F841" s="7">
        <v>337.88</v>
      </c>
      <c r="G841" s="7">
        <v>337.88</v>
      </c>
    </row>
    <row r="842" ht="60" spans="1:7">
      <c r="A842" s="4">
        <v>152234</v>
      </c>
      <c r="B842" s="5" t="s">
        <v>1991</v>
      </c>
      <c r="C842" s="5" t="s">
        <v>1992</v>
      </c>
      <c r="D842" s="6" t="s">
        <v>27</v>
      </c>
      <c r="E842" s="6">
        <v>1</v>
      </c>
      <c r="F842" s="7">
        <v>520.38</v>
      </c>
      <c r="G842" s="7">
        <v>520.38</v>
      </c>
    </row>
    <row r="843" ht="60" spans="1:7">
      <c r="A843" s="4">
        <v>152235</v>
      </c>
      <c r="B843" s="5" t="s">
        <v>1993</v>
      </c>
      <c r="C843" s="5" t="s">
        <v>1994</v>
      </c>
      <c r="D843" s="6" t="s">
        <v>27</v>
      </c>
      <c r="E843" s="6">
        <v>1</v>
      </c>
      <c r="F843" s="10">
        <v>1113.94</v>
      </c>
      <c r="G843" s="10">
        <v>1113.94</v>
      </c>
    </row>
    <row r="844" ht="45" spans="1:7">
      <c r="A844" s="4">
        <v>152236</v>
      </c>
      <c r="B844" s="5" t="s">
        <v>1995</v>
      </c>
      <c r="C844" s="5" t="s">
        <v>1996</v>
      </c>
      <c r="D844" s="6" t="s">
        <v>32</v>
      </c>
      <c r="E844" s="6">
        <v>1</v>
      </c>
      <c r="F844" s="7">
        <v>2.1</v>
      </c>
      <c r="G844" s="7">
        <v>2.1</v>
      </c>
    </row>
    <row r="845" ht="45" spans="1:7">
      <c r="A845" s="4">
        <v>152238</v>
      </c>
      <c r="B845" s="5" t="s">
        <v>1997</v>
      </c>
      <c r="C845" s="5" t="s">
        <v>1998</v>
      </c>
      <c r="D845" s="6" t="s">
        <v>27</v>
      </c>
      <c r="E845" s="6">
        <v>1</v>
      </c>
      <c r="F845" s="7">
        <v>8.39</v>
      </c>
      <c r="G845" s="7">
        <v>8.39</v>
      </c>
    </row>
    <row r="846" spans="1:7">
      <c r="A846" s="4">
        <v>16</v>
      </c>
      <c r="B846" s="5"/>
      <c r="C846" s="4" t="s">
        <v>1999</v>
      </c>
      <c r="D846" s="6"/>
      <c r="E846" s="6"/>
      <c r="F846" s="7"/>
      <c r="G846" s="7"/>
    </row>
    <row r="847" spans="1:7">
      <c r="A847" s="4">
        <v>1601</v>
      </c>
      <c r="B847" s="5"/>
      <c r="C847" s="4" t="s">
        <v>2000</v>
      </c>
      <c r="D847" s="6"/>
      <c r="E847" s="6"/>
      <c r="F847" s="7"/>
      <c r="G847" s="7"/>
    </row>
    <row r="848" ht="45" spans="1:7">
      <c r="A848" s="4">
        <v>160105</v>
      </c>
      <c r="B848" s="5" t="s">
        <v>2001</v>
      </c>
      <c r="C848" s="5" t="s">
        <v>2002</v>
      </c>
      <c r="D848" s="6" t="s">
        <v>27</v>
      </c>
      <c r="E848" s="6">
        <v>1</v>
      </c>
      <c r="F848" s="10">
        <v>1640.22</v>
      </c>
      <c r="G848" s="10">
        <v>1640.22</v>
      </c>
    </row>
    <row r="849" ht="60" spans="1:7">
      <c r="A849" s="4">
        <v>160106</v>
      </c>
      <c r="B849" s="5" t="s">
        <v>2003</v>
      </c>
      <c r="C849" s="5" t="s">
        <v>2004</v>
      </c>
      <c r="D849" s="6" t="s">
        <v>27</v>
      </c>
      <c r="E849" s="6">
        <v>1</v>
      </c>
      <c r="F849" s="7">
        <v>501.11</v>
      </c>
      <c r="G849" s="7">
        <v>501.11</v>
      </c>
    </row>
    <row r="850" ht="45" spans="1:7">
      <c r="A850" s="4">
        <v>160108</v>
      </c>
      <c r="B850" s="5" t="s">
        <v>2005</v>
      </c>
      <c r="C850" s="5" t="s">
        <v>2006</v>
      </c>
      <c r="D850" s="6" t="s">
        <v>27</v>
      </c>
      <c r="E850" s="6">
        <v>1</v>
      </c>
      <c r="F850" s="7">
        <v>140.48</v>
      </c>
      <c r="G850" s="7">
        <v>140.48</v>
      </c>
    </row>
    <row r="851" ht="45" spans="1:7">
      <c r="A851" s="4">
        <v>160110</v>
      </c>
      <c r="B851" s="5" t="s">
        <v>2007</v>
      </c>
      <c r="C851" s="5" t="s">
        <v>2008</v>
      </c>
      <c r="D851" s="6" t="s">
        <v>27</v>
      </c>
      <c r="E851" s="6">
        <v>1</v>
      </c>
      <c r="F851" s="7">
        <v>452.79</v>
      </c>
      <c r="G851" s="7">
        <v>452.79</v>
      </c>
    </row>
    <row r="852" ht="60" spans="1:7">
      <c r="A852" s="4">
        <v>160111</v>
      </c>
      <c r="B852" s="5" t="s">
        <v>2009</v>
      </c>
      <c r="C852" s="5" t="s">
        <v>2010</v>
      </c>
      <c r="D852" s="6" t="s">
        <v>27</v>
      </c>
      <c r="E852" s="6">
        <v>1</v>
      </c>
      <c r="F852" s="10">
        <v>1177.48</v>
      </c>
      <c r="G852" s="10">
        <v>1177.48</v>
      </c>
    </row>
    <row r="853" ht="30" spans="1:7">
      <c r="A853" s="4">
        <v>160115</v>
      </c>
      <c r="B853" s="5" t="s">
        <v>2011</v>
      </c>
      <c r="C853" s="5" t="s">
        <v>2012</v>
      </c>
      <c r="D853" s="6" t="s">
        <v>32</v>
      </c>
      <c r="E853" s="6">
        <v>1</v>
      </c>
      <c r="F853" s="7">
        <v>24.86</v>
      </c>
      <c r="G853" s="7">
        <v>24.86</v>
      </c>
    </row>
    <row r="854" ht="30" spans="1:7">
      <c r="A854" s="4">
        <v>160120</v>
      </c>
      <c r="B854" s="5" t="s">
        <v>2013</v>
      </c>
      <c r="C854" s="5" t="s">
        <v>2014</v>
      </c>
      <c r="D854" s="6" t="s">
        <v>27</v>
      </c>
      <c r="E854" s="6">
        <v>1</v>
      </c>
      <c r="F854" s="7">
        <v>75.18</v>
      </c>
      <c r="G854" s="7">
        <v>75.18</v>
      </c>
    </row>
    <row r="855" ht="45" spans="1:7">
      <c r="A855" s="4">
        <v>160121</v>
      </c>
      <c r="B855" s="5" t="s">
        <v>2015</v>
      </c>
      <c r="C855" s="5" t="s">
        <v>2016</v>
      </c>
      <c r="D855" s="6" t="s">
        <v>27</v>
      </c>
      <c r="E855" s="6">
        <v>1</v>
      </c>
      <c r="F855" s="7">
        <v>783.59</v>
      </c>
      <c r="G855" s="7">
        <v>783.59</v>
      </c>
    </row>
    <row r="856" ht="45" spans="1:7">
      <c r="A856" s="4">
        <v>160122</v>
      </c>
      <c r="B856" s="5" t="s">
        <v>2017</v>
      </c>
      <c r="C856" s="5" t="s">
        <v>2018</v>
      </c>
      <c r="D856" s="6" t="s">
        <v>27</v>
      </c>
      <c r="E856" s="6">
        <v>1</v>
      </c>
      <c r="F856" s="10">
        <v>1713.6</v>
      </c>
      <c r="G856" s="10">
        <v>1713.6</v>
      </c>
    </row>
    <row r="857" ht="45" spans="1:7">
      <c r="A857" s="4">
        <v>160123</v>
      </c>
      <c r="B857" s="5" t="s">
        <v>2019</v>
      </c>
      <c r="C857" s="5" t="s">
        <v>2020</v>
      </c>
      <c r="D857" s="6" t="s">
        <v>27</v>
      </c>
      <c r="E857" s="6">
        <v>1</v>
      </c>
      <c r="F857" s="10">
        <v>2291.4</v>
      </c>
      <c r="G857" s="10">
        <v>2291.4</v>
      </c>
    </row>
    <row r="858" ht="30" spans="1:7">
      <c r="A858" s="4">
        <v>160124</v>
      </c>
      <c r="B858" s="5" t="s">
        <v>2021</v>
      </c>
      <c r="C858" s="5" t="s">
        <v>2022</v>
      </c>
      <c r="D858" s="6" t="s">
        <v>32</v>
      </c>
      <c r="E858" s="6">
        <v>1</v>
      </c>
      <c r="F858" s="7">
        <v>19.32</v>
      </c>
      <c r="G858" s="7">
        <v>19.32</v>
      </c>
    </row>
    <row r="859" ht="30" spans="1:7">
      <c r="A859" s="4">
        <v>160125</v>
      </c>
      <c r="B859" s="5" t="s">
        <v>2023</v>
      </c>
      <c r="C859" s="5" t="s">
        <v>2024</v>
      </c>
      <c r="D859" s="6" t="s">
        <v>32</v>
      </c>
      <c r="E859" s="6">
        <v>1</v>
      </c>
      <c r="F859" s="7">
        <v>92.78</v>
      </c>
      <c r="G859" s="7">
        <v>92.78</v>
      </c>
    </row>
    <row r="860" ht="30" spans="1:7">
      <c r="A860" s="4">
        <v>160126</v>
      </c>
      <c r="B860" s="5" t="s">
        <v>2025</v>
      </c>
      <c r="C860" s="5" t="s">
        <v>2026</v>
      </c>
      <c r="D860" s="6" t="s">
        <v>32</v>
      </c>
      <c r="E860" s="6">
        <v>1</v>
      </c>
      <c r="F860" s="7">
        <v>39.67</v>
      </c>
      <c r="G860" s="7">
        <v>39.67</v>
      </c>
    </row>
    <row r="861" spans="1:7">
      <c r="A861" s="4">
        <v>1602</v>
      </c>
      <c r="B861" s="5"/>
      <c r="C861" s="4" t="s">
        <v>2027</v>
      </c>
      <c r="D861" s="6"/>
      <c r="E861" s="6"/>
      <c r="F861" s="7"/>
      <c r="G861" s="7"/>
    </row>
    <row r="862" ht="90" spans="1:7">
      <c r="A862" s="4">
        <v>160207</v>
      </c>
      <c r="B862" s="5" t="s">
        <v>2028</v>
      </c>
      <c r="C862" s="5" t="s">
        <v>2029</v>
      </c>
      <c r="D862" s="6" t="s">
        <v>27</v>
      </c>
      <c r="E862" s="6">
        <v>1</v>
      </c>
      <c r="F862" s="10">
        <v>8512.81</v>
      </c>
      <c r="G862" s="10">
        <v>8512.81</v>
      </c>
    </row>
    <row r="863" ht="90" spans="1:7">
      <c r="A863" s="4">
        <v>160208</v>
      </c>
      <c r="B863" s="5" t="s">
        <v>2030</v>
      </c>
      <c r="C863" s="5" t="s">
        <v>2031</v>
      </c>
      <c r="D863" s="6" t="s">
        <v>27</v>
      </c>
      <c r="E863" s="6">
        <v>1</v>
      </c>
      <c r="F863" s="10">
        <v>15366.78</v>
      </c>
      <c r="G863" s="10">
        <v>15366.78</v>
      </c>
    </row>
    <row r="864" spans="1:7">
      <c r="A864" s="4">
        <v>1603</v>
      </c>
      <c r="B864" s="5"/>
      <c r="C864" s="4" t="s">
        <v>2032</v>
      </c>
      <c r="D864" s="6"/>
      <c r="E864" s="6"/>
      <c r="F864" s="7"/>
      <c r="G864" s="7"/>
    </row>
    <row r="865" ht="45" spans="1:7">
      <c r="A865" s="4">
        <v>160303</v>
      </c>
      <c r="B865" s="5" t="s">
        <v>2033</v>
      </c>
      <c r="C865" s="5" t="s">
        <v>2034</v>
      </c>
      <c r="D865" s="6" t="s">
        <v>27</v>
      </c>
      <c r="E865" s="6">
        <v>1</v>
      </c>
      <c r="F865" s="7">
        <v>467.58</v>
      </c>
      <c r="G865" s="7">
        <v>467.58</v>
      </c>
    </row>
    <row r="866" ht="75" spans="1:7">
      <c r="A866" s="4">
        <v>160304</v>
      </c>
      <c r="B866" s="5" t="s">
        <v>2035</v>
      </c>
      <c r="C866" s="5" t="s">
        <v>2036</v>
      </c>
      <c r="D866" s="6" t="s">
        <v>27</v>
      </c>
      <c r="E866" s="6">
        <v>1</v>
      </c>
      <c r="F866" s="7">
        <v>938.93</v>
      </c>
      <c r="G866" s="7">
        <v>938.93</v>
      </c>
    </row>
    <row r="867" ht="45" spans="1:7">
      <c r="A867" s="4">
        <v>160305</v>
      </c>
      <c r="B867" s="5" t="s">
        <v>2037</v>
      </c>
      <c r="C867" s="5" t="s">
        <v>2038</v>
      </c>
      <c r="D867" s="6" t="s">
        <v>32</v>
      </c>
      <c r="E867" s="6">
        <v>1</v>
      </c>
      <c r="F867" s="7">
        <v>91.84</v>
      </c>
      <c r="G867" s="7">
        <v>91.84</v>
      </c>
    </row>
    <row r="868" ht="60" spans="1:7">
      <c r="A868" s="4">
        <v>160308</v>
      </c>
      <c r="B868" s="5" t="s">
        <v>2039</v>
      </c>
      <c r="C868" s="5" t="s">
        <v>2040</v>
      </c>
      <c r="D868" s="6" t="s">
        <v>32</v>
      </c>
      <c r="E868" s="6">
        <v>1</v>
      </c>
      <c r="F868" s="7">
        <v>70.29</v>
      </c>
      <c r="G868" s="7">
        <v>70.29</v>
      </c>
    </row>
    <row r="869" ht="90" spans="1:7">
      <c r="A869" s="4">
        <v>160309</v>
      </c>
      <c r="B869" s="5" t="s">
        <v>2041</v>
      </c>
      <c r="C869" s="5" t="s">
        <v>2042</v>
      </c>
      <c r="D869" s="6" t="s">
        <v>27</v>
      </c>
      <c r="E869" s="6">
        <v>1</v>
      </c>
      <c r="F869" s="7">
        <v>128.46</v>
      </c>
      <c r="G869" s="7">
        <v>128.46</v>
      </c>
    </row>
    <row r="870" ht="60" spans="1:7">
      <c r="A870" s="4">
        <v>160310</v>
      </c>
      <c r="B870" s="5" t="s">
        <v>2043</v>
      </c>
      <c r="C870" s="5" t="s">
        <v>2044</v>
      </c>
      <c r="D870" s="6" t="s">
        <v>27</v>
      </c>
      <c r="E870" s="6">
        <v>1</v>
      </c>
      <c r="F870" s="7">
        <v>66.22</v>
      </c>
      <c r="G870" s="7">
        <v>66.22</v>
      </c>
    </row>
    <row r="871" ht="30" spans="1:7">
      <c r="A871" s="4">
        <v>160311</v>
      </c>
      <c r="B871" s="5" t="s">
        <v>2045</v>
      </c>
      <c r="C871" s="5" t="s">
        <v>1773</v>
      </c>
      <c r="D871" s="6" t="s">
        <v>27</v>
      </c>
      <c r="E871" s="6">
        <v>1</v>
      </c>
      <c r="F871" s="7">
        <v>236.2</v>
      </c>
      <c r="G871" s="7">
        <v>236.2</v>
      </c>
    </row>
    <row r="872" ht="75" spans="1:7">
      <c r="A872" s="4">
        <v>160312</v>
      </c>
      <c r="B872" s="5" t="s">
        <v>2046</v>
      </c>
      <c r="C872" s="5" t="s">
        <v>2047</v>
      </c>
      <c r="D872" s="6" t="s">
        <v>27</v>
      </c>
      <c r="E872" s="6">
        <v>1</v>
      </c>
      <c r="F872" s="7">
        <v>50.67</v>
      </c>
      <c r="G872" s="7">
        <v>50.67</v>
      </c>
    </row>
    <row r="873" ht="90" spans="1:7">
      <c r="A873" s="4">
        <v>160313</v>
      </c>
      <c r="B873" s="5" t="s">
        <v>2048</v>
      </c>
      <c r="C873" s="5" t="s">
        <v>2049</v>
      </c>
      <c r="D873" s="6" t="s">
        <v>27</v>
      </c>
      <c r="E873" s="6">
        <v>1</v>
      </c>
      <c r="F873" s="7">
        <v>60.2</v>
      </c>
      <c r="G873" s="7">
        <v>60.2</v>
      </c>
    </row>
    <row r="874" ht="90" spans="1:7">
      <c r="A874" s="4">
        <v>160314</v>
      </c>
      <c r="B874" s="5" t="s">
        <v>2050</v>
      </c>
      <c r="C874" s="5" t="s">
        <v>2051</v>
      </c>
      <c r="D874" s="6" t="s">
        <v>27</v>
      </c>
      <c r="E874" s="6">
        <v>1</v>
      </c>
      <c r="F874" s="7">
        <v>937.1</v>
      </c>
      <c r="G874" s="7">
        <v>937.1</v>
      </c>
    </row>
    <row r="875" ht="90" spans="1:7">
      <c r="A875" s="4">
        <v>160315</v>
      </c>
      <c r="B875" s="5" t="s">
        <v>2052</v>
      </c>
      <c r="C875" s="5" t="s">
        <v>2053</v>
      </c>
      <c r="D875" s="6" t="s">
        <v>27</v>
      </c>
      <c r="E875" s="6">
        <v>1</v>
      </c>
      <c r="F875" s="10">
        <v>1272.37</v>
      </c>
      <c r="G875" s="10">
        <v>1272.37</v>
      </c>
    </row>
    <row r="876" ht="60" spans="1:7">
      <c r="A876" s="4">
        <v>160316</v>
      </c>
      <c r="B876" s="5" t="s">
        <v>2054</v>
      </c>
      <c r="C876" s="5" t="s">
        <v>2055</v>
      </c>
      <c r="D876" s="6" t="s">
        <v>27</v>
      </c>
      <c r="E876" s="6">
        <v>1</v>
      </c>
      <c r="F876" s="7">
        <v>92.94</v>
      </c>
      <c r="G876" s="7">
        <v>92.94</v>
      </c>
    </row>
    <row r="877" ht="45" spans="1:7">
      <c r="A877" s="4">
        <v>160317</v>
      </c>
      <c r="B877" s="5" t="s">
        <v>2056</v>
      </c>
      <c r="C877" s="5" t="s">
        <v>2057</v>
      </c>
      <c r="D877" s="6" t="s">
        <v>32</v>
      </c>
      <c r="E877" s="6">
        <v>1</v>
      </c>
      <c r="F877" s="7">
        <v>70.29</v>
      </c>
      <c r="G877" s="7">
        <v>70.29</v>
      </c>
    </row>
    <row r="878" ht="45" spans="1:7">
      <c r="A878" s="4">
        <v>160318</v>
      </c>
      <c r="B878" s="5" t="s">
        <v>2058</v>
      </c>
      <c r="C878" s="5" t="s">
        <v>2059</v>
      </c>
      <c r="D878" s="6" t="s">
        <v>32</v>
      </c>
      <c r="E878" s="6">
        <v>1</v>
      </c>
      <c r="F878" s="7">
        <v>43.77</v>
      </c>
      <c r="G878" s="7">
        <v>43.77</v>
      </c>
    </row>
    <row r="879" ht="75" spans="1:7">
      <c r="A879" s="4">
        <v>160319</v>
      </c>
      <c r="B879" s="5" t="s">
        <v>2060</v>
      </c>
      <c r="C879" s="5" t="s">
        <v>2061</v>
      </c>
      <c r="D879" s="6" t="s">
        <v>27</v>
      </c>
      <c r="E879" s="6">
        <v>1</v>
      </c>
      <c r="F879" s="7">
        <v>11.05</v>
      </c>
      <c r="G879" s="7">
        <v>11.05</v>
      </c>
    </row>
    <row r="880" ht="60" spans="1:7">
      <c r="A880" s="4">
        <v>160321</v>
      </c>
      <c r="B880" s="5" t="s">
        <v>2062</v>
      </c>
      <c r="C880" s="5" t="s">
        <v>2063</v>
      </c>
      <c r="D880" s="6" t="s">
        <v>27</v>
      </c>
      <c r="E880" s="6">
        <v>1</v>
      </c>
      <c r="F880" s="7">
        <v>146.36</v>
      </c>
      <c r="G880" s="7">
        <v>146.36</v>
      </c>
    </row>
    <row r="881" ht="45" spans="1:7">
      <c r="A881" s="4">
        <v>160322</v>
      </c>
      <c r="B881" s="5" t="s">
        <v>2064</v>
      </c>
      <c r="C881" s="5" t="s">
        <v>2065</v>
      </c>
      <c r="D881" s="6" t="s">
        <v>27</v>
      </c>
      <c r="E881" s="6">
        <v>1</v>
      </c>
      <c r="F881" s="7">
        <v>6.38</v>
      </c>
      <c r="G881" s="7">
        <v>6.38</v>
      </c>
    </row>
    <row r="882" ht="45" spans="1:7">
      <c r="A882" s="4">
        <v>160323</v>
      </c>
      <c r="B882" s="5" t="s">
        <v>2066</v>
      </c>
      <c r="C882" s="5" t="s">
        <v>2067</v>
      </c>
      <c r="D882" s="6" t="s">
        <v>27</v>
      </c>
      <c r="E882" s="6">
        <v>1</v>
      </c>
      <c r="F882" s="7">
        <v>12.09</v>
      </c>
      <c r="G882" s="7">
        <v>12.09</v>
      </c>
    </row>
    <row r="883" ht="75" spans="1:7">
      <c r="A883" s="4">
        <v>160324</v>
      </c>
      <c r="B883" s="5" t="s">
        <v>2068</v>
      </c>
      <c r="C883" s="5" t="s">
        <v>2069</v>
      </c>
      <c r="D883" s="6" t="s">
        <v>27</v>
      </c>
      <c r="E883" s="6">
        <v>1</v>
      </c>
      <c r="F883" s="7">
        <v>266.8</v>
      </c>
      <c r="G883" s="7">
        <v>266.8</v>
      </c>
    </row>
    <row r="884" ht="90" spans="1:7">
      <c r="A884" s="4">
        <v>160325</v>
      </c>
      <c r="B884" s="5" t="s">
        <v>2070</v>
      </c>
      <c r="C884" s="5" t="s">
        <v>2071</v>
      </c>
      <c r="D884" s="6" t="s">
        <v>27</v>
      </c>
      <c r="E884" s="6">
        <v>1</v>
      </c>
      <c r="F884" s="7">
        <v>630.91</v>
      </c>
      <c r="G884" s="7">
        <v>630.91</v>
      </c>
    </row>
    <row r="885" ht="60" spans="1:7">
      <c r="A885" s="4">
        <v>160326</v>
      </c>
      <c r="B885" s="5" t="s">
        <v>2072</v>
      </c>
      <c r="C885" s="5" t="s">
        <v>2073</v>
      </c>
      <c r="D885" s="6" t="s">
        <v>32</v>
      </c>
      <c r="E885" s="6">
        <v>1</v>
      </c>
      <c r="F885" s="7">
        <v>39.87</v>
      </c>
      <c r="G885" s="7">
        <v>39.87</v>
      </c>
    </row>
    <row r="886" ht="60" spans="1:7">
      <c r="A886" s="4">
        <v>160327</v>
      </c>
      <c r="B886" s="5" t="s">
        <v>2074</v>
      </c>
      <c r="C886" s="5" t="s">
        <v>2075</v>
      </c>
      <c r="D886" s="6" t="s">
        <v>32</v>
      </c>
      <c r="E886" s="6">
        <v>1</v>
      </c>
      <c r="F886" s="7">
        <v>43.81</v>
      </c>
      <c r="G886" s="7">
        <v>43.81</v>
      </c>
    </row>
    <row r="887" ht="45" spans="1:7">
      <c r="A887" s="4">
        <v>160328</v>
      </c>
      <c r="B887" s="5" t="s">
        <v>2076</v>
      </c>
      <c r="C887" s="5" t="s">
        <v>2077</v>
      </c>
      <c r="D887" s="6" t="s">
        <v>27</v>
      </c>
      <c r="E887" s="6">
        <v>1</v>
      </c>
      <c r="F887" s="7">
        <v>26.78</v>
      </c>
      <c r="G887" s="7">
        <v>26.78</v>
      </c>
    </row>
    <row r="888" ht="60" spans="1:7">
      <c r="A888" s="4">
        <v>160329</v>
      </c>
      <c r="B888" s="5" t="s">
        <v>2078</v>
      </c>
      <c r="C888" s="5" t="s">
        <v>2079</v>
      </c>
      <c r="D888" s="6" t="s">
        <v>27</v>
      </c>
      <c r="E888" s="6">
        <v>1</v>
      </c>
      <c r="F888" s="7">
        <v>20.6</v>
      </c>
      <c r="G888" s="7">
        <v>20.6</v>
      </c>
    </row>
    <row r="889" ht="75" spans="1:7">
      <c r="A889" s="4">
        <v>160330</v>
      </c>
      <c r="B889" s="5" t="s">
        <v>2080</v>
      </c>
      <c r="C889" s="5" t="s">
        <v>2081</v>
      </c>
      <c r="D889" s="6" t="s">
        <v>27</v>
      </c>
      <c r="E889" s="6">
        <v>1</v>
      </c>
      <c r="F889" s="7">
        <v>12.75</v>
      </c>
      <c r="G889" s="7">
        <v>12.75</v>
      </c>
    </row>
    <row r="890" ht="60" spans="1:7">
      <c r="A890" s="4">
        <v>160331</v>
      </c>
      <c r="B890" s="5" t="s">
        <v>2082</v>
      </c>
      <c r="C890" s="5" t="s">
        <v>2083</v>
      </c>
      <c r="D890" s="6" t="s">
        <v>27</v>
      </c>
      <c r="E890" s="6">
        <v>1</v>
      </c>
      <c r="F890" s="7">
        <v>41.62</v>
      </c>
      <c r="G890" s="7">
        <v>41.62</v>
      </c>
    </row>
    <row r="891" ht="60" spans="1:7">
      <c r="A891" s="4">
        <v>160332</v>
      </c>
      <c r="B891" s="5" t="s">
        <v>2084</v>
      </c>
      <c r="C891" s="5" t="s">
        <v>2085</v>
      </c>
      <c r="D891" s="6" t="s">
        <v>32</v>
      </c>
      <c r="E891" s="6">
        <v>1</v>
      </c>
      <c r="F891" s="7">
        <v>35.83</v>
      </c>
      <c r="G891" s="7">
        <v>35.83</v>
      </c>
    </row>
    <row r="892" ht="75" spans="1:7">
      <c r="A892" s="4">
        <v>160333</v>
      </c>
      <c r="B892" s="5" t="s">
        <v>2086</v>
      </c>
      <c r="C892" s="5" t="s">
        <v>2087</v>
      </c>
      <c r="D892" s="6" t="s">
        <v>32</v>
      </c>
      <c r="E892" s="6">
        <v>1</v>
      </c>
      <c r="F892" s="7">
        <v>83.22</v>
      </c>
      <c r="G892" s="7">
        <v>83.22</v>
      </c>
    </row>
    <row r="893" ht="45" spans="1:7">
      <c r="A893" s="4">
        <v>160334</v>
      </c>
      <c r="B893" s="5" t="s">
        <v>2088</v>
      </c>
      <c r="C893" s="5" t="s">
        <v>2089</v>
      </c>
      <c r="D893" s="6" t="s">
        <v>27</v>
      </c>
      <c r="E893" s="6">
        <v>1</v>
      </c>
      <c r="F893" s="7">
        <v>42.48</v>
      </c>
      <c r="G893" s="7">
        <v>42.48</v>
      </c>
    </row>
    <row r="894" ht="60" spans="1:7">
      <c r="A894" s="4">
        <v>160335</v>
      </c>
      <c r="B894" s="5" t="s">
        <v>2090</v>
      </c>
      <c r="C894" s="5" t="s">
        <v>2091</v>
      </c>
      <c r="D894" s="6" t="s">
        <v>32</v>
      </c>
      <c r="E894" s="6">
        <v>1</v>
      </c>
      <c r="F894" s="7">
        <v>59.19</v>
      </c>
      <c r="G894" s="7">
        <v>59.19</v>
      </c>
    </row>
    <row r="895" spans="1:7">
      <c r="A895" s="4">
        <v>1606</v>
      </c>
      <c r="B895" s="5"/>
      <c r="C895" s="4" t="s">
        <v>2092</v>
      </c>
      <c r="D895" s="6"/>
      <c r="E895" s="6"/>
      <c r="F895" s="7"/>
      <c r="G895" s="7"/>
    </row>
    <row r="896" ht="90" spans="1:7">
      <c r="A896" s="4">
        <v>160602</v>
      </c>
      <c r="B896" s="5" t="s">
        <v>2093</v>
      </c>
      <c r="C896" s="5" t="s">
        <v>2094</v>
      </c>
      <c r="D896" s="6" t="s">
        <v>27</v>
      </c>
      <c r="E896" s="6">
        <v>1</v>
      </c>
      <c r="F896" s="10">
        <v>1951.11</v>
      </c>
      <c r="G896" s="10">
        <v>1951.11</v>
      </c>
    </row>
    <row r="897" ht="75" spans="1:7">
      <c r="A897" s="4">
        <v>160603</v>
      </c>
      <c r="B897" s="5" t="s">
        <v>2095</v>
      </c>
      <c r="C897" s="5" t="s">
        <v>2096</v>
      </c>
      <c r="D897" s="6" t="s">
        <v>27</v>
      </c>
      <c r="E897" s="6">
        <v>1</v>
      </c>
      <c r="F897" s="7">
        <v>801.05</v>
      </c>
      <c r="G897" s="7">
        <v>801.05</v>
      </c>
    </row>
    <row r="898" ht="75" spans="1:7">
      <c r="A898" s="4">
        <v>160604</v>
      </c>
      <c r="B898" s="5" t="s">
        <v>2097</v>
      </c>
      <c r="C898" s="5" t="s">
        <v>2098</v>
      </c>
      <c r="D898" s="6" t="s">
        <v>27</v>
      </c>
      <c r="E898" s="6">
        <v>1</v>
      </c>
      <c r="F898" s="7">
        <v>219.52</v>
      </c>
      <c r="G898" s="7">
        <v>219.52</v>
      </c>
    </row>
    <row r="899" ht="75" spans="1:7">
      <c r="A899" s="4">
        <v>160605</v>
      </c>
      <c r="B899" s="5" t="s">
        <v>2099</v>
      </c>
      <c r="C899" s="5" t="s">
        <v>2100</v>
      </c>
      <c r="D899" s="6" t="s">
        <v>27</v>
      </c>
      <c r="E899" s="6">
        <v>1</v>
      </c>
      <c r="F899" s="7">
        <v>218</v>
      </c>
      <c r="G899" s="7">
        <v>218</v>
      </c>
    </row>
    <row r="900" ht="60" spans="1:7">
      <c r="A900" s="4">
        <v>160606</v>
      </c>
      <c r="B900" s="5" t="s">
        <v>2101</v>
      </c>
      <c r="C900" s="5" t="s">
        <v>2102</v>
      </c>
      <c r="D900" s="6" t="s">
        <v>27</v>
      </c>
      <c r="E900" s="6">
        <v>1</v>
      </c>
      <c r="F900" s="7">
        <v>712.69</v>
      </c>
      <c r="G900" s="7">
        <v>712.69</v>
      </c>
    </row>
    <row r="901" ht="75" spans="1:7">
      <c r="A901" s="4">
        <v>160607</v>
      </c>
      <c r="B901" s="5" t="s">
        <v>2103</v>
      </c>
      <c r="C901" s="5" t="s">
        <v>2104</v>
      </c>
      <c r="D901" s="6" t="s">
        <v>27</v>
      </c>
      <c r="E901" s="6">
        <v>1</v>
      </c>
      <c r="F901" s="7">
        <v>199.86</v>
      </c>
      <c r="G901" s="7">
        <v>199.86</v>
      </c>
    </row>
    <row r="902" ht="90" spans="1:7">
      <c r="A902" s="4">
        <v>160608</v>
      </c>
      <c r="B902" s="5" t="s">
        <v>2105</v>
      </c>
      <c r="C902" s="5" t="s">
        <v>2106</v>
      </c>
      <c r="D902" s="6" t="s">
        <v>27</v>
      </c>
      <c r="E902" s="6">
        <v>1</v>
      </c>
      <c r="F902" s="7">
        <v>337.51</v>
      </c>
      <c r="G902" s="7">
        <v>337.51</v>
      </c>
    </row>
    <row r="903" ht="60" spans="1:7">
      <c r="A903" s="4">
        <v>160612</v>
      </c>
      <c r="B903" s="5" t="s">
        <v>2107</v>
      </c>
      <c r="C903" s="5" t="s">
        <v>2108</v>
      </c>
      <c r="D903" s="6" t="s">
        <v>27</v>
      </c>
      <c r="E903" s="6">
        <v>1</v>
      </c>
      <c r="F903" s="7">
        <v>27.27</v>
      </c>
      <c r="G903" s="7">
        <v>27.27</v>
      </c>
    </row>
    <row r="904" ht="45" spans="1:7">
      <c r="A904" s="4">
        <v>160613</v>
      </c>
      <c r="B904" s="5" t="s">
        <v>2109</v>
      </c>
      <c r="C904" s="5" t="s">
        <v>2110</v>
      </c>
      <c r="D904" s="6" t="s">
        <v>27</v>
      </c>
      <c r="E904" s="6">
        <v>1</v>
      </c>
      <c r="F904" s="7">
        <v>242.05</v>
      </c>
      <c r="G904" s="7">
        <v>242.05</v>
      </c>
    </row>
    <row r="905" ht="90" spans="1:7">
      <c r="A905" s="4">
        <v>160625</v>
      </c>
      <c r="B905" s="5" t="s">
        <v>2111</v>
      </c>
      <c r="C905" s="5" t="s">
        <v>2112</v>
      </c>
      <c r="D905" s="6" t="s">
        <v>27</v>
      </c>
      <c r="E905" s="6">
        <v>1</v>
      </c>
      <c r="F905" s="7">
        <v>828.05</v>
      </c>
      <c r="G905" s="7">
        <v>828.05</v>
      </c>
    </row>
    <row r="906" ht="90" spans="1:7">
      <c r="A906" s="4">
        <v>160626</v>
      </c>
      <c r="B906" s="5" t="s">
        <v>2113</v>
      </c>
      <c r="C906" s="5" t="s">
        <v>2114</v>
      </c>
      <c r="D906" s="6" t="s">
        <v>27</v>
      </c>
      <c r="E906" s="6">
        <v>1</v>
      </c>
      <c r="F906" s="10">
        <v>1525.21</v>
      </c>
      <c r="G906" s="10">
        <v>1525.21</v>
      </c>
    </row>
    <row r="907" ht="90" spans="1:7">
      <c r="A907" s="4">
        <v>160627</v>
      </c>
      <c r="B907" s="5" t="s">
        <v>2115</v>
      </c>
      <c r="C907" s="5" t="s">
        <v>2116</v>
      </c>
      <c r="D907" s="6" t="s">
        <v>27</v>
      </c>
      <c r="E907" s="6">
        <v>1</v>
      </c>
      <c r="F907" s="10">
        <v>1530.43</v>
      </c>
      <c r="G907" s="10">
        <v>1530.43</v>
      </c>
    </row>
    <row r="908" ht="90" spans="1:7">
      <c r="A908" s="4">
        <v>160628</v>
      </c>
      <c r="B908" s="5" t="s">
        <v>2117</v>
      </c>
      <c r="C908" s="5" t="s">
        <v>2118</v>
      </c>
      <c r="D908" s="6" t="s">
        <v>27</v>
      </c>
      <c r="E908" s="6">
        <v>1</v>
      </c>
      <c r="F908" s="10">
        <v>1799.54</v>
      </c>
      <c r="G908" s="10">
        <v>1799.54</v>
      </c>
    </row>
    <row r="909" ht="30" spans="1:7">
      <c r="A909" s="4">
        <v>160629</v>
      </c>
      <c r="B909" s="5" t="s">
        <v>2119</v>
      </c>
      <c r="C909" s="5" t="s">
        <v>2120</v>
      </c>
      <c r="D909" s="6" t="s">
        <v>32</v>
      </c>
      <c r="E909" s="6">
        <v>1</v>
      </c>
      <c r="F909" s="7">
        <v>107.39</v>
      </c>
      <c r="G909" s="7">
        <v>107.39</v>
      </c>
    </row>
    <row r="910" ht="30" spans="1:7">
      <c r="A910" s="4">
        <v>160630</v>
      </c>
      <c r="B910" s="5" t="s">
        <v>2121</v>
      </c>
      <c r="C910" s="5" t="s">
        <v>2122</v>
      </c>
      <c r="D910" s="6" t="s">
        <v>32</v>
      </c>
      <c r="E910" s="6">
        <v>1</v>
      </c>
      <c r="F910" s="7">
        <v>133.35</v>
      </c>
      <c r="G910" s="7">
        <v>133.35</v>
      </c>
    </row>
    <row r="911" ht="30" spans="1:7">
      <c r="A911" s="4">
        <v>160631</v>
      </c>
      <c r="B911" s="5" t="s">
        <v>2123</v>
      </c>
      <c r="C911" s="5" t="s">
        <v>2124</v>
      </c>
      <c r="D911" s="6" t="s">
        <v>32</v>
      </c>
      <c r="E911" s="6">
        <v>1</v>
      </c>
      <c r="F911" s="7">
        <v>159.42</v>
      </c>
      <c r="G911" s="7">
        <v>159.42</v>
      </c>
    </row>
    <row r="912" ht="30" spans="1:7">
      <c r="A912" s="4">
        <v>160632</v>
      </c>
      <c r="B912" s="5" t="s">
        <v>2125</v>
      </c>
      <c r="C912" s="5" t="s">
        <v>2126</v>
      </c>
      <c r="D912" s="6" t="s">
        <v>32</v>
      </c>
      <c r="E912" s="6">
        <v>1</v>
      </c>
      <c r="F912" s="7">
        <v>228.4</v>
      </c>
      <c r="G912" s="7">
        <v>228.4</v>
      </c>
    </row>
    <row r="913" spans="1:7">
      <c r="A913" s="4">
        <v>160633</v>
      </c>
      <c r="B913" s="5" t="s">
        <v>2127</v>
      </c>
      <c r="C913" s="5" t="s">
        <v>2128</v>
      </c>
      <c r="D913" s="6" t="s">
        <v>27</v>
      </c>
      <c r="E913" s="6">
        <v>1</v>
      </c>
      <c r="F913" s="7">
        <v>223.7</v>
      </c>
      <c r="G913" s="7">
        <v>223.7</v>
      </c>
    </row>
    <row r="914" ht="30" spans="1:7">
      <c r="A914" s="4">
        <v>160634</v>
      </c>
      <c r="B914" s="5" t="s">
        <v>2129</v>
      </c>
      <c r="C914" s="5" t="s">
        <v>2130</v>
      </c>
      <c r="D914" s="6" t="s">
        <v>27</v>
      </c>
      <c r="E914" s="6">
        <v>1</v>
      </c>
      <c r="F914" s="7">
        <v>423.28</v>
      </c>
      <c r="G914" s="7">
        <v>423.28</v>
      </c>
    </row>
    <row r="915" spans="1:7">
      <c r="A915" s="4">
        <v>160635</v>
      </c>
      <c r="B915" s="5" t="s">
        <v>2131</v>
      </c>
      <c r="C915" s="5" t="s">
        <v>2132</v>
      </c>
      <c r="D915" s="6" t="s">
        <v>27</v>
      </c>
      <c r="E915" s="6">
        <v>1</v>
      </c>
      <c r="F915" s="7">
        <v>603.93</v>
      </c>
      <c r="G915" s="7">
        <v>603.93</v>
      </c>
    </row>
    <row r="916" spans="1:7">
      <c r="A916" s="4">
        <v>160636</v>
      </c>
      <c r="B916" s="5" t="s">
        <v>2133</v>
      </c>
      <c r="C916" s="5" t="s">
        <v>2134</v>
      </c>
      <c r="D916" s="6" t="s">
        <v>27</v>
      </c>
      <c r="E916" s="6">
        <v>1</v>
      </c>
      <c r="F916" s="7">
        <v>928.8</v>
      </c>
      <c r="G916" s="7">
        <v>928.8</v>
      </c>
    </row>
    <row r="917" spans="1:7">
      <c r="A917" s="4">
        <v>160637</v>
      </c>
      <c r="B917" s="5" t="s">
        <v>2135</v>
      </c>
      <c r="C917" s="5" t="s">
        <v>2136</v>
      </c>
      <c r="D917" s="6" t="s">
        <v>27</v>
      </c>
      <c r="E917" s="6">
        <v>1</v>
      </c>
      <c r="F917" s="7">
        <v>86.54</v>
      </c>
      <c r="G917" s="7">
        <v>86.54</v>
      </c>
    </row>
    <row r="918" ht="30" spans="1:7">
      <c r="A918" s="4">
        <v>160638</v>
      </c>
      <c r="B918" s="5" t="s">
        <v>2137</v>
      </c>
      <c r="C918" s="5" t="s">
        <v>2138</v>
      </c>
      <c r="D918" s="6" t="s">
        <v>27</v>
      </c>
      <c r="E918" s="6">
        <v>1</v>
      </c>
      <c r="F918" s="7">
        <v>125.9</v>
      </c>
      <c r="G918" s="7">
        <v>125.9</v>
      </c>
    </row>
    <row r="919" spans="1:7">
      <c r="A919" s="4">
        <v>160639</v>
      </c>
      <c r="B919" s="5" t="s">
        <v>2139</v>
      </c>
      <c r="C919" s="5" t="s">
        <v>2140</v>
      </c>
      <c r="D919" s="6" t="s">
        <v>27</v>
      </c>
      <c r="E919" s="6">
        <v>1</v>
      </c>
      <c r="F919" s="7">
        <v>196.86</v>
      </c>
      <c r="G919" s="7">
        <v>196.86</v>
      </c>
    </row>
    <row r="920" ht="30" spans="1:7">
      <c r="A920" s="4">
        <v>160640</v>
      </c>
      <c r="B920" s="5" t="s">
        <v>2141</v>
      </c>
      <c r="C920" s="5" t="s">
        <v>2142</v>
      </c>
      <c r="D920" s="6" t="s">
        <v>27</v>
      </c>
      <c r="E920" s="6">
        <v>1</v>
      </c>
      <c r="F920" s="7">
        <v>347.44</v>
      </c>
      <c r="G920" s="7">
        <v>347.44</v>
      </c>
    </row>
    <row r="921" ht="30" spans="1:7">
      <c r="A921" s="4">
        <v>160641</v>
      </c>
      <c r="B921" s="5" t="s">
        <v>2143</v>
      </c>
      <c r="C921" s="5" t="s">
        <v>2144</v>
      </c>
      <c r="D921" s="6" t="s">
        <v>27</v>
      </c>
      <c r="E921" s="6">
        <v>1</v>
      </c>
      <c r="F921" s="7">
        <v>68.31</v>
      </c>
      <c r="G921" s="7">
        <v>68.31</v>
      </c>
    </row>
    <row r="922" ht="30" spans="1:7">
      <c r="A922" s="4">
        <v>160642</v>
      </c>
      <c r="B922" s="5" t="s">
        <v>2145</v>
      </c>
      <c r="C922" s="5" t="s">
        <v>2146</v>
      </c>
      <c r="D922" s="6" t="s">
        <v>27</v>
      </c>
      <c r="E922" s="6">
        <v>1</v>
      </c>
      <c r="F922" s="7">
        <v>99.84</v>
      </c>
      <c r="G922" s="7">
        <v>99.84</v>
      </c>
    </row>
    <row r="923" ht="30" spans="1:7">
      <c r="A923" s="4">
        <v>160643</v>
      </c>
      <c r="B923" s="5" t="s">
        <v>2147</v>
      </c>
      <c r="C923" s="5" t="s">
        <v>2148</v>
      </c>
      <c r="D923" s="6" t="s">
        <v>27</v>
      </c>
      <c r="E923" s="6">
        <v>1</v>
      </c>
      <c r="F923" s="7">
        <v>159.77</v>
      </c>
      <c r="G923" s="7">
        <v>159.77</v>
      </c>
    </row>
    <row r="924" ht="30" spans="1:7">
      <c r="A924" s="4">
        <v>160644</v>
      </c>
      <c r="B924" s="5" t="s">
        <v>2149</v>
      </c>
      <c r="C924" s="5" t="s">
        <v>2150</v>
      </c>
      <c r="D924" s="6" t="s">
        <v>27</v>
      </c>
      <c r="E924" s="6">
        <v>1</v>
      </c>
      <c r="F924" s="7">
        <v>269.82</v>
      </c>
      <c r="G924" s="7">
        <v>269.82</v>
      </c>
    </row>
    <row r="925" ht="30" spans="1:7">
      <c r="A925" s="4">
        <v>160645</v>
      </c>
      <c r="B925" s="5" t="s">
        <v>2151</v>
      </c>
      <c r="C925" s="5" t="s">
        <v>2152</v>
      </c>
      <c r="D925" s="6" t="s">
        <v>27</v>
      </c>
      <c r="E925" s="6">
        <v>1</v>
      </c>
      <c r="F925" s="7">
        <v>69.18</v>
      </c>
      <c r="G925" s="7">
        <v>69.18</v>
      </c>
    </row>
    <row r="926" ht="30" spans="1:7">
      <c r="A926" s="4">
        <v>160646</v>
      </c>
      <c r="B926" s="5" t="s">
        <v>2153</v>
      </c>
      <c r="C926" s="5" t="s">
        <v>2154</v>
      </c>
      <c r="D926" s="6" t="s">
        <v>27</v>
      </c>
      <c r="E926" s="6">
        <v>1</v>
      </c>
      <c r="F926" s="7">
        <v>106.11</v>
      </c>
      <c r="G926" s="7">
        <v>106.11</v>
      </c>
    </row>
    <row r="927" ht="30" spans="1:7">
      <c r="A927" s="4">
        <v>160647</v>
      </c>
      <c r="B927" s="5" t="s">
        <v>2155</v>
      </c>
      <c r="C927" s="5" t="s">
        <v>2156</v>
      </c>
      <c r="D927" s="6" t="s">
        <v>27</v>
      </c>
      <c r="E927" s="6">
        <v>1</v>
      </c>
      <c r="F927" s="7">
        <v>168.55</v>
      </c>
      <c r="G927" s="7">
        <v>168.55</v>
      </c>
    </row>
    <row r="928" ht="30" spans="1:7">
      <c r="A928" s="4">
        <v>160648</v>
      </c>
      <c r="B928" s="5" t="s">
        <v>2157</v>
      </c>
      <c r="C928" s="5" t="s">
        <v>2158</v>
      </c>
      <c r="D928" s="6" t="s">
        <v>27</v>
      </c>
      <c r="E928" s="6">
        <v>1</v>
      </c>
      <c r="F928" s="7">
        <v>277.69</v>
      </c>
      <c r="G928" s="7">
        <v>277.69</v>
      </c>
    </row>
    <row r="929" ht="30" spans="1:7">
      <c r="A929" s="4">
        <v>160649</v>
      </c>
      <c r="B929" s="5" t="s">
        <v>2159</v>
      </c>
      <c r="C929" s="5" t="s">
        <v>2160</v>
      </c>
      <c r="D929" s="6" t="s">
        <v>27</v>
      </c>
      <c r="E929" s="6">
        <v>1</v>
      </c>
      <c r="F929" s="7">
        <v>418.84</v>
      </c>
      <c r="G929" s="7">
        <v>418.84</v>
      </c>
    </row>
    <row r="930" ht="30" spans="1:7">
      <c r="A930" s="4">
        <v>160650</v>
      </c>
      <c r="B930" s="5" t="s">
        <v>2161</v>
      </c>
      <c r="C930" s="5" t="s">
        <v>2162</v>
      </c>
      <c r="D930" s="6" t="s">
        <v>27</v>
      </c>
      <c r="E930" s="6">
        <v>1</v>
      </c>
      <c r="F930" s="7">
        <v>712.4</v>
      </c>
      <c r="G930" s="7">
        <v>712.4</v>
      </c>
    </row>
    <row r="931" ht="30" spans="1:7">
      <c r="A931" s="4">
        <v>160651</v>
      </c>
      <c r="B931" s="5" t="s">
        <v>2163</v>
      </c>
      <c r="C931" s="5" t="s">
        <v>2164</v>
      </c>
      <c r="D931" s="6" t="s">
        <v>27</v>
      </c>
      <c r="E931" s="6">
        <v>1</v>
      </c>
      <c r="F931" s="7">
        <v>967.88</v>
      </c>
      <c r="G931" s="7">
        <v>967.88</v>
      </c>
    </row>
    <row r="932" ht="30" spans="1:7">
      <c r="A932" s="4">
        <v>160652</v>
      </c>
      <c r="B932" s="5" t="s">
        <v>2165</v>
      </c>
      <c r="C932" s="5" t="s">
        <v>2166</v>
      </c>
      <c r="D932" s="6" t="s">
        <v>27</v>
      </c>
      <c r="E932" s="6">
        <v>1</v>
      </c>
      <c r="F932" s="10">
        <v>1393.44</v>
      </c>
      <c r="G932" s="10">
        <v>1393.44</v>
      </c>
    </row>
    <row r="933" ht="30" spans="1:7">
      <c r="A933" s="4">
        <v>160653</v>
      </c>
      <c r="B933" s="5" t="s">
        <v>2167</v>
      </c>
      <c r="C933" s="5" t="s">
        <v>2168</v>
      </c>
      <c r="D933" s="6" t="s">
        <v>27</v>
      </c>
      <c r="E933" s="6">
        <v>1</v>
      </c>
      <c r="F933" s="7">
        <v>267.3</v>
      </c>
      <c r="G933" s="7">
        <v>267.3</v>
      </c>
    </row>
    <row r="934" ht="30" spans="1:7">
      <c r="A934" s="4">
        <v>160654</v>
      </c>
      <c r="B934" s="5" t="s">
        <v>2169</v>
      </c>
      <c r="C934" s="5" t="s">
        <v>2170</v>
      </c>
      <c r="D934" s="6" t="s">
        <v>27</v>
      </c>
      <c r="E934" s="6">
        <v>1</v>
      </c>
      <c r="F934" s="7">
        <v>454.87</v>
      </c>
      <c r="G934" s="7">
        <v>454.87</v>
      </c>
    </row>
    <row r="935" ht="30" spans="1:7">
      <c r="A935" s="4">
        <v>160655</v>
      </c>
      <c r="B935" s="5" t="s">
        <v>2171</v>
      </c>
      <c r="C935" s="5" t="s">
        <v>2172</v>
      </c>
      <c r="D935" s="6" t="s">
        <v>27</v>
      </c>
      <c r="E935" s="6">
        <v>1</v>
      </c>
      <c r="F935" s="7">
        <v>593.83</v>
      </c>
      <c r="G935" s="7">
        <v>593.83</v>
      </c>
    </row>
    <row r="936" ht="30" spans="1:7">
      <c r="A936" s="4">
        <v>160656</v>
      </c>
      <c r="B936" s="5" t="s">
        <v>2173</v>
      </c>
      <c r="C936" s="5" t="s">
        <v>2174</v>
      </c>
      <c r="D936" s="6" t="s">
        <v>27</v>
      </c>
      <c r="E936" s="6">
        <v>1</v>
      </c>
      <c r="F936" s="7">
        <v>979.59</v>
      </c>
      <c r="G936" s="7">
        <v>979.59</v>
      </c>
    </row>
    <row r="937" ht="60" spans="1:7">
      <c r="A937" s="4">
        <v>160657</v>
      </c>
      <c r="B937" s="5" t="s">
        <v>2175</v>
      </c>
      <c r="C937" s="5" t="s">
        <v>2176</v>
      </c>
      <c r="D937" s="6" t="s">
        <v>27</v>
      </c>
      <c r="E937" s="6">
        <v>1</v>
      </c>
      <c r="F937" s="7">
        <v>161.94</v>
      </c>
      <c r="G937" s="7">
        <v>161.94</v>
      </c>
    </row>
    <row r="938" ht="60" spans="1:7">
      <c r="A938" s="4">
        <v>160658</v>
      </c>
      <c r="B938" s="5" t="s">
        <v>2177</v>
      </c>
      <c r="C938" s="5" t="s">
        <v>2178</v>
      </c>
      <c r="D938" s="6" t="s">
        <v>27</v>
      </c>
      <c r="E938" s="6">
        <v>1</v>
      </c>
      <c r="F938" s="7">
        <v>179.02</v>
      </c>
      <c r="G938" s="7">
        <v>179.02</v>
      </c>
    </row>
    <row r="939" ht="60" spans="1:7">
      <c r="A939" s="4">
        <v>160659</v>
      </c>
      <c r="B939" s="5" t="s">
        <v>2179</v>
      </c>
      <c r="C939" s="5" t="s">
        <v>2180</v>
      </c>
      <c r="D939" s="6" t="s">
        <v>27</v>
      </c>
      <c r="E939" s="6">
        <v>1</v>
      </c>
      <c r="F939" s="7">
        <v>183.82</v>
      </c>
      <c r="G939" s="7">
        <v>183.82</v>
      </c>
    </row>
    <row r="940" ht="45" spans="1:7">
      <c r="A940" s="4">
        <v>160660</v>
      </c>
      <c r="B940" s="5" t="s">
        <v>2181</v>
      </c>
      <c r="C940" s="5" t="s">
        <v>2182</v>
      </c>
      <c r="D940" s="6" t="s">
        <v>27</v>
      </c>
      <c r="E940" s="6">
        <v>1</v>
      </c>
      <c r="F940" s="7">
        <v>135.05</v>
      </c>
      <c r="G940" s="7">
        <v>135.05</v>
      </c>
    </row>
    <row r="941" ht="45" spans="1:7">
      <c r="A941" s="4">
        <v>160661</v>
      </c>
      <c r="B941" s="5" t="s">
        <v>2183</v>
      </c>
      <c r="C941" s="5" t="s">
        <v>2184</v>
      </c>
      <c r="D941" s="6" t="s">
        <v>27</v>
      </c>
      <c r="E941" s="6">
        <v>1</v>
      </c>
      <c r="F941" s="7">
        <v>139.83</v>
      </c>
      <c r="G941" s="7">
        <v>139.83</v>
      </c>
    </row>
    <row r="942" ht="30" spans="1:7">
      <c r="A942" s="4">
        <v>160662</v>
      </c>
      <c r="B942" s="5" t="s">
        <v>2185</v>
      </c>
      <c r="C942" s="5" t="s">
        <v>2186</v>
      </c>
      <c r="D942" s="6" t="s">
        <v>27</v>
      </c>
      <c r="E942" s="6">
        <v>1</v>
      </c>
      <c r="F942" s="7">
        <v>809.85</v>
      </c>
      <c r="G942" s="7">
        <v>809.85</v>
      </c>
    </row>
    <row r="943" ht="45" spans="1:7">
      <c r="A943" s="4">
        <v>160663</v>
      </c>
      <c r="B943" s="5" t="s">
        <v>2187</v>
      </c>
      <c r="C943" s="5" t="s">
        <v>2188</v>
      </c>
      <c r="D943" s="6" t="s">
        <v>27</v>
      </c>
      <c r="E943" s="6">
        <v>1</v>
      </c>
      <c r="F943" s="7">
        <v>542.39</v>
      </c>
      <c r="G943" s="7">
        <v>542.39</v>
      </c>
    </row>
    <row r="944" ht="105" spans="1:7">
      <c r="A944" s="4">
        <v>160665</v>
      </c>
      <c r="B944" s="5" t="s">
        <v>2189</v>
      </c>
      <c r="C944" s="5" t="s">
        <v>2190</v>
      </c>
      <c r="D944" s="6" t="s">
        <v>27</v>
      </c>
      <c r="E944" s="6">
        <v>1</v>
      </c>
      <c r="F944" s="10">
        <v>2541.71</v>
      </c>
      <c r="G944" s="10">
        <v>2541.71</v>
      </c>
    </row>
    <row r="945" ht="90" spans="1:7">
      <c r="A945" s="4">
        <v>160671</v>
      </c>
      <c r="B945" s="5" t="s">
        <v>2191</v>
      </c>
      <c r="C945" s="5" t="s">
        <v>2192</v>
      </c>
      <c r="D945" s="6" t="s">
        <v>27</v>
      </c>
      <c r="E945" s="6">
        <v>1</v>
      </c>
      <c r="F945" s="10">
        <v>2487.86</v>
      </c>
      <c r="G945" s="10">
        <v>2487.86</v>
      </c>
    </row>
    <row r="946" ht="75" spans="1:7">
      <c r="A946" s="4">
        <v>160673</v>
      </c>
      <c r="B946" s="5" t="s">
        <v>2193</v>
      </c>
      <c r="C946" s="5" t="s">
        <v>2194</v>
      </c>
      <c r="D946" s="6" t="s">
        <v>27</v>
      </c>
      <c r="E946" s="6">
        <v>1</v>
      </c>
      <c r="F946" s="10">
        <v>2122.55</v>
      </c>
      <c r="G946" s="10">
        <v>2122.55</v>
      </c>
    </row>
    <row r="947" ht="45" spans="1:7">
      <c r="A947" s="4">
        <v>160674</v>
      </c>
      <c r="B947" s="5" t="s">
        <v>2195</v>
      </c>
      <c r="C947" s="5" t="s">
        <v>2196</v>
      </c>
      <c r="D947" s="6" t="s">
        <v>27</v>
      </c>
      <c r="E947" s="6">
        <v>1</v>
      </c>
      <c r="F947" s="7">
        <v>119.63</v>
      </c>
      <c r="G947" s="7">
        <v>119.63</v>
      </c>
    </row>
    <row r="948" ht="45" spans="1:7">
      <c r="A948" s="4">
        <v>160675</v>
      </c>
      <c r="B948" s="5" t="s">
        <v>2197</v>
      </c>
      <c r="C948" s="5" t="s">
        <v>2198</v>
      </c>
      <c r="D948" s="6" t="s">
        <v>27</v>
      </c>
      <c r="E948" s="6">
        <v>1</v>
      </c>
      <c r="F948" s="7">
        <v>155.47</v>
      </c>
      <c r="G948" s="7">
        <v>155.47</v>
      </c>
    </row>
    <row r="949" ht="30" spans="1:7">
      <c r="A949" s="4">
        <v>160676</v>
      </c>
      <c r="B949" s="5" t="s">
        <v>2199</v>
      </c>
      <c r="C949" s="5" t="s">
        <v>2200</v>
      </c>
      <c r="D949" s="6" t="s">
        <v>27</v>
      </c>
      <c r="E949" s="6">
        <v>1</v>
      </c>
      <c r="F949" s="7">
        <v>114.6</v>
      </c>
      <c r="G949" s="7">
        <v>114.6</v>
      </c>
    </row>
    <row r="950" spans="1:7">
      <c r="A950" s="4">
        <v>1607</v>
      </c>
      <c r="B950" s="5"/>
      <c r="C950" s="4" t="s">
        <v>2201</v>
      </c>
      <c r="D950" s="6"/>
      <c r="E950" s="6"/>
      <c r="F950" s="7"/>
      <c r="G950" s="7"/>
    </row>
    <row r="951" ht="45" spans="1:7">
      <c r="A951" s="4">
        <v>160702</v>
      </c>
      <c r="B951" s="5" t="s">
        <v>2202</v>
      </c>
      <c r="C951" s="5" t="s">
        <v>2203</v>
      </c>
      <c r="D951" s="6" t="s">
        <v>454</v>
      </c>
      <c r="E951" s="6">
        <v>1</v>
      </c>
      <c r="F951" s="7">
        <v>7.07</v>
      </c>
      <c r="G951" s="7">
        <v>7.07</v>
      </c>
    </row>
    <row r="952" ht="60" spans="1:7">
      <c r="A952" s="4">
        <v>160704</v>
      </c>
      <c r="B952" s="5" t="s">
        <v>2204</v>
      </c>
      <c r="C952" s="5" t="s">
        <v>2205</v>
      </c>
      <c r="D952" s="6" t="s">
        <v>82</v>
      </c>
      <c r="E952" s="6">
        <v>1</v>
      </c>
      <c r="F952" s="10">
        <v>2541.07</v>
      </c>
      <c r="G952" s="10">
        <v>2541.07</v>
      </c>
    </row>
    <row r="953" ht="45" spans="1:7">
      <c r="A953" s="4">
        <v>160707</v>
      </c>
      <c r="B953" s="5" t="s">
        <v>2206</v>
      </c>
      <c r="C953" s="5" t="s">
        <v>2207</v>
      </c>
      <c r="D953" s="6" t="s">
        <v>454</v>
      </c>
      <c r="E953" s="6">
        <v>1</v>
      </c>
      <c r="F953" s="7">
        <v>27.12</v>
      </c>
      <c r="G953" s="7">
        <v>27.12</v>
      </c>
    </row>
    <row r="954" ht="45" spans="1:7">
      <c r="A954" s="4">
        <v>160708</v>
      </c>
      <c r="B954" s="5" t="s">
        <v>2208</v>
      </c>
      <c r="C954" s="5" t="s">
        <v>2209</v>
      </c>
      <c r="D954" s="6" t="s">
        <v>454</v>
      </c>
      <c r="E954" s="6">
        <v>1</v>
      </c>
      <c r="F954" s="7">
        <v>27.17</v>
      </c>
      <c r="G954" s="7">
        <v>27.17</v>
      </c>
    </row>
    <row r="955" ht="45" spans="1:7">
      <c r="A955" s="4">
        <v>160709</v>
      </c>
      <c r="B955" s="5" t="s">
        <v>2210</v>
      </c>
      <c r="C955" s="5" t="s">
        <v>2211</v>
      </c>
      <c r="D955" s="6" t="s">
        <v>454</v>
      </c>
      <c r="E955" s="6">
        <v>1</v>
      </c>
      <c r="F955" s="10">
        <v>1614.56</v>
      </c>
      <c r="G955" s="10">
        <v>1614.56</v>
      </c>
    </row>
    <row r="956" ht="90" spans="1:7">
      <c r="A956" s="4">
        <v>160710</v>
      </c>
      <c r="B956" s="5" t="s">
        <v>2212</v>
      </c>
      <c r="C956" s="5" t="s">
        <v>2213</v>
      </c>
      <c r="D956" s="6" t="s">
        <v>454</v>
      </c>
      <c r="E956" s="6">
        <v>1</v>
      </c>
      <c r="F956" s="7">
        <v>71.21</v>
      </c>
      <c r="G956" s="7">
        <v>71.21</v>
      </c>
    </row>
    <row r="957" ht="45" spans="1:7">
      <c r="A957" s="4">
        <v>160711</v>
      </c>
      <c r="B957" s="5" t="s">
        <v>2214</v>
      </c>
      <c r="C957" s="5" t="s">
        <v>2215</v>
      </c>
      <c r="D957" s="6" t="s">
        <v>454</v>
      </c>
      <c r="E957" s="6">
        <v>1</v>
      </c>
      <c r="F957" s="7">
        <v>57.87</v>
      </c>
      <c r="G957" s="7">
        <v>57.87</v>
      </c>
    </row>
    <row r="958" ht="60" spans="1:7">
      <c r="A958" s="4">
        <v>160712</v>
      </c>
      <c r="B958" s="5" t="s">
        <v>2216</v>
      </c>
      <c r="C958" s="5" t="s">
        <v>2217</v>
      </c>
      <c r="D958" s="6" t="s">
        <v>454</v>
      </c>
      <c r="E958" s="6">
        <v>1</v>
      </c>
      <c r="F958" s="7">
        <v>211.64</v>
      </c>
      <c r="G958" s="7">
        <v>211.64</v>
      </c>
    </row>
    <row r="959" ht="60" spans="1:7">
      <c r="A959" s="4">
        <v>160713</v>
      </c>
      <c r="B959" s="5" t="s">
        <v>2218</v>
      </c>
      <c r="C959" s="5" t="s">
        <v>2219</v>
      </c>
      <c r="D959" s="6" t="s">
        <v>454</v>
      </c>
      <c r="E959" s="6">
        <v>1</v>
      </c>
      <c r="F959" s="7">
        <v>452.11</v>
      </c>
      <c r="G959" s="7">
        <v>452.11</v>
      </c>
    </row>
    <row r="960" ht="30" spans="1:7">
      <c r="A960" s="4">
        <v>160714</v>
      </c>
      <c r="B960" s="5" t="s">
        <v>2220</v>
      </c>
      <c r="C960" s="5" t="s">
        <v>2221</v>
      </c>
      <c r="D960" s="6" t="s">
        <v>454</v>
      </c>
      <c r="E960" s="6">
        <v>1</v>
      </c>
      <c r="F960" s="7">
        <v>81.52</v>
      </c>
      <c r="G960" s="7">
        <v>81.52</v>
      </c>
    </row>
    <row r="961" ht="90" spans="1:7">
      <c r="A961" s="4">
        <v>160715</v>
      </c>
      <c r="B961" s="5" t="s">
        <v>2222</v>
      </c>
      <c r="C961" s="5" t="s">
        <v>2223</v>
      </c>
      <c r="D961" s="6" t="s">
        <v>454</v>
      </c>
      <c r="E961" s="6">
        <v>1</v>
      </c>
      <c r="F961" s="7">
        <v>266.9</v>
      </c>
      <c r="G961" s="7">
        <v>266.9</v>
      </c>
    </row>
    <row r="962" ht="45" spans="1:7">
      <c r="A962" s="4">
        <v>160716</v>
      </c>
      <c r="B962" s="5" t="s">
        <v>2224</v>
      </c>
      <c r="C962" s="5" t="s">
        <v>2225</v>
      </c>
      <c r="D962" s="6" t="s">
        <v>82</v>
      </c>
      <c r="E962" s="6">
        <v>1</v>
      </c>
      <c r="F962" s="7">
        <v>681.96</v>
      </c>
      <c r="G962" s="7">
        <v>681.96</v>
      </c>
    </row>
    <row r="963" ht="60" spans="1:7">
      <c r="A963" s="4">
        <v>160718</v>
      </c>
      <c r="B963" s="5" t="s">
        <v>2226</v>
      </c>
      <c r="C963" s="5" t="s">
        <v>2227</v>
      </c>
      <c r="D963" s="6" t="s">
        <v>454</v>
      </c>
      <c r="E963" s="6">
        <v>1</v>
      </c>
      <c r="F963" s="7">
        <v>25.52</v>
      </c>
      <c r="G963" s="7">
        <v>25.52</v>
      </c>
    </row>
    <row r="964" spans="1:7">
      <c r="A964" s="4">
        <v>1608</v>
      </c>
      <c r="B964" s="5"/>
      <c r="C964" s="4" t="s">
        <v>2228</v>
      </c>
      <c r="D964" s="6"/>
      <c r="E964" s="6"/>
      <c r="F964" s="7"/>
      <c r="G964" s="7"/>
    </row>
    <row r="965" ht="30" spans="1:7">
      <c r="A965" s="4">
        <v>160806</v>
      </c>
      <c r="B965" s="5" t="s">
        <v>2229</v>
      </c>
      <c r="C965" s="5" t="s">
        <v>2230</v>
      </c>
      <c r="D965" s="6" t="s">
        <v>27</v>
      </c>
      <c r="E965" s="6">
        <v>1</v>
      </c>
      <c r="F965" s="7">
        <v>21.16</v>
      </c>
      <c r="G965" s="7">
        <v>21.16</v>
      </c>
    </row>
    <row r="966" spans="1:7">
      <c r="A966" s="4">
        <v>160807</v>
      </c>
      <c r="B966" s="5" t="s">
        <v>2231</v>
      </c>
      <c r="C966" s="5" t="s">
        <v>2232</v>
      </c>
      <c r="D966" s="6" t="s">
        <v>27</v>
      </c>
      <c r="E966" s="6">
        <v>1</v>
      </c>
      <c r="F966" s="7">
        <v>11.34</v>
      </c>
      <c r="G966" s="7">
        <v>11.34</v>
      </c>
    </row>
    <row r="967" ht="30" spans="1:7">
      <c r="A967" s="4">
        <v>160808</v>
      </c>
      <c r="B967" s="5" t="s">
        <v>2233</v>
      </c>
      <c r="C967" s="5" t="s">
        <v>2234</v>
      </c>
      <c r="D967" s="6" t="s">
        <v>32</v>
      </c>
      <c r="E967" s="6">
        <v>1</v>
      </c>
      <c r="F967" s="7">
        <v>3.98</v>
      </c>
      <c r="G967" s="7">
        <v>3.98</v>
      </c>
    </row>
    <row r="968" ht="30" spans="1:7">
      <c r="A968" s="4">
        <v>160809</v>
      </c>
      <c r="B968" s="5" t="s">
        <v>2235</v>
      </c>
      <c r="C968" s="5" t="s">
        <v>2236</v>
      </c>
      <c r="D968" s="6" t="s">
        <v>27</v>
      </c>
      <c r="E968" s="6">
        <v>1</v>
      </c>
      <c r="F968" s="7">
        <v>518.83</v>
      </c>
      <c r="G968" s="7">
        <v>518.83</v>
      </c>
    </row>
    <row r="969" ht="30" spans="1:7">
      <c r="A969" s="4">
        <v>160810</v>
      </c>
      <c r="B969" s="5" t="s">
        <v>2237</v>
      </c>
      <c r="C969" s="5" t="s">
        <v>2238</v>
      </c>
      <c r="D969" s="6" t="s">
        <v>27</v>
      </c>
      <c r="E969" s="6">
        <v>1</v>
      </c>
      <c r="F969" s="7">
        <v>576.74</v>
      </c>
      <c r="G969" s="7">
        <v>576.74</v>
      </c>
    </row>
    <row r="970" ht="30" spans="1:7">
      <c r="A970" s="4">
        <v>160811</v>
      </c>
      <c r="B970" s="5" t="s">
        <v>2239</v>
      </c>
      <c r="C970" s="5" t="s">
        <v>2240</v>
      </c>
      <c r="D970" s="6" t="s">
        <v>27</v>
      </c>
      <c r="E970" s="6">
        <v>1</v>
      </c>
      <c r="F970" s="7">
        <v>744.18</v>
      </c>
      <c r="G970" s="7">
        <v>744.18</v>
      </c>
    </row>
    <row r="971" ht="30" spans="1:7">
      <c r="A971" s="4">
        <v>160812</v>
      </c>
      <c r="B971" s="5" t="s">
        <v>2241</v>
      </c>
      <c r="C971" s="5" t="s">
        <v>2242</v>
      </c>
      <c r="D971" s="6" t="s">
        <v>27</v>
      </c>
      <c r="E971" s="6">
        <v>1</v>
      </c>
      <c r="F971" s="7">
        <v>818.64</v>
      </c>
      <c r="G971" s="7">
        <v>818.64</v>
      </c>
    </row>
    <row r="972" ht="45" spans="1:7">
      <c r="A972" s="4">
        <v>160813</v>
      </c>
      <c r="B972" s="5" t="s">
        <v>2243</v>
      </c>
      <c r="C972" s="5" t="s">
        <v>2244</v>
      </c>
      <c r="D972" s="6" t="s">
        <v>27</v>
      </c>
      <c r="E972" s="6">
        <v>1</v>
      </c>
      <c r="F972" s="10">
        <v>1773.83</v>
      </c>
      <c r="G972" s="10">
        <v>1773.83</v>
      </c>
    </row>
    <row r="973" ht="45" spans="1:7">
      <c r="A973" s="4">
        <v>160814</v>
      </c>
      <c r="B973" s="5" t="s">
        <v>2245</v>
      </c>
      <c r="C973" s="5" t="s">
        <v>2246</v>
      </c>
      <c r="D973" s="6" t="s">
        <v>27</v>
      </c>
      <c r="E973" s="6">
        <v>1</v>
      </c>
      <c r="F973" s="10">
        <v>2061.69</v>
      </c>
      <c r="G973" s="10">
        <v>2061.69</v>
      </c>
    </row>
    <row r="974" ht="45" spans="1:7">
      <c r="A974" s="4">
        <v>160815</v>
      </c>
      <c r="B974" s="5" t="s">
        <v>2247</v>
      </c>
      <c r="C974" s="5" t="s">
        <v>2248</v>
      </c>
      <c r="D974" s="6" t="s">
        <v>27</v>
      </c>
      <c r="E974" s="6">
        <v>1</v>
      </c>
      <c r="F974" s="10">
        <v>2227.95</v>
      </c>
      <c r="G974" s="10">
        <v>2227.95</v>
      </c>
    </row>
    <row r="975" ht="45" spans="1:7">
      <c r="A975" s="4">
        <v>160816</v>
      </c>
      <c r="B975" s="5" t="s">
        <v>2249</v>
      </c>
      <c r="C975" s="5" t="s">
        <v>2250</v>
      </c>
      <c r="D975" s="6" t="s">
        <v>27</v>
      </c>
      <c r="E975" s="6">
        <v>1</v>
      </c>
      <c r="F975" s="10">
        <v>2502.6</v>
      </c>
      <c r="G975" s="10">
        <v>2502.6</v>
      </c>
    </row>
    <row r="976" ht="45" spans="1:7">
      <c r="A976" s="4">
        <v>160822</v>
      </c>
      <c r="B976" s="5" t="s">
        <v>2251</v>
      </c>
      <c r="C976" s="5" t="s">
        <v>2252</v>
      </c>
      <c r="D976" s="6" t="s">
        <v>27</v>
      </c>
      <c r="E976" s="6">
        <v>1</v>
      </c>
      <c r="F976" s="7">
        <v>96.85</v>
      </c>
      <c r="G976" s="7">
        <v>96.85</v>
      </c>
    </row>
    <row r="977" ht="45" spans="1:7">
      <c r="A977" s="4">
        <v>160823</v>
      </c>
      <c r="B977" s="5" t="s">
        <v>2253</v>
      </c>
      <c r="C977" s="5" t="s">
        <v>2254</v>
      </c>
      <c r="D977" s="6" t="s">
        <v>27</v>
      </c>
      <c r="E977" s="6">
        <v>1</v>
      </c>
      <c r="F977" s="7">
        <v>106.35</v>
      </c>
      <c r="G977" s="7">
        <v>106.35</v>
      </c>
    </row>
    <row r="978" ht="45" spans="1:7">
      <c r="A978" s="4">
        <v>160825</v>
      </c>
      <c r="B978" s="5" t="s">
        <v>2255</v>
      </c>
      <c r="C978" s="5" t="s">
        <v>2256</v>
      </c>
      <c r="D978" s="6" t="s">
        <v>27</v>
      </c>
      <c r="E978" s="6">
        <v>1</v>
      </c>
      <c r="F978" s="7">
        <v>30.98</v>
      </c>
      <c r="G978" s="7">
        <v>30.98</v>
      </c>
    </row>
    <row r="979" ht="45" spans="1:7">
      <c r="A979" s="4">
        <v>160826</v>
      </c>
      <c r="B979" s="5" t="s">
        <v>2257</v>
      </c>
      <c r="C979" s="5" t="s">
        <v>2258</v>
      </c>
      <c r="D979" s="6" t="s">
        <v>27</v>
      </c>
      <c r="E979" s="6">
        <v>1</v>
      </c>
      <c r="F979" s="7">
        <v>44.78</v>
      </c>
      <c r="G979" s="7">
        <v>44.78</v>
      </c>
    </row>
    <row r="980" ht="30" spans="1:7">
      <c r="A980" s="4">
        <v>160827</v>
      </c>
      <c r="B980" s="5" t="s">
        <v>2259</v>
      </c>
      <c r="C980" s="5" t="s">
        <v>2260</v>
      </c>
      <c r="D980" s="6" t="s">
        <v>27</v>
      </c>
      <c r="E980" s="6">
        <v>1</v>
      </c>
      <c r="F980" s="7">
        <v>209.16</v>
      </c>
      <c r="G980" s="7">
        <v>209.16</v>
      </c>
    </row>
    <row r="981" ht="30" spans="1:7">
      <c r="A981" s="4">
        <v>160828</v>
      </c>
      <c r="B981" s="5" t="s">
        <v>2261</v>
      </c>
      <c r="C981" s="5" t="s">
        <v>2262</v>
      </c>
      <c r="D981" s="6" t="s">
        <v>27</v>
      </c>
      <c r="E981" s="6">
        <v>1</v>
      </c>
      <c r="F981" s="7">
        <v>250.64</v>
      </c>
      <c r="G981" s="7">
        <v>250.64</v>
      </c>
    </row>
    <row r="982" ht="30" spans="1:7">
      <c r="A982" s="4">
        <v>160829</v>
      </c>
      <c r="B982" s="5" t="s">
        <v>2263</v>
      </c>
      <c r="C982" s="5" t="s">
        <v>2264</v>
      </c>
      <c r="D982" s="6" t="s">
        <v>27</v>
      </c>
      <c r="E982" s="6">
        <v>1</v>
      </c>
      <c r="F982" s="7">
        <v>15.42</v>
      </c>
      <c r="G982" s="7">
        <v>15.42</v>
      </c>
    </row>
    <row r="983" ht="30" spans="1:7">
      <c r="A983" s="4">
        <v>160830</v>
      </c>
      <c r="B983" s="5" t="s">
        <v>2265</v>
      </c>
      <c r="C983" s="5" t="s">
        <v>2266</v>
      </c>
      <c r="D983" s="6" t="s">
        <v>27</v>
      </c>
      <c r="E983" s="6">
        <v>1</v>
      </c>
      <c r="F983" s="7">
        <v>23.14</v>
      </c>
      <c r="G983" s="7">
        <v>23.14</v>
      </c>
    </row>
    <row r="984" ht="45" spans="1:7">
      <c r="A984" s="4">
        <v>160831</v>
      </c>
      <c r="B984" s="5" t="s">
        <v>2267</v>
      </c>
      <c r="C984" s="5" t="s">
        <v>2268</v>
      </c>
      <c r="D984" s="6" t="s">
        <v>27</v>
      </c>
      <c r="E984" s="6">
        <v>1</v>
      </c>
      <c r="F984" s="7">
        <v>60.96</v>
      </c>
      <c r="G984" s="7">
        <v>60.96</v>
      </c>
    </row>
    <row r="985" ht="45" spans="1:7">
      <c r="A985" s="4">
        <v>160832</v>
      </c>
      <c r="B985" s="5" t="s">
        <v>2269</v>
      </c>
      <c r="C985" s="5" t="s">
        <v>2270</v>
      </c>
      <c r="D985" s="6" t="s">
        <v>27</v>
      </c>
      <c r="E985" s="6">
        <v>1</v>
      </c>
      <c r="F985" s="7">
        <v>75.51</v>
      </c>
      <c r="G985" s="7">
        <v>75.51</v>
      </c>
    </row>
    <row r="986" ht="45" spans="1:7">
      <c r="A986" s="4">
        <v>160833</v>
      </c>
      <c r="B986" s="5" t="s">
        <v>2271</v>
      </c>
      <c r="C986" s="5" t="s">
        <v>2272</v>
      </c>
      <c r="D986" s="6" t="s">
        <v>27</v>
      </c>
      <c r="E986" s="6">
        <v>1</v>
      </c>
      <c r="F986" s="7">
        <v>111.83</v>
      </c>
      <c r="G986" s="7">
        <v>111.83</v>
      </c>
    </row>
    <row r="987" ht="45" spans="1:7">
      <c r="A987" s="4">
        <v>160834</v>
      </c>
      <c r="B987" s="5" t="s">
        <v>2273</v>
      </c>
      <c r="C987" s="5" t="s">
        <v>2274</v>
      </c>
      <c r="D987" s="6" t="s">
        <v>27</v>
      </c>
      <c r="E987" s="6">
        <v>1</v>
      </c>
      <c r="F987" s="7">
        <v>201.28</v>
      </c>
      <c r="G987" s="7">
        <v>201.28</v>
      </c>
    </row>
    <row r="988" ht="45" spans="1:7">
      <c r="A988" s="4">
        <v>160835</v>
      </c>
      <c r="B988" s="5" t="s">
        <v>2275</v>
      </c>
      <c r="C988" s="5" t="s">
        <v>2276</v>
      </c>
      <c r="D988" s="6" t="s">
        <v>27</v>
      </c>
      <c r="E988" s="6">
        <v>1</v>
      </c>
      <c r="F988" s="7">
        <v>287.07</v>
      </c>
      <c r="G988" s="7">
        <v>287.07</v>
      </c>
    </row>
    <row r="989" ht="45" spans="1:7">
      <c r="A989" s="4">
        <v>160836</v>
      </c>
      <c r="B989" s="5" t="s">
        <v>2277</v>
      </c>
      <c r="C989" s="5" t="s">
        <v>2278</v>
      </c>
      <c r="D989" s="6" t="s">
        <v>27</v>
      </c>
      <c r="E989" s="6">
        <v>1</v>
      </c>
      <c r="F989" s="7">
        <v>476.75</v>
      </c>
      <c r="G989" s="7">
        <v>476.75</v>
      </c>
    </row>
    <row r="990" ht="30" spans="1:7">
      <c r="A990" s="4">
        <v>160837</v>
      </c>
      <c r="B990" s="5" t="s">
        <v>2279</v>
      </c>
      <c r="C990" s="5" t="s">
        <v>2280</v>
      </c>
      <c r="D990" s="6" t="s">
        <v>27</v>
      </c>
      <c r="E990" s="6">
        <v>1</v>
      </c>
      <c r="F990" s="7">
        <v>310.21</v>
      </c>
      <c r="G990" s="7">
        <v>310.21</v>
      </c>
    </row>
    <row r="991" ht="30" spans="1:7">
      <c r="A991" s="4">
        <v>160838</v>
      </c>
      <c r="B991" s="5" t="s">
        <v>2281</v>
      </c>
      <c r="C991" s="5" t="s">
        <v>2282</v>
      </c>
      <c r="D991" s="6" t="s">
        <v>27</v>
      </c>
      <c r="E991" s="6">
        <v>1</v>
      </c>
      <c r="F991" s="7">
        <v>90.12</v>
      </c>
      <c r="G991" s="7">
        <v>90.12</v>
      </c>
    </row>
    <row r="992" spans="1:7">
      <c r="A992" s="4">
        <v>160839</v>
      </c>
      <c r="B992" s="5" t="s">
        <v>2283</v>
      </c>
      <c r="C992" s="5" t="s">
        <v>2284</v>
      </c>
      <c r="D992" s="6" t="s">
        <v>32</v>
      </c>
      <c r="E992" s="6">
        <v>1</v>
      </c>
      <c r="F992" s="7">
        <v>5.32</v>
      </c>
      <c r="G992" s="7">
        <v>5.32</v>
      </c>
    </row>
    <row r="993" ht="30" spans="1:7">
      <c r="A993" s="4">
        <v>160840</v>
      </c>
      <c r="B993" s="5" t="s">
        <v>2285</v>
      </c>
      <c r="C993" s="5" t="s">
        <v>2286</v>
      </c>
      <c r="D993" s="6" t="s">
        <v>27</v>
      </c>
      <c r="E993" s="6">
        <v>1</v>
      </c>
      <c r="F993" s="7">
        <v>345.81</v>
      </c>
      <c r="G993" s="7">
        <v>345.81</v>
      </c>
    </row>
    <row r="994" ht="45" spans="1:7">
      <c r="A994" s="4">
        <v>160841</v>
      </c>
      <c r="B994" s="5" t="s">
        <v>2287</v>
      </c>
      <c r="C994" s="5" t="s">
        <v>2288</v>
      </c>
      <c r="D994" s="6" t="s">
        <v>27</v>
      </c>
      <c r="E994" s="6">
        <v>1</v>
      </c>
      <c r="F994" s="7">
        <v>345.81</v>
      </c>
      <c r="G994" s="7">
        <v>345.81</v>
      </c>
    </row>
    <row r="995" ht="30" spans="1:7">
      <c r="A995" s="4">
        <v>160842</v>
      </c>
      <c r="B995" s="5" t="s">
        <v>2289</v>
      </c>
      <c r="C995" s="5" t="s">
        <v>2290</v>
      </c>
      <c r="D995" s="6" t="s">
        <v>27</v>
      </c>
      <c r="E995" s="6">
        <v>1</v>
      </c>
      <c r="F995" s="7">
        <v>619.39</v>
      </c>
      <c r="G995" s="7">
        <v>619.39</v>
      </c>
    </row>
    <row r="996" ht="30" spans="1:7">
      <c r="A996" s="4">
        <v>160844</v>
      </c>
      <c r="B996" s="5" t="s">
        <v>2291</v>
      </c>
      <c r="C996" s="5" t="s">
        <v>2292</v>
      </c>
      <c r="D996" s="6" t="s">
        <v>27</v>
      </c>
      <c r="E996" s="6">
        <v>1</v>
      </c>
      <c r="F996" s="7">
        <v>645.55</v>
      </c>
      <c r="G996" s="7">
        <v>645.55</v>
      </c>
    </row>
    <row r="997" ht="30" spans="1:7">
      <c r="A997" s="4">
        <v>160845</v>
      </c>
      <c r="B997" s="5" t="s">
        <v>2293</v>
      </c>
      <c r="C997" s="5" t="s">
        <v>2294</v>
      </c>
      <c r="D997" s="6" t="s">
        <v>27</v>
      </c>
      <c r="E997" s="6">
        <v>1</v>
      </c>
      <c r="F997" s="7">
        <v>25.12</v>
      </c>
      <c r="G997" s="7">
        <v>25.12</v>
      </c>
    </row>
    <row r="998" ht="30" spans="1:7">
      <c r="A998" s="4">
        <v>160846</v>
      </c>
      <c r="B998" s="5" t="s">
        <v>2295</v>
      </c>
      <c r="C998" s="5" t="s">
        <v>2296</v>
      </c>
      <c r="D998" s="6" t="s">
        <v>27</v>
      </c>
      <c r="E998" s="6">
        <v>1</v>
      </c>
      <c r="F998" s="7">
        <v>44.71</v>
      </c>
      <c r="G998" s="7">
        <v>44.71</v>
      </c>
    </row>
    <row r="999" ht="30" spans="1:7">
      <c r="A999" s="4">
        <v>160847</v>
      </c>
      <c r="B999" s="5" t="s">
        <v>2297</v>
      </c>
      <c r="C999" s="5" t="s">
        <v>2298</v>
      </c>
      <c r="D999" s="6" t="s">
        <v>27</v>
      </c>
      <c r="E999" s="6">
        <v>1</v>
      </c>
      <c r="F999" s="7">
        <v>38.32</v>
      </c>
      <c r="G999" s="7">
        <v>38.32</v>
      </c>
    </row>
    <row r="1000" ht="30" spans="1:7">
      <c r="A1000" s="4">
        <v>160848</v>
      </c>
      <c r="B1000" s="5" t="s">
        <v>2299</v>
      </c>
      <c r="C1000" s="5" t="s">
        <v>2300</v>
      </c>
      <c r="D1000" s="6" t="s">
        <v>27</v>
      </c>
      <c r="E1000" s="6">
        <v>1</v>
      </c>
      <c r="F1000" s="7">
        <v>48.71</v>
      </c>
      <c r="G1000" s="7">
        <v>48.71</v>
      </c>
    </row>
    <row r="1001" ht="30" spans="1:7">
      <c r="A1001" s="4">
        <v>160851</v>
      </c>
      <c r="B1001" s="5" t="s">
        <v>2301</v>
      </c>
      <c r="C1001" s="5" t="s">
        <v>2302</v>
      </c>
      <c r="D1001" s="6" t="s">
        <v>32</v>
      </c>
      <c r="E1001" s="6">
        <v>1</v>
      </c>
      <c r="F1001" s="7">
        <v>5.25</v>
      </c>
      <c r="G1001" s="7">
        <v>5.25</v>
      </c>
    </row>
    <row r="1002" ht="45" spans="1:7">
      <c r="A1002" s="4">
        <v>160864</v>
      </c>
      <c r="B1002" s="5" t="s">
        <v>2303</v>
      </c>
      <c r="C1002" s="5" t="s">
        <v>2304</v>
      </c>
      <c r="D1002" s="6" t="s">
        <v>27</v>
      </c>
      <c r="E1002" s="6">
        <v>1</v>
      </c>
      <c r="F1002" s="10">
        <v>1015.81</v>
      </c>
      <c r="G1002" s="10">
        <v>1015.81</v>
      </c>
    </row>
    <row r="1003" ht="45" spans="1:7">
      <c r="A1003" s="4">
        <v>160865</v>
      </c>
      <c r="B1003" s="5" t="s">
        <v>2305</v>
      </c>
      <c r="C1003" s="5" t="s">
        <v>2306</v>
      </c>
      <c r="D1003" s="6" t="s">
        <v>27</v>
      </c>
      <c r="E1003" s="6">
        <v>1</v>
      </c>
      <c r="F1003" s="10">
        <v>3825.36</v>
      </c>
      <c r="G1003" s="10">
        <v>3825.36</v>
      </c>
    </row>
    <row r="1004" ht="75" spans="1:7">
      <c r="A1004" s="4">
        <v>160866</v>
      </c>
      <c r="B1004" s="5" t="s">
        <v>2307</v>
      </c>
      <c r="C1004" s="5" t="s">
        <v>2308</v>
      </c>
      <c r="D1004" s="6" t="s">
        <v>27</v>
      </c>
      <c r="E1004" s="6">
        <v>1</v>
      </c>
      <c r="F1004" s="10">
        <v>2472.05</v>
      </c>
      <c r="G1004" s="10">
        <v>2472.05</v>
      </c>
    </row>
    <row r="1005" ht="75" spans="1:7">
      <c r="A1005" s="4">
        <v>160867</v>
      </c>
      <c r="B1005" s="5" t="s">
        <v>2309</v>
      </c>
      <c r="C1005" s="5" t="s">
        <v>2310</v>
      </c>
      <c r="D1005" s="6" t="s">
        <v>27</v>
      </c>
      <c r="E1005" s="6">
        <v>1</v>
      </c>
      <c r="F1005" s="10">
        <v>4987.93</v>
      </c>
      <c r="G1005" s="10">
        <v>4987.93</v>
      </c>
    </row>
    <row r="1006" ht="45" spans="1:7">
      <c r="A1006" s="4">
        <v>160869</v>
      </c>
      <c r="B1006" s="5" t="s">
        <v>2311</v>
      </c>
      <c r="C1006" s="5" t="s">
        <v>2312</v>
      </c>
      <c r="D1006" s="6" t="s">
        <v>27</v>
      </c>
      <c r="E1006" s="6">
        <v>1</v>
      </c>
      <c r="F1006" s="7">
        <v>40.93</v>
      </c>
      <c r="G1006" s="7">
        <v>40.93</v>
      </c>
    </row>
    <row r="1007" ht="45" spans="1:7">
      <c r="A1007" s="4">
        <v>160870</v>
      </c>
      <c r="B1007" s="5" t="s">
        <v>2313</v>
      </c>
      <c r="C1007" s="5" t="s">
        <v>2314</v>
      </c>
      <c r="D1007" s="6" t="s">
        <v>27</v>
      </c>
      <c r="E1007" s="6">
        <v>1</v>
      </c>
      <c r="F1007" s="7">
        <v>27.29</v>
      </c>
      <c r="G1007" s="7">
        <v>27.29</v>
      </c>
    </row>
    <row r="1008" ht="30" spans="1:7">
      <c r="A1008" s="4">
        <v>160871</v>
      </c>
      <c r="B1008" s="5" t="s">
        <v>2315</v>
      </c>
      <c r="C1008" s="5" t="s">
        <v>2316</v>
      </c>
      <c r="D1008" s="6" t="s">
        <v>27</v>
      </c>
      <c r="E1008" s="6">
        <v>1</v>
      </c>
      <c r="F1008" s="7">
        <v>29.86</v>
      </c>
      <c r="G1008" s="7">
        <v>29.86</v>
      </c>
    </row>
    <row r="1009" ht="30" spans="1:7">
      <c r="A1009" s="4">
        <v>160872</v>
      </c>
      <c r="B1009" s="5" t="s">
        <v>2317</v>
      </c>
      <c r="C1009" s="5" t="s">
        <v>2318</v>
      </c>
      <c r="D1009" s="6" t="s">
        <v>27</v>
      </c>
      <c r="E1009" s="6">
        <v>1</v>
      </c>
      <c r="F1009" s="7">
        <v>22.78</v>
      </c>
      <c r="G1009" s="7">
        <v>22.78</v>
      </c>
    </row>
    <row r="1010" ht="30" spans="1:7">
      <c r="A1010" s="4">
        <v>160873</v>
      </c>
      <c r="B1010" s="5" t="s">
        <v>2319</v>
      </c>
      <c r="C1010" s="5" t="s">
        <v>2320</v>
      </c>
      <c r="D1010" s="6" t="s">
        <v>27</v>
      </c>
      <c r="E1010" s="6">
        <v>1</v>
      </c>
      <c r="F1010" s="7">
        <v>35.81</v>
      </c>
      <c r="G1010" s="7">
        <v>35.81</v>
      </c>
    </row>
    <row r="1011" ht="30" spans="1:7">
      <c r="A1011" s="4">
        <v>160874</v>
      </c>
      <c r="B1011" s="5" t="s">
        <v>2321</v>
      </c>
      <c r="C1011" s="5" t="s">
        <v>2322</v>
      </c>
      <c r="D1011" s="6" t="s">
        <v>27</v>
      </c>
      <c r="E1011" s="6">
        <v>1</v>
      </c>
      <c r="F1011" s="7">
        <v>713.48</v>
      </c>
      <c r="G1011" s="7">
        <v>713.48</v>
      </c>
    </row>
    <row r="1012" ht="30" spans="1:7">
      <c r="A1012" s="4">
        <v>1610</v>
      </c>
      <c r="B1012" s="5"/>
      <c r="C1012" s="4" t="s">
        <v>2323</v>
      </c>
      <c r="D1012" s="6"/>
      <c r="E1012" s="6"/>
      <c r="F1012" s="7"/>
      <c r="G1012" s="7"/>
    </row>
    <row r="1013" ht="30" spans="1:7">
      <c r="A1013" s="4">
        <v>161001</v>
      </c>
      <c r="B1013" s="5" t="s">
        <v>2324</v>
      </c>
      <c r="C1013" s="5" t="s">
        <v>2325</v>
      </c>
      <c r="D1013" s="6" t="s">
        <v>32</v>
      </c>
      <c r="E1013" s="6">
        <v>1</v>
      </c>
      <c r="F1013" s="7">
        <v>24.01</v>
      </c>
      <c r="G1013" s="7">
        <v>24.01</v>
      </c>
    </row>
    <row r="1014" ht="30" spans="1:7">
      <c r="A1014" s="4">
        <v>161002</v>
      </c>
      <c r="B1014" s="5" t="s">
        <v>2326</v>
      </c>
      <c r="C1014" s="5" t="s">
        <v>2327</v>
      </c>
      <c r="D1014" s="6" t="s">
        <v>32</v>
      </c>
      <c r="E1014" s="6">
        <v>1</v>
      </c>
      <c r="F1014" s="7">
        <v>33.4</v>
      </c>
      <c r="G1014" s="7">
        <v>33.4</v>
      </c>
    </row>
    <row r="1015" ht="30" spans="1:7">
      <c r="A1015" s="4">
        <v>161003</v>
      </c>
      <c r="B1015" s="5" t="s">
        <v>2328</v>
      </c>
      <c r="C1015" s="5" t="s">
        <v>2329</v>
      </c>
      <c r="D1015" s="6" t="s">
        <v>32</v>
      </c>
      <c r="E1015" s="6">
        <v>1</v>
      </c>
      <c r="F1015" s="7">
        <v>42.86</v>
      </c>
      <c r="G1015" s="7">
        <v>42.86</v>
      </c>
    </row>
    <row r="1016" ht="30" spans="1:7">
      <c r="A1016" s="4">
        <v>161004</v>
      </c>
      <c r="B1016" s="5" t="s">
        <v>2330</v>
      </c>
      <c r="C1016" s="5" t="s">
        <v>2331</v>
      </c>
      <c r="D1016" s="6" t="s">
        <v>32</v>
      </c>
      <c r="E1016" s="6">
        <v>1</v>
      </c>
      <c r="F1016" s="7">
        <v>51.94</v>
      </c>
      <c r="G1016" s="7">
        <v>51.94</v>
      </c>
    </row>
    <row r="1017" ht="30" spans="1:7">
      <c r="A1017" s="4">
        <v>161005</v>
      </c>
      <c r="B1017" s="5" t="s">
        <v>2332</v>
      </c>
      <c r="C1017" s="5" t="s">
        <v>2333</v>
      </c>
      <c r="D1017" s="6" t="s">
        <v>32</v>
      </c>
      <c r="E1017" s="6">
        <v>1</v>
      </c>
      <c r="F1017" s="7">
        <v>62.29</v>
      </c>
      <c r="G1017" s="7">
        <v>62.29</v>
      </c>
    </row>
    <row r="1018" ht="30" spans="1:7">
      <c r="A1018" s="4">
        <v>161006</v>
      </c>
      <c r="B1018" s="5" t="s">
        <v>2334</v>
      </c>
      <c r="C1018" s="5" t="s">
        <v>2335</v>
      </c>
      <c r="D1018" s="6" t="s">
        <v>32</v>
      </c>
      <c r="E1018" s="6">
        <v>1</v>
      </c>
      <c r="F1018" s="7">
        <v>90.33</v>
      </c>
      <c r="G1018" s="7">
        <v>90.33</v>
      </c>
    </row>
    <row r="1019" ht="30" spans="1:7">
      <c r="A1019" s="4">
        <v>161007</v>
      </c>
      <c r="B1019" s="5" t="s">
        <v>2336</v>
      </c>
      <c r="C1019" s="5" t="s">
        <v>2337</v>
      </c>
      <c r="D1019" s="6" t="s">
        <v>32</v>
      </c>
      <c r="E1019" s="6">
        <v>1</v>
      </c>
      <c r="F1019" s="7">
        <v>93.62</v>
      </c>
      <c r="G1019" s="7">
        <v>93.62</v>
      </c>
    </row>
    <row r="1020" ht="30" spans="1:7">
      <c r="A1020" s="4">
        <v>161008</v>
      </c>
      <c r="B1020" s="5" t="s">
        <v>2338</v>
      </c>
      <c r="C1020" s="5" t="s">
        <v>2339</v>
      </c>
      <c r="D1020" s="6" t="s">
        <v>32</v>
      </c>
      <c r="E1020" s="6">
        <v>1</v>
      </c>
      <c r="F1020" s="7">
        <v>114.95</v>
      </c>
      <c r="G1020" s="7">
        <v>114.95</v>
      </c>
    </row>
    <row r="1021" ht="30" spans="1:7">
      <c r="A1021" s="4">
        <v>161009</v>
      </c>
      <c r="B1021" s="5" t="s">
        <v>2340</v>
      </c>
      <c r="C1021" s="5" t="s">
        <v>2341</v>
      </c>
      <c r="D1021" s="6" t="s">
        <v>32</v>
      </c>
      <c r="E1021" s="6">
        <v>1</v>
      </c>
      <c r="F1021" s="7">
        <v>146.69</v>
      </c>
      <c r="G1021" s="7">
        <v>146.69</v>
      </c>
    </row>
    <row r="1022" ht="30" spans="1:7">
      <c r="A1022" s="4">
        <v>161010</v>
      </c>
      <c r="B1022" s="5" t="s">
        <v>2342</v>
      </c>
      <c r="C1022" s="5" t="s">
        <v>2343</v>
      </c>
      <c r="D1022" s="6" t="s">
        <v>27</v>
      </c>
      <c r="E1022" s="6">
        <v>1</v>
      </c>
      <c r="F1022" s="7">
        <v>18.2</v>
      </c>
      <c r="G1022" s="7">
        <v>18.2</v>
      </c>
    </row>
    <row r="1023" ht="30" spans="1:7">
      <c r="A1023" s="4">
        <v>161011</v>
      </c>
      <c r="B1023" s="5" t="s">
        <v>2344</v>
      </c>
      <c r="C1023" s="5" t="s">
        <v>2345</v>
      </c>
      <c r="D1023" s="6" t="s">
        <v>27</v>
      </c>
      <c r="E1023" s="6">
        <v>1</v>
      </c>
      <c r="F1023" s="7">
        <v>30.26</v>
      </c>
      <c r="G1023" s="7">
        <v>30.26</v>
      </c>
    </row>
    <row r="1024" ht="45" spans="1:7">
      <c r="A1024" s="4">
        <v>161012</v>
      </c>
      <c r="B1024" s="5" t="s">
        <v>2346</v>
      </c>
      <c r="C1024" s="5" t="s">
        <v>2347</v>
      </c>
      <c r="D1024" s="6" t="s">
        <v>27</v>
      </c>
      <c r="E1024" s="6">
        <v>1</v>
      </c>
      <c r="F1024" s="7">
        <v>51.85</v>
      </c>
      <c r="G1024" s="7">
        <v>51.85</v>
      </c>
    </row>
    <row r="1025" spans="1:7">
      <c r="A1025" s="4">
        <v>161013</v>
      </c>
      <c r="B1025" s="5" t="s">
        <v>2348</v>
      </c>
      <c r="C1025" s="5" t="s">
        <v>2349</v>
      </c>
      <c r="D1025" s="6" t="s">
        <v>228</v>
      </c>
      <c r="E1025" s="6">
        <v>1</v>
      </c>
      <c r="F1025" s="7">
        <v>61.92</v>
      </c>
      <c r="G1025" s="7">
        <v>61.92</v>
      </c>
    </row>
    <row r="1026" spans="1:7">
      <c r="A1026" s="4">
        <v>161014</v>
      </c>
      <c r="B1026" s="5" t="s">
        <v>2350</v>
      </c>
      <c r="C1026" s="5" t="s">
        <v>2351</v>
      </c>
      <c r="D1026" s="6" t="s">
        <v>228</v>
      </c>
      <c r="E1026" s="6">
        <v>1</v>
      </c>
      <c r="F1026" s="7">
        <v>73.98</v>
      </c>
      <c r="G1026" s="7">
        <v>73.98</v>
      </c>
    </row>
    <row r="1027" spans="1:7">
      <c r="A1027" s="4">
        <v>161015</v>
      </c>
      <c r="B1027" s="5" t="s">
        <v>2352</v>
      </c>
      <c r="C1027" s="5" t="s">
        <v>2353</v>
      </c>
      <c r="D1027" s="6" t="s">
        <v>228</v>
      </c>
      <c r="E1027" s="6">
        <v>1</v>
      </c>
      <c r="F1027" s="7">
        <v>72.6</v>
      </c>
      <c r="G1027" s="7">
        <v>72.6</v>
      </c>
    </row>
    <row r="1028" ht="90" spans="1:7">
      <c r="A1028" s="4">
        <v>161016</v>
      </c>
      <c r="B1028" s="5" t="s">
        <v>2354</v>
      </c>
      <c r="C1028" s="5" t="s">
        <v>2355</v>
      </c>
      <c r="D1028" s="6" t="s">
        <v>32</v>
      </c>
      <c r="E1028" s="6">
        <v>1</v>
      </c>
      <c r="F1028" s="7">
        <v>110.08</v>
      </c>
      <c r="G1028" s="7">
        <v>110.08</v>
      </c>
    </row>
    <row r="1029" ht="30" spans="1:7">
      <c r="A1029" s="4">
        <v>161017</v>
      </c>
      <c r="B1029" s="5" t="s">
        <v>2356</v>
      </c>
      <c r="C1029" s="5" t="s">
        <v>2357</v>
      </c>
      <c r="D1029" s="6" t="s">
        <v>454</v>
      </c>
      <c r="E1029" s="6">
        <v>1</v>
      </c>
      <c r="F1029" s="7">
        <v>257.13</v>
      </c>
      <c r="G1029" s="7">
        <v>257.13</v>
      </c>
    </row>
    <row r="1030" ht="30" spans="1:7">
      <c r="A1030" s="4">
        <v>161018</v>
      </c>
      <c r="B1030" s="5" t="s">
        <v>2358</v>
      </c>
      <c r="C1030" s="5" t="s">
        <v>2359</v>
      </c>
      <c r="D1030" s="6" t="s">
        <v>454</v>
      </c>
      <c r="E1030" s="6">
        <v>1</v>
      </c>
      <c r="F1030" s="7">
        <v>215.08</v>
      </c>
      <c r="G1030" s="7">
        <v>215.08</v>
      </c>
    </row>
    <row r="1031" ht="30" spans="1:7">
      <c r="A1031" s="4">
        <v>161019</v>
      </c>
      <c r="B1031" s="5" t="s">
        <v>2360</v>
      </c>
      <c r="C1031" s="5" t="s">
        <v>2361</v>
      </c>
      <c r="D1031" s="6" t="s">
        <v>454</v>
      </c>
      <c r="E1031" s="6">
        <v>1</v>
      </c>
      <c r="F1031" s="7">
        <v>174.37</v>
      </c>
      <c r="G1031" s="7">
        <v>174.37</v>
      </c>
    </row>
    <row r="1032" spans="1:7">
      <c r="A1032" s="4">
        <v>17</v>
      </c>
      <c r="B1032" s="5"/>
      <c r="C1032" s="4" t="s">
        <v>2362</v>
      </c>
      <c r="D1032" s="6"/>
      <c r="E1032" s="6"/>
      <c r="F1032" s="7"/>
      <c r="G1032" s="7"/>
    </row>
    <row r="1033" spans="1:7">
      <c r="A1033" s="4">
        <v>1701</v>
      </c>
      <c r="B1033" s="5"/>
      <c r="C1033" s="4" t="s">
        <v>2363</v>
      </c>
      <c r="D1033" s="6"/>
      <c r="E1033" s="6"/>
      <c r="F1033" s="7"/>
      <c r="G1033" s="7"/>
    </row>
    <row r="1034" ht="60" spans="1:7">
      <c r="A1034" s="4">
        <v>170101</v>
      </c>
      <c r="B1034" s="5" t="s">
        <v>2364</v>
      </c>
      <c r="C1034" s="5" t="s">
        <v>2365</v>
      </c>
      <c r="D1034" s="6" t="s">
        <v>27</v>
      </c>
      <c r="E1034" s="6">
        <v>1</v>
      </c>
      <c r="F1034" s="7">
        <v>616.17</v>
      </c>
      <c r="G1034" s="7">
        <v>616.17</v>
      </c>
    </row>
    <row r="1035" ht="45" spans="1:7">
      <c r="A1035" s="4">
        <v>170107</v>
      </c>
      <c r="B1035" s="5" t="s">
        <v>2366</v>
      </c>
      <c r="C1035" s="5" t="s">
        <v>2367</v>
      </c>
      <c r="D1035" s="6" t="s">
        <v>27</v>
      </c>
      <c r="E1035" s="6">
        <v>1</v>
      </c>
      <c r="F1035" s="7">
        <v>604.23</v>
      </c>
      <c r="G1035" s="7">
        <v>604.23</v>
      </c>
    </row>
    <row r="1036" ht="45" spans="1:7">
      <c r="A1036" s="4">
        <v>170110</v>
      </c>
      <c r="B1036" s="5" t="s">
        <v>2368</v>
      </c>
      <c r="C1036" s="5" t="s">
        <v>2369</v>
      </c>
      <c r="D1036" s="6" t="s">
        <v>27</v>
      </c>
      <c r="E1036" s="6">
        <v>1</v>
      </c>
      <c r="F1036" s="7">
        <v>77.65</v>
      </c>
      <c r="G1036" s="7">
        <v>77.65</v>
      </c>
    </row>
    <row r="1037" ht="60" spans="1:7">
      <c r="A1037" s="4">
        <v>170114</v>
      </c>
      <c r="B1037" s="5" t="s">
        <v>2370</v>
      </c>
      <c r="C1037" s="5" t="s">
        <v>2371</v>
      </c>
      <c r="D1037" s="6" t="s">
        <v>27</v>
      </c>
      <c r="E1037" s="6">
        <v>1</v>
      </c>
      <c r="F1037" s="10">
        <v>1087.45</v>
      </c>
      <c r="G1037" s="10">
        <v>1087.45</v>
      </c>
    </row>
    <row r="1038" ht="60" spans="1:7">
      <c r="A1038" s="4">
        <v>170115</v>
      </c>
      <c r="B1038" s="5" t="s">
        <v>2372</v>
      </c>
      <c r="C1038" s="5" t="s">
        <v>2373</v>
      </c>
      <c r="D1038" s="6" t="s">
        <v>27</v>
      </c>
      <c r="E1038" s="6">
        <v>1</v>
      </c>
      <c r="F1038" s="7">
        <v>337.43</v>
      </c>
      <c r="G1038" s="7">
        <v>337.43</v>
      </c>
    </row>
    <row r="1039" ht="60" spans="1:7">
      <c r="A1039" s="4">
        <v>170116</v>
      </c>
      <c r="B1039" s="5" t="s">
        <v>2374</v>
      </c>
      <c r="C1039" s="5" t="s">
        <v>2375</v>
      </c>
      <c r="D1039" s="6" t="s">
        <v>27</v>
      </c>
      <c r="E1039" s="6">
        <v>1</v>
      </c>
      <c r="F1039" s="7">
        <v>573.4</v>
      </c>
      <c r="G1039" s="7">
        <v>573.4</v>
      </c>
    </row>
    <row r="1040" ht="60" spans="1:7">
      <c r="A1040" s="4">
        <v>170117</v>
      </c>
      <c r="B1040" s="5" t="s">
        <v>2376</v>
      </c>
      <c r="C1040" s="5" t="s">
        <v>2377</v>
      </c>
      <c r="D1040" s="6" t="s">
        <v>27</v>
      </c>
      <c r="E1040" s="6">
        <v>1</v>
      </c>
      <c r="F1040" s="7">
        <v>254.81</v>
      </c>
      <c r="G1040" s="7">
        <v>254.81</v>
      </c>
    </row>
    <row r="1041" ht="45" spans="1:7">
      <c r="A1041" s="4">
        <v>170119</v>
      </c>
      <c r="B1041" s="5" t="s">
        <v>2378</v>
      </c>
      <c r="C1041" s="5" t="s">
        <v>2379</v>
      </c>
      <c r="D1041" s="6" t="s">
        <v>27</v>
      </c>
      <c r="E1041" s="6">
        <v>1</v>
      </c>
      <c r="F1041" s="7">
        <v>67.6</v>
      </c>
      <c r="G1041" s="7">
        <v>67.6</v>
      </c>
    </row>
    <row r="1042" ht="60" spans="1:7">
      <c r="A1042" s="4">
        <v>170120</v>
      </c>
      <c r="B1042" s="5" t="s">
        <v>2380</v>
      </c>
      <c r="C1042" s="5" t="s">
        <v>2381</v>
      </c>
      <c r="D1042" s="6" t="s">
        <v>27</v>
      </c>
      <c r="E1042" s="6">
        <v>1</v>
      </c>
      <c r="F1042" s="7">
        <v>381.53</v>
      </c>
      <c r="G1042" s="7">
        <v>381.53</v>
      </c>
    </row>
    <row r="1043" ht="75" spans="1:7">
      <c r="A1043" s="4">
        <v>170121</v>
      </c>
      <c r="B1043" s="5" t="s">
        <v>2382</v>
      </c>
      <c r="C1043" s="5" t="s">
        <v>2383</v>
      </c>
      <c r="D1043" s="6" t="s">
        <v>27</v>
      </c>
      <c r="E1043" s="6">
        <v>1</v>
      </c>
      <c r="F1043" s="7">
        <v>325.38</v>
      </c>
      <c r="G1043" s="7">
        <v>325.38</v>
      </c>
    </row>
    <row r="1044" ht="60" spans="1:7">
      <c r="A1044" s="4">
        <v>170122</v>
      </c>
      <c r="B1044" s="5" t="s">
        <v>2384</v>
      </c>
      <c r="C1044" s="5" t="s">
        <v>2385</v>
      </c>
      <c r="D1044" s="6" t="s">
        <v>27</v>
      </c>
      <c r="E1044" s="6">
        <v>1</v>
      </c>
      <c r="F1044" s="7">
        <v>355.29</v>
      </c>
      <c r="G1044" s="7">
        <v>355.29</v>
      </c>
    </row>
    <row r="1045" ht="60" spans="1:7">
      <c r="A1045" s="4">
        <v>170123</v>
      </c>
      <c r="B1045" s="5" t="s">
        <v>2386</v>
      </c>
      <c r="C1045" s="5" t="s">
        <v>2387</v>
      </c>
      <c r="D1045" s="6" t="s">
        <v>27</v>
      </c>
      <c r="E1045" s="6">
        <v>1</v>
      </c>
      <c r="F1045" s="7">
        <v>155.79</v>
      </c>
      <c r="G1045" s="7">
        <v>155.79</v>
      </c>
    </row>
    <row r="1046" ht="45" spans="1:7">
      <c r="A1046" s="4">
        <v>170124</v>
      </c>
      <c r="B1046" s="5" t="s">
        <v>2388</v>
      </c>
      <c r="C1046" s="5" t="s">
        <v>2389</v>
      </c>
      <c r="D1046" s="6" t="s">
        <v>27</v>
      </c>
      <c r="E1046" s="6">
        <v>1</v>
      </c>
      <c r="F1046" s="7">
        <v>587.14</v>
      </c>
      <c r="G1046" s="7">
        <v>587.14</v>
      </c>
    </row>
    <row r="1047" ht="105" spans="1:7">
      <c r="A1047" s="4">
        <v>170126</v>
      </c>
      <c r="B1047" s="5" t="s">
        <v>2390</v>
      </c>
      <c r="C1047" s="5" t="s">
        <v>2391</v>
      </c>
      <c r="D1047" s="6" t="s">
        <v>27</v>
      </c>
      <c r="E1047" s="6">
        <v>1</v>
      </c>
      <c r="F1047" s="10">
        <v>3333.66</v>
      </c>
      <c r="G1047" s="10">
        <v>3333.66</v>
      </c>
    </row>
    <row r="1048" ht="90" spans="1:7">
      <c r="A1048" s="4">
        <v>170128</v>
      </c>
      <c r="B1048" s="5" t="s">
        <v>2392</v>
      </c>
      <c r="C1048" s="5" t="s">
        <v>2393</v>
      </c>
      <c r="D1048" s="6" t="s">
        <v>27</v>
      </c>
      <c r="E1048" s="6">
        <v>1</v>
      </c>
      <c r="F1048" s="10">
        <v>1413.8</v>
      </c>
      <c r="G1048" s="10">
        <v>1413.8</v>
      </c>
    </row>
    <row r="1049" ht="30" spans="1:7">
      <c r="A1049" s="4">
        <v>170129</v>
      </c>
      <c r="B1049" s="5" t="s">
        <v>2394</v>
      </c>
      <c r="C1049" s="5" t="s">
        <v>2395</v>
      </c>
      <c r="D1049" s="6" t="s">
        <v>27</v>
      </c>
      <c r="E1049" s="6">
        <v>1</v>
      </c>
      <c r="F1049" s="7">
        <v>640.48</v>
      </c>
      <c r="G1049" s="7">
        <v>640.48</v>
      </c>
    </row>
    <row r="1050" ht="45" spans="1:7">
      <c r="A1050" s="4">
        <v>170130</v>
      </c>
      <c r="B1050" s="5" t="s">
        <v>2396</v>
      </c>
      <c r="C1050" s="5" t="s">
        <v>2397</v>
      </c>
      <c r="D1050" s="6" t="s">
        <v>27</v>
      </c>
      <c r="E1050" s="6">
        <v>1</v>
      </c>
      <c r="F1050" s="7">
        <v>781.86</v>
      </c>
      <c r="G1050" s="7">
        <v>781.86</v>
      </c>
    </row>
    <row r="1051" ht="60" spans="1:7">
      <c r="A1051" s="4">
        <v>170131</v>
      </c>
      <c r="B1051" s="5" t="s">
        <v>2398</v>
      </c>
      <c r="C1051" s="5" t="s">
        <v>2399</v>
      </c>
      <c r="D1051" s="6" t="s">
        <v>27</v>
      </c>
      <c r="E1051" s="6">
        <v>1</v>
      </c>
      <c r="F1051" s="10">
        <v>1413.84</v>
      </c>
      <c r="G1051" s="10">
        <v>1413.84</v>
      </c>
    </row>
    <row r="1052" ht="60" spans="1:7">
      <c r="A1052" s="4">
        <v>170132</v>
      </c>
      <c r="B1052" s="5" t="s">
        <v>2400</v>
      </c>
      <c r="C1052" s="5" t="s">
        <v>2401</v>
      </c>
      <c r="D1052" s="6" t="s">
        <v>27</v>
      </c>
      <c r="E1052" s="6">
        <v>1</v>
      </c>
      <c r="F1052" s="10">
        <v>2039.97</v>
      </c>
      <c r="G1052" s="10">
        <v>2039.97</v>
      </c>
    </row>
    <row r="1053" ht="45" spans="1:7">
      <c r="A1053" s="4">
        <v>170133</v>
      </c>
      <c r="B1053" s="5" t="s">
        <v>2402</v>
      </c>
      <c r="C1053" s="5" t="s">
        <v>2403</v>
      </c>
      <c r="D1053" s="6" t="s">
        <v>27</v>
      </c>
      <c r="E1053" s="6">
        <v>1</v>
      </c>
      <c r="F1053" s="7">
        <v>352.83</v>
      </c>
      <c r="G1053" s="7">
        <v>352.83</v>
      </c>
    </row>
    <row r="1054" ht="60" spans="1:7">
      <c r="A1054" s="4">
        <v>170134</v>
      </c>
      <c r="B1054" s="5" t="s">
        <v>2404</v>
      </c>
      <c r="C1054" s="5" t="s">
        <v>2405</v>
      </c>
      <c r="D1054" s="6" t="s">
        <v>27</v>
      </c>
      <c r="E1054" s="6">
        <v>1</v>
      </c>
      <c r="F1054" s="7">
        <v>672.29</v>
      </c>
      <c r="G1054" s="7">
        <v>672.29</v>
      </c>
    </row>
    <row r="1055" ht="90" spans="1:7">
      <c r="A1055" s="4">
        <v>170135</v>
      </c>
      <c r="B1055" s="5" t="s">
        <v>2406</v>
      </c>
      <c r="C1055" s="5" t="s">
        <v>2407</v>
      </c>
      <c r="D1055" s="6" t="s">
        <v>27</v>
      </c>
      <c r="E1055" s="6">
        <v>1</v>
      </c>
      <c r="F1055" s="10">
        <v>3334.17</v>
      </c>
      <c r="G1055" s="10">
        <v>3334.17</v>
      </c>
    </row>
    <row r="1056" ht="75" spans="1:7">
      <c r="A1056" s="4">
        <v>170136</v>
      </c>
      <c r="B1056" s="5" t="s">
        <v>2408</v>
      </c>
      <c r="C1056" s="5" t="s">
        <v>2409</v>
      </c>
      <c r="D1056" s="6" t="s">
        <v>27</v>
      </c>
      <c r="E1056" s="6">
        <v>1</v>
      </c>
      <c r="F1056" s="10">
        <v>1091.51</v>
      </c>
      <c r="G1056" s="10">
        <v>1091.51</v>
      </c>
    </row>
    <row r="1057" spans="1:7">
      <c r="A1057" s="4">
        <v>1702</v>
      </c>
      <c r="B1057" s="5"/>
      <c r="C1057" s="4" t="s">
        <v>2410</v>
      </c>
      <c r="D1057" s="6"/>
      <c r="E1057" s="6"/>
      <c r="F1057" s="7"/>
      <c r="G1057" s="7"/>
    </row>
    <row r="1058" spans="1:7">
      <c r="A1058" s="4">
        <v>170205</v>
      </c>
      <c r="B1058" s="5" t="s">
        <v>2411</v>
      </c>
      <c r="C1058" s="5" t="s">
        <v>2412</v>
      </c>
      <c r="D1058" s="6" t="s">
        <v>454</v>
      </c>
      <c r="E1058" s="6">
        <v>1</v>
      </c>
      <c r="F1058" s="7">
        <v>520.05</v>
      </c>
      <c r="G1058" s="7">
        <v>520.05</v>
      </c>
    </row>
    <row r="1059" ht="30" spans="1:7">
      <c r="A1059" s="4">
        <v>170220</v>
      </c>
      <c r="B1059" s="5" t="s">
        <v>2413</v>
      </c>
      <c r="C1059" s="5" t="s">
        <v>2414</v>
      </c>
      <c r="D1059" s="6" t="s">
        <v>454</v>
      </c>
      <c r="E1059" s="6">
        <v>1</v>
      </c>
      <c r="F1059" s="7">
        <v>383.13</v>
      </c>
      <c r="G1059" s="7">
        <v>383.13</v>
      </c>
    </row>
    <row r="1060" ht="30" spans="1:7">
      <c r="A1060" s="4">
        <v>170221</v>
      </c>
      <c r="B1060" s="5" t="s">
        <v>2415</v>
      </c>
      <c r="C1060" s="5" t="s">
        <v>2416</v>
      </c>
      <c r="D1060" s="6" t="s">
        <v>454</v>
      </c>
      <c r="E1060" s="6">
        <v>1</v>
      </c>
      <c r="F1060" s="7">
        <v>22.61</v>
      </c>
      <c r="G1060" s="7">
        <v>22.61</v>
      </c>
    </row>
    <row r="1061" ht="90" spans="1:7">
      <c r="A1061" s="4">
        <v>170222</v>
      </c>
      <c r="B1061" s="5" t="s">
        <v>2417</v>
      </c>
      <c r="C1061" s="5" t="s">
        <v>2418</v>
      </c>
      <c r="D1061" s="6" t="s">
        <v>27</v>
      </c>
      <c r="E1061" s="6">
        <v>1</v>
      </c>
      <c r="F1061" s="10">
        <v>1896.64</v>
      </c>
      <c r="G1061" s="10">
        <v>1896.64</v>
      </c>
    </row>
    <row r="1062" ht="30" spans="1:7">
      <c r="A1062" s="4">
        <v>1703</v>
      </c>
      <c r="B1062" s="5"/>
      <c r="C1062" s="4" t="s">
        <v>2419</v>
      </c>
      <c r="D1062" s="6"/>
      <c r="E1062" s="6"/>
      <c r="F1062" s="7"/>
      <c r="G1062" s="7"/>
    </row>
    <row r="1063" ht="45" spans="1:7">
      <c r="A1063" s="4">
        <v>170304</v>
      </c>
      <c r="B1063" s="5" t="s">
        <v>2420</v>
      </c>
      <c r="C1063" s="5" t="s">
        <v>2421</v>
      </c>
      <c r="D1063" s="6" t="s">
        <v>27</v>
      </c>
      <c r="E1063" s="6">
        <v>1</v>
      </c>
      <c r="F1063" s="7">
        <v>176.69</v>
      </c>
      <c r="G1063" s="7">
        <v>176.69</v>
      </c>
    </row>
    <row r="1064" ht="30" spans="1:7">
      <c r="A1064" s="4">
        <v>170306</v>
      </c>
      <c r="B1064" s="5" t="s">
        <v>2422</v>
      </c>
      <c r="C1064" s="5" t="s">
        <v>2423</v>
      </c>
      <c r="D1064" s="6" t="s">
        <v>27</v>
      </c>
      <c r="E1064" s="6">
        <v>1</v>
      </c>
      <c r="F1064" s="7">
        <v>217.98</v>
      </c>
      <c r="G1064" s="7">
        <v>217.98</v>
      </c>
    </row>
    <row r="1065" ht="30" spans="1:7">
      <c r="A1065" s="4">
        <v>170309</v>
      </c>
      <c r="B1065" s="5" t="s">
        <v>2424</v>
      </c>
      <c r="C1065" s="5" t="s">
        <v>2425</v>
      </c>
      <c r="D1065" s="6" t="s">
        <v>27</v>
      </c>
      <c r="E1065" s="6">
        <v>1</v>
      </c>
      <c r="F1065" s="7">
        <v>115.98</v>
      </c>
      <c r="G1065" s="7">
        <v>115.98</v>
      </c>
    </row>
    <row r="1066" ht="45" spans="1:7">
      <c r="A1066" s="4">
        <v>170310</v>
      </c>
      <c r="B1066" s="5" t="s">
        <v>2426</v>
      </c>
      <c r="C1066" s="5" t="s">
        <v>2427</v>
      </c>
      <c r="D1066" s="6" t="s">
        <v>27</v>
      </c>
      <c r="E1066" s="6">
        <v>1</v>
      </c>
      <c r="F1066" s="7">
        <v>161.99</v>
      </c>
      <c r="G1066" s="7">
        <v>161.99</v>
      </c>
    </row>
    <row r="1067" ht="45" spans="1:7">
      <c r="A1067" s="4">
        <v>170311</v>
      </c>
      <c r="B1067" s="5" t="s">
        <v>2428</v>
      </c>
      <c r="C1067" s="5" t="s">
        <v>2429</v>
      </c>
      <c r="D1067" s="6" t="s">
        <v>27</v>
      </c>
      <c r="E1067" s="6">
        <v>1</v>
      </c>
      <c r="F1067" s="7">
        <v>55.5</v>
      </c>
      <c r="G1067" s="7">
        <v>55.5</v>
      </c>
    </row>
    <row r="1068" ht="45" spans="1:7">
      <c r="A1068" s="4">
        <v>170313</v>
      </c>
      <c r="B1068" s="5" t="s">
        <v>2430</v>
      </c>
      <c r="C1068" s="5" t="s">
        <v>2431</v>
      </c>
      <c r="D1068" s="6" t="s">
        <v>27</v>
      </c>
      <c r="E1068" s="6">
        <v>1</v>
      </c>
      <c r="F1068" s="7">
        <v>217.98</v>
      </c>
      <c r="G1068" s="7">
        <v>217.98</v>
      </c>
    </row>
    <row r="1069" ht="45" spans="1:7">
      <c r="A1069" s="4">
        <v>170315</v>
      </c>
      <c r="B1069" s="5" t="s">
        <v>2432</v>
      </c>
      <c r="C1069" s="5" t="s">
        <v>2433</v>
      </c>
      <c r="D1069" s="6" t="s">
        <v>27</v>
      </c>
      <c r="E1069" s="6">
        <v>1</v>
      </c>
      <c r="F1069" s="7">
        <v>228.44</v>
      </c>
      <c r="G1069" s="7">
        <v>228.44</v>
      </c>
    </row>
    <row r="1070" ht="45" spans="1:7">
      <c r="A1070" s="4">
        <v>170316</v>
      </c>
      <c r="B1070" s="5" t="s">
        <v>2434</v>
      </c>
      <c r="C1070" s="5" t="s">
        <v>2435</v>
      </c>
      <c r="D1070" s="6" t="s">
        <v>27</v>
      </c>
      <c r="E1070" s="6">
        <v>1</v>
      </c>
      <c r="F1070" s="7">
        <v>114.05</v>
      </c>
      <c r="G1070" s="7">
        <v>114.05</v>
      </c>
    </row>
    <row r="1071" ht="45" spans="1:7">
      <c r="A1071" s="4">
        <v>170317</v>
      </c>
      <c r="B1071" s="5" t="s">
        <v>2436</v>
      </c>
      <c r="C1071" s="5" t="s">
        <v>2437</v>
      </c>
      <c r="D1071" s="6" t="s">
        <v>27</v>
      </c>
      <c r="E1071" s="6">
        <v>1</v>
      </c>
      <c r="F1071" s="7">
        <v>127.13</v>
      </c>
      <c r="G1071" s="7">
        <v>127.13</v>
      </c>
    </row>
    <row r="1072" ht="30" spans="1:7">
      <c r="A1072" s="4">
        <v>170318</v>
      </c>
      <c r="B1072" s="5" t="s">
        <v>2438</v>
      </c>
      <c r="C1072" s="5" t="s">
        <v>2439</v>
      </c>
      <c r="D1072" s="6" t="s">
        <v>27</v>
      </c>
      <c r="E1072" s="6">
        <v>1</v>
      </c>
      <c r="F1072" s="7">
        <v>63.58</v>
      </c>
      <c r="G1072" s="7">
        <v>63.58</v>
      </c>
    </row>
    <row r="1073" ht="30" spans="1:7">
      <c r="A1073" s="4">
        <v>170319</v>
      </c>
      <c r="B1073" s="5" t="s">
        <v>2440</v>
      </c>
      <c r="C1073" s="5" t="s">
        <v>2441</v>
      </c>
      <c r="D1073" s="6" t="s">
        <v>27</v>
      </c>
      <c r="E1073" s="6">
        <v>1</v>
      </c>
      <c r="F1073" s="7">
        <v>55.11</v>
      </c>
      <c r="G1073" s="7">
        <v>55.11</v>
      </c>
    </row>
    <row r="1074" ht="30" spans="1:7">
      <c r="A1074" s="4">
        <v>170320</v>
      </c>
      <c r="B1074" s="5" t="s">
        <v>2442</v>
      </c>
      <c r="C1074" s="5" t="s">
        <v>2443</v>
      </c>
      <c r="D1074" s="6" t="s">
        <v>27</v>
      </c>
      <c r="E1074" s="6">
        <v>1</v>
      </c>
      <c r="F1074" s="7">
        <v>64.81</v>
      </c>
      <c r="G1074" s="7">
        <v>64.81</v>
      </c>
    </row>
    <row r="1075" ht="30" spans="1:7">
      <c r="A1075" s="4">
        <v>170321</v>
      </c>
      <c r="B1075" s="5" t="s">
        <v>2444</v>
      </c>
      <c r="C1075" s="5" t="s">
        <v>2445</v>
      </c>
      <c r="D1075" s="6" t="s">
        <v>27</v>
      </c>
      <c r="E1075" s="6">
        <v>1</v>
      </c>
      <c r="F1075" s="7">
        <v>84.42</v>
      </c>
      <c r="G1075" s="7">
        <v>84.42</v>
      </c>
    </row>
    <row r="1076" ht="30" spans="1:7">
      <c r="A1076" s="4">
        <v>170322</v>
      </c>
      <c r="B1076" s="5" t="s">
        <v>2446</v>
      </c>
      <c r="C1076" s="5" t="s">
        <v>2447</v>
      </c>
      <c r="D1076" s="6" t="s">
        <v>27</v>
      </c>
      <c r="E1076" s="6">
        <v>1</v>
      </c>
      <c r="F1076" s="7">
        <v>123.83</v>
      </c>
      <c r="G1076" s="7">
        <v>123.83</v>
      </c>
    </row>
    <row r="1077" ht="30" spans="1:7">
      <c r="A1077" s="4">
        <v>170323</v>
      </c>
      <c r="B1077" s="5" t="s">
        <v>2448</v>
      </c>
      <c r="C1077" s="5" t="s">
        <v>2449</v>
      </c>
      <c r="D1077" s="6" t="s">
        <v>27</v>
      </c>
      <c r="E1077" s="6">
        <v>1</v>
      </c>
      <c r="F1077" s="7">
        <v>149.38</v>
      </c>
      <c r="G1077" s="7">
        <v>149.38</v>
      </c>
    </row>
    <row r="1078" ht="30" spans="1:7">
      <c r="A1078" s="4">
        <v>170324</v>
      </c>
      <c r="B1078" s="5" t="s">
        <v>2450</v>
      </c>
      <c r="C1078" s="5" t="s">
        <v>2451</v>
      </c>
      <c r="D1078" s="6" t="s">
        <v>27</v>
      </c>
      <c r="E1078" s="6">
        <v>1</v>
      </c>
      <c r="F1078" s="7">
        <v>220.93</v>
      </c>
      <c r="G1078" s="7">
        <v>220.93</v>
      </c>
    </row>
    <row r="1079" ht="30" spans="1:7">
      <c r="A1079" s="4">
        <v>170325</v>
      </c>
      <c r="B1079" s="5" t="s">
        <v>2452</v>
      </c>
      <c r="C1079" s="5" t="s">
        <v>2453</v>
      </c>
      <c r="D1079" s="6" t="s">
        <v>27</v>
      </c>
      <c r="E1079" s="6">
        <v>1</v>
      </c>
      <c r="F1079" s="7">
        <v>417.74</v>
      </c>
      <c r="G1079" s="7">
        <v>417.74</v>
      </c>
    </row>
    <row r="1080" ht="30" spans="1:7">
      <c r="A1080" s="4">
        <v>170326</v>
      </c>
      <c r="B1080" s="5" t="s">
        <v>2454</v>
      </c>
      <c r="C1080" s="5" t="s">
        <v>2455</v>
      </c>
      <c r="D1080" s="6" t="s">
        <v>27</v>
      </c>
      <c r="E1080" s="6">
        <v>1</v>
      </c>
      <c r="F1080" s="7">
        <v>595.72</v>
      </c>
      <c r="G1080" s="7">
        <v>595.72</v>
      </c>
    </row>
    <row r="1081" ht="45" spans="1:7">
      <c r="A1081" s="4">
        <v>170327</v>
      </c>
      <c r="B1081" s="5" t="s">
        <v>2456</v>
      </c>
      <c r="C1081" s="5" t="s">
        <v>2457</v>
      </c>
      <c r="D1081" s="6" t="s">
        <v>27</v>
      </c>
      <c r="E1081" s="6">
        <v>1</v>
      </c>
      <c r="F1081" s="7">
        <v>113.29</v>
      </c>
      <c r="G1081" s="7">
        <v>113.29</v>
      </c>
    </row>
    <row r="1082" ht="45" spans="1:7">
      <c r="A1082" s="4">
        <v>170328</v>
      </c>
      <c r="B1082" s="5" t="s">
        <v>2458</v>
      </c>
      <c r="C1082" s="5" t="s">
        <v>2459</v>
      </c>
      <c r="D1082" s="6" t="s">
        <v>27</v>
      </c>
      <c r="E1082" s="6">
        <v>1</v>
      </c>
      <c r="F1082" s="7">
        <v>121.03</v>
      </c>
      <c r="G1082" s="7">
        <v>121.03</v>
      </c>
    </row>
    <row r="1083" ht="45" spans="1:7">
      <c r="A1083" s="4">
        <v>170329</v>
      </c>
      <c r="B1083" s="5" t="s">
        <v>2460</v>
      </c>
      <c r="C1083" s="5" t="s">
        <v>2461</v>
      </c>
      <c r="D1083" s="6" t="s">
        <v>27</v>
      </c>
      <c r="E1083" s="6">
        <v>1</v>
      </c>
      <c r="F1083" s="7">
        <v>163.21</v>
      </c>
      <c r="G1083" s="7">
        <v>163.21</v>
      </c>
    </row>
    <row r="1084" ht="45" spans="1:7">
      <c r="A1084" s="4">
        <v>170330</v>
      </c>
      <c r="B1084" s="5" t="s">
        <v>2462</v>
      </c>
      <c r="C1084" s="5" t="s">
        <v>2463</v>
      </c>
      <c r="D1084" s="6" t="s">
        <v>27</v>
      </c>
      <c r="E1084" s="6">
        <v>1</v>
      </c>
      <c r="F1084" s="7">
        <v>220.15</v>
      </c>
      <c r="G1084" s="7">
        <v>220.15</v>
      </c>
    </row>
    <row r="1085" ht="45" spans="1:7">
      <c r="A1085" s="4">
        <v>170331</v>
      </c>
      <c r="B1085" s="5" t="s">
        <v>2464</v>
      </c>
      <c r="C1085" s="5" t="s">
        <v>2465</v>
      </c>
      <c r="D1085" s="6" t="s">
        <v>27</v>
      </c>
      <c r="E1085" s="6">
        <v>1</v>
      </c>
      <c r="F1085" s="7">
        <v>241.79</v>
      </c>
      <c r="G1085" s="7">
        <v>241.79</v>
      </c>
    </row>
    <row r="1086" ht="30" spans="1:7">
      <c r="A1086" s="4">
        <v>170332</v>
      </c>
      <c r="B1086" s="5" t="s">
        <v>2466</v>
      </c>
      <c r="C1086" s="5" t="s">
        <v>2467</v>
      </c>
      <c r="D1086" s="6" t="s">
        <v>27</v>
      </c>
      <c r="E1086" s="6">
        <v>1</v>
      </c>
      <c r="F1086" s="7">
        <v>98.05</v>
      </c>
      <c r="G1086" s="7">
        <v>98.05</v>
      </c>
    </row>
    <row r="1087" ht="30" spans="1:7">
      <c r="A1087" s="4">
        <v>170333</v>
      </c>
      <c r="B1087" s="5" t="s">
        <v>2468</v>
      </c>
      <c r="C1087" s="5" t="s">
        <v>2469</v>
      </c>
      <c r="D1087" s="6" t="s">
        <v>27</v>
      </c>
      <c r="E1087" s="6">
        <v>1</v>
      </c>
      <c r="F1087" s="7">
        <v>115.58</v>
      </c>
      <c r="G1087" s="7">
        <v>115.58</v>
      </c>
    </row>
    <row r="1088" ht="30" spans="1:7">
      <c r="A1088" s="4">
        <v>170334</v>
      </c>
      <c r="B1088" s="5" t="s">
        <v>2470</v>
      </c>
      <c r="C1088" s="5" t="s">
        <v>2471</v>
      </c>
      <c r="D1088" s="6" t="s">
        <v>27</v>
      </c>
      <c r="E1088" s="6">
        <v>1</v>
      </c>
      <c r="F1088" s="7">
        <v>130.82</v>
      </c>
      <c r="G1088" s="7">
        <v>130.82</v>
      </c>
    </row>
    <row r="1089" ht="30" spans="1:7">
      <c r="A1089" s="4">
        <v>170335</v>
      </c>
      <c r="B1089" s="5" t="s">
        <v>2472</v>
      </c>
      <c r="C1089" s="5" t="s">
        <v>2473</v>
      </c>
      <c r="D1089" s="6" t="s">
        <v>27</v>
      </c>
      <c r="E1089" s="6">
        <v>1</v>
      </c>
      <c r="F1089" s="7">
        <v>218.44</v>
      </c>
      <c r="G1089" s="7">
        <v>218.44</v>
      </c>
    </row>
    <row r="1090" ht="30" spans="1:7">
      <c r="A1090" s="4">
        <v>170336</v>
      </c>
      <c r="B1090" s="5" t="s">
        <v>2474</v>
      </c>
      <c r="C1090" s="5" t="s">
        <v>2475</v>
      </c>
      <c r="D1090" s="6" t="s">
        <v>27</v>
      </c>
      <c r="E1090" s="6">
        <v>1</v>
      </c>
      <c r="F1090" s="7">
        <v>250.63</v>
      </c>
      <c r="G1090" s="7">
        <v>250.63</v>
      </c>
    </row>
    <row r="1091" ht="30" spans="1:7">
      <c r="A1091" s="4">
        <v>170337</v>
      </c>
      <c r="B1091" s="5" t="s">
        <v>2476</v>
      </c>
      <c r="C1091" s="5" t="s">
        <v>2477</v>
      </c>
      <c r="D1091" s="6" t="s">
        <v>27</v>
      </c>
      <c r="E1091" s="6">
        <v>1</v>
      </c>
      <c r="F1091" s="7">
        <v>343.07</v>
      </c>
      <c r="G1091" s="7">
        <v>343.07</v>
      </c>
    </row>
    <row r="1092" ht="30" spans="1:7">
      <c r="A1092" s="4">
        <v>170338</v>
      </c>
      <c r="B1092" s="5" t="s">
        <v>2478</v>
      </c>
      <c r="C1092" s="5" t="s">
        <v>2479</v>
      </c>
      <c r="D1092" s="6" t="s">
        <v>27</v>
      </c>
      <c r="E1092" s="6">
        <v>1</v>
      </c>
      <c r="F1092" s="7">
        <v>583.64</v>
      </c>
      <c r="G1092" s="7">
        <v>583.64</v>
      </c>
    </row>
    <row r="1093" ht="30" spans="1:7">
      <c r="A1093" s="4">
        <v>170339</v>
      </c>
      <c r="B1093" s="5" t="s">
        <v>2480</v>
      </c>
      <c r="C1093" s="5" t="s">
        <v>2481</v>
      </c>
      <c r="D1093" s="6" t="s">
        <v>27</v>
      </c>
      <c r="E1093" s="6">
        <v>1</v>
      </c>
      <c r="F1093" s="7">
        <v>780.86</v>
      </c>
      <c r="G1093" s="7">
        <v>780.86</v>
      </c>
    </row>
    <row r="1094" ht="45" spans="1:7">
      <c r="A1094" s="4">
        <v>170345</v>
      </c>
      <c r="B1094" s="5" t="s">
        <v>2482</v>
      </c>
      <c r="C1094" s="5" t="s">
        <v>2483</v>
      </c>
      <c r="D1094" s="6" t="s">
        <v>27</v>
      </c>
      <c r="E1094" s="6">
        <v>1</v>
      </c>
      <c r="F1094" s="7">
        <v>395.12</v>
      </c>
      <c r="G1094" s="7">
        <v>395.12</v>
      </c>
    </row>
    <row r="1095" ht="45" spans="1:7">
      <c r="A1095" s="4">
        <v>170346</v>
      </c>
      <c r="B1095" s="5" t="s">
        <v>2484</v>
      </c>
      <c r="C1095" s="5" t="s">
        <v>2485</v>
      </c>
      <c r="D1095" s="6" t="s">
        <v>27</v>
      </c>
      <c r="E1095" s="6">
        <v>1</v>
      </c>
      <c r="F1095" s="7">
        <v>395.12</v>
      </c>
      <c r="G1095" s="7">
        <v>395.12</v>
      </c>
    </row>
    <row r="1096" ht="30" spans="1:7">
      <c r="A1096" s="4">
        <v>170347</v>
      </c>
      <c r="B1096" s="5" t="s">
        <v>2486</v>
      </c>
      <c r="C1096" s="5" t="s">
        <v>2487</v>
      </c>
      <c r="D1096" s="6" t="s">
        <v>27</v>
      </c>
      <c r="E1096" s="6">
        <v>1</v>
      </c>
      <c r="F1096" s="7">
        <v>16.45</v>
      </c>
      <c r="G1096" s="7">
        <v>16.45</v>
      </c>
    </row>
    <row r="1097" ht="30" spans="1:7">
      <c r="A1097" s="4">
        <v>170348</v>
      </c>
      <c r="B1097" s="5" t="s">
        <v>2488</v>
      </c>
      <c r="C1097" s="5" t="s">
        <v>2489</v>
      </c>
      <c r="D1097" s="6" t="s">
        <v>27</v>
      </c>
      <c r="E1097" s="6">
        <v>1</v>
      </c>
      <c r="F1097" s="7">
        <v>18.19</v>
      </c>
      <c r="G1097" s="7">
        <v>18.19</v>
      </c>
    </row>
    <row r="1098" ht="45" spans="1:7">
      <c r="A1098" s="4">
        <v>170349</v>
      </c>
      <c r="B1098" s="5" t="s">
        <v>2490</v>
      </c>
      <c r="C1098" s="5" t="s">
        <v>2491</v>
      </c>
      <c r="D1098" s="6" t="s">
        <v>27</v>
      </c>
      <c r="E1098" s="6">
        <v>1</v>
      </c>
      <c r="F1098" s="7">
        <v>66.69</v>
      </c>
      <c r="G1098" s="7">
        <v>66.69</v>
      </c>
    </row>
    <row r="1099" ht="30" spans="1:7">
      <c r="A1099" s="4">
        <v>170350</v>
      </c>
      <c r="B1099" s="5" t="s">
        <v>2492</v>
      </c>
      <c r="C1099" s="5" t="s">
        <v>2493</v>
      </c>
      <c r="D1099" s="6" t="s">
        <v>27</v>
      </c>
      <c r="E1099" s="6">
        <v>1</v>
      </c>
      <c r="F1099" s="7">
        <v>22.47</v>
      </c>
      <c r="G1099" s="7">
        <v>22.47</v>
      </c>
    </row>
    <row r="1100" ht="45" spans="1:7">
      <c r="A1100" s="4">
        <v>170351</v>
      </c>
      <c r="B1100" s="5" t="s">
        <v>2494</v>
      </c>
      <c r="C1100" s="5" t="s">
        <v>2495</v>
      </c>
      <c r="D1100" s="6" t="s">
        <v>27</v>
      </c>
      <c r="E1100" s="6">
        <v>1</v>
      </c>
      <c r="F1100" s="7">
        <v>420.77</v>
      </c>
      <c r="G1100" s="7">
        <v>420.77</v>
      </c>
    </row>
    <row r="1101" ht="45" spans="1:7">
      <c r="A1101" s="4">
        <v>170352</v>
      </c>
      <c r="B1101" s="5" t="s">
        <v>2496</v>
      </c>
      <c r="C1101" s="5" t="s">
        <v>2497</v>
      </c>
      <c r="D1101" s="6" t="s">
        <v>27</v>
      </c>
      <c r="E1101" s="6">
        <v>1</v>
      </c>
      <c r="F1101" s="7">
        <v>555.81</v>
      </c>
      <c r="G1101" s="7">
        <v>555.81</v>
      </c>
    </row>
    <row r="1102" ht="45" spans="1:7">
      <c r="A1102" s="4">
        <v>170353</v>
      </c>
      <c r="B1102" s="5" t="s">
        <v>2498</v>
      </c>
      <c r="C1102" s="5" t="s">
        <v>2499</v>
      </c>
      <c r="D1102" s="6" t="s">
        <v>27</v>
      </c>
      <c r="E1102" s="6">
        <v>1</v>
      </c>
      <c r="F1102" s="7">
        <v>540.22</v>
      </c>
      <c r="G1102" s="7">
        <v>540.22</v>
      </c>
    </row>
    <row r="1103" ht="45" spans="1:7">
      <c r="A1103" s="4">
        <v>170354</v>
      </c>
      <c r="B1103" s="5" t="s">
        <v>2500</v>
      </c>
      <c r="C1103" s="5" t="s">
        <v>2501</v>
      </c>
      <c r="D1103" s="6" t="s">
        <v>27</v>
      </c>
      <c r="E1103" s="6">
        <v>1</v>
      </c>
      <c r="F1103" s="10">
        <v>1316.42</v>
      </c>
      <c r="G1103" s="10">
        <v>1316.42</v>
      </c>
    </row>
    <row r="1104" ht="45" spans="1:7">
      <c r="A1104" s="4">
        <v>170357</v>
      </c>
      <c r="B1104" s="5" t="s">
        <v>2502</v>
      </c>
      <c r="C1104" s="5" t="s">
        <v>2503</v>
      </c>
      <c r="D1104" s="6" t="s">
        <v>27</v>
      </c>
      <c r="E1104" s="6">
        <v>1</v>
      </c>
      <c r="F1104" s="10">
        <v>1156.66</v>
      </c>
      <c r="G1104" s="10">
        <v>1156.66</v>
      </c>
    </row>
    <row r="1105" spans="1:7">
      <c r="A1105" s="4">
        <v>1705</v>
      </c>
      <c r="B1105" s="5"/>
      <c r="C1105" s="4" t="s">
        <v>2504</v>
      </c>
      <c r="D1105" s="6"/>
      <c r="E1105" s="6"/>
      <c r="F1105" s="7"/>
      <c r="G1105" s="7"/>
    </row>
    <row r="1106" ht="45" spans="1:7">
      <c r="A1106" s="4">
        <v>170502</v>
      </c>
      <c r="B1106" s="5" t="s">
        <v>2505</v>
      </c>
      <c r="C1106" s="5" t="s">
        <v>2506</v>
      </c>
      <c r="D1106" s="6" t="s">
        <v>27</v>
      </c>
      <c r="E1106" s="6">
        <v>1</v>
      </c>
      <c r="F1106" s="7">
        <v>181.66</v>
      </c>
      <c r="G1106" s="7">
        <v>181.66</v>
      </c>
    </row>
    <row r="1107" ht="45" spans="1:7">
      <c r="A1107" s="4">
        <v>170506</v>
      </c>
      <c r="B1107" s="5" t="s">
        <v>2507</v>
      </c>
      <c r="C1107" s="5" t="s">
        <v>2508</v>
      </c>
      <c r="D1107" s="6" t="s">
        <v>27</v>
      </c>
      <c r="E1107" s="6">
        <v>1</v>
      </c>
      <c r="F1107" s="7">
        <v>705.81</v>
      </c>
      <c r="G1107" s="7">
        <v>705.81</v>
      </c>
    </row>
    <row r="1108" ht="90" spans="1:7">
      <c r="A1108" s="4">
        <v>170507</v>
      </c>
      <c r="B1108" s="5" t="s">
        <v>2509</v>
      </c>
      <c r="C1108" s="5" t="s">
        <v>2510</v>
      </c>
      <c r="D1108" s="6" t="s">
        <v>32</v>
      </c>
      <c r="E1108" s="6">
        <v>1</v>
      </c>
      <c r="F1108" s="10">
        <v>1509.75</v>
      </c>
      <c r="G1108" s="10">
        <v>1509.75</v>
      </c>
    </row>
    <row r="1109" ht="90" spans="1:7">
      <c r="A1109" s="4">
        <v>170508</v>
      </c>
      <c r="B1109" s="5" t="s">
        <v>2511</v>
      </c>
      <c r="C1109" s="5" t="s">
        <v>2512</v>
      </c>
      <c r="D1109" s="6" t="s">
        <v>32</v>
      </c>
      <c r="E1109" s="6">
        <v>1</v>
      </c>
      <c r="F1109" s="10">
        <v>1509.75</v>
      </c>
      <c r="G1109" s="10">
        <v>1509.75</v>
      </c>
    </row>
    <row r="1110" ht="45" spans="1:7">
      <c r="A1110" s="4">
        <v>170509</v>
      </c>
      <c r="B1110" s="5" t="s">
        <v>2513</v>
      </c>
      <c r="C1110" s="5" t="s">
        <v>2514</v>
      </c>
      <c r="D1110" s="6" t="s">
        <v>27</v>
      </c>
      <c r="E1110" s="6">
        <v>1</v>
      </c>
      <c r="F1110" s="10">
        <v>1835.78</v>
      </c>
      <c r="G1110" s="10">
        <v>1835.78</v>
      </c>
    </row>
    <row r="1111" ht="90" spans="1:7">
      <c r="A1111" s="4">
        <v>170510</v>
      </c>
      <c r="B1111" s="5" t="s">
        <v>2515</v>
      </c>
      <c r="C1111" s="5" t="s">
        <v>2516</v>
      </c>
      <c r="D1111" s="6" t="s">
        <v>27</v>
      </c>
      <c r="E1111" s="6">
        <v>1</v>
      </c>
      <c r="F1111" s="10">
        <v>5432.17</v>
      </c>
      <c r="G1111" s="10">
        <v>5432.17</v>
      </c>
    </row>
    <row r="1112" ht="60" spans="1:7">
      <c r="A1112" s="4">
        <v>170511</v>
      </c>
      <c r="B1112" s="5" t="s">
        <v>2517</v>
      </c>
      <c r="C1112" s="5" t="s">
        <v>2518</v>
      </c>
      <c r="D1112" s="6" t="s">
        <v>27</v>
      </c>
      <c r="E1112" s="6">
        <v>1</v>
      </c>
      <c r="F1112" s="10">
        <v>2413.12</v>
      </c>
      <c r="G1112" s="10">
        <v>2413.12</v>
      </c>
    </row>
    <row r="1113" ht="75" spans="1:7">
      <c r="A1113" s="4">
        <v>170512</v>
      </c>
      <c r="B1113" s="5" t="s">
        <v>2519</v>
      </c>
      <c r="C1113" s="5" t="s">
        <v>2520</v>
      </c>
      <c r="D1113" s="6" t="s">
        <v>27</v>
      </c>
      <c r="E1113" s="6">
        <v>1</v>
      </c>
      <c r="F1113" s="7">
        <v>660.66</v>
      </c>
      <c r="G1113" s="7">
        <v>660.66</v>
      </c>
    </row>
    <row r="1114" ht="75" spans="1:7">
      <c r="A1114" s="4">
        <v>170514</v>
      </c>
      <c r="B1114" s="5" t="s">
        <v>2521</v>
      </c>
      <c r="C1114" s="5" t="s">
        <v>2522</v>
      </c>
      <c r="D1114" s="6" t="s">
        <v>27</v>
      </c>
      <c r="E1114" s="6">
        <v>1</v>
      </c>
      <c r="F1114" s="10">
        <v>1493.23</v>
      </c>
      <c r="G1114" s="10">
        <v>1493.23</v>
      </c>
    </row>
    <row r="1115" ht="75" spans="1:7">
      <c r="A1115" s="4">
        <v>170515</v>
      </c>
      <c r="B1115" s="5" t="s">
        <v>2523</v>
      </c>
      <c r="C1115" s="5" t="s">
        <v>2524</v>
      </c>
      <c r="D1115" s="6" t="s">
        <v>27</v>
      </c>
      <c r="E1115" s="6">
        <v>1</v>
      </c>
      <c r="F1115" s="10">
        <v>1720.45</v>
      </c>
      <c r="G1115" s="10">
        <v>1720.45</v>
      </c>
    </row>
    <row r="1116" ht="75" spans="1:7">
      <c r="A1116" s="4">
        <v>170516</v>
      </c>
      <c r="B1116" s="5" t="s">
        <v>2525</v>
      </c>
      <c r="C1116" s="5" t="s">
        <v>2526</v>
      </c>
      <c r="D1116" s="6" t="s">
        <v>27</v>
      </c>
      <c r="E1116" s="6">
        <v>1</v>
      </c>
      <c r="F1116" s="10">
        <v>2840.43</v>
      </c>
      <c r="G1116" s="10">
        <v>2840.43</v>
      </c>
    </row>
    <row r="1117" ht="45" spans="1:7">
      <c r="A1117" s="4">
        <v>170519</v>
      </c>
      <c r="B1117" s="5" t="s">
        <v>2527</v>
      </c>
      <c r="C1117" s="5" t="s">
        <v>2528</v>
      </c>
      <c r="D1117" s="6" t="s">
        <v>27</v>
      </c>
      <c r="E1117" s="6">
        <v>1</v>
      </c>
      <c r="F1117" s="7">
        <v>310.5</v>
      </c>
      <c r="G1117" s="7">
        <v>310.5</v>
      </c>
    </row>
    <row r="1118" ht="45" spans="1:7">
      <c r="A1118" s="4">
        <v>170524</v>
      </c>
      <c r="B1118" s="5" t="s">
        <v>2529</v>
      </c>
      <c r="C1118" s="5" t="s">
        <v>2530</v>
      </c>
      <c r="D1118" s="6" t="s">
        <v>27</v>
      </c>
      <c r="E1118" s="6">
        <v>1</v>
      </c>
      <c r="F1118" s="7">
        <v>70.17</v>
      </c>
      <c r="G1118" s="7">
        <v>70.17</v>
      </c>
    </row>
    <row r="1119" ht="60" spans="1:7">
      <c r="A1119" s="4">
        <v>170528</v>
      </c>
      <c r="B1119" s="5" t="s">
        <v>2531</v>
      </c>
      <c r="C1119" s="5" t="s">
        <v>2532</v>
      </c>
      <c r="D1119" s="6" t="s">
        <v>27</v>
      </c>
      <c r="E1119" s="6">
        <v>1</v>
      </c>
      <c r="F1119" s="10">
        <v>3728.83</v>
      </c>
      <c r="G1119" s="10">
        <v>3728.83</v>
      </c>
    </row>
    <row r="1120" ht="75" spans="1:7">
      <c r="A1120" s="4">
        <v>170530</v>
      </c>
      <c r="B1120" s="5" t="s">
        <v>2533</v>
      </c>
      <c r="C1120" s="5" t="s">
        <v>2534</v>
      </c>
      <c r="D1120" s="6" t="s">
        <v>27</v>
      </c>
      <c r="E1120" s="6">
        <v>1</v>
      </c>
      <c r="F1120" s="7">
        <v>600.59</v>
      </c>
      <c r="G1120" s="7">
        <v>600.59</v>
      </c>
    </row>
    <row r="1121" ht="45" spans="1:7">
      <c r="A1121" s="4">
        <v>170533</v>
      </c>
      <c r="B1121" s="5" t="s">
        <v>2535</v>
      </c>
      <c r="C1121" s="5" t="s">
        <v>2536</v>
      </c>
      <c r="D1121" s="6" t="s">
        <v>27</v>
      </c>
      <c r="E1121" s="6">
        <v>1</v>
      </c>
      <c r="F1121" s="10">
        <v>1675.82</v>
      </c>
      <c r="G1121" s="10">
        <v>1675.82</v>
      </c>
    </row>
    <row r="1122" ht="45" spans="1:7">
      <c r="A1122" s="4">
        <v>170534</v>
      </c>
      <c r="B1122" s="5" t="s">
        <v>2537</v>
      </c>
      <c r="C1122" s="5" t="s">
        <v>2538</v>
      </c>
      <c r="D1122" s="6" t="s">
        <v>27</v>
      </c>
      <c r="E1122" s="6">
        <v>1</v>
      </c>
      <c r="F1122" s="10">
        <v>2878.19</v>
      </c>
      <c r="G1122" s="10">
        <v>2878.19</v>
      </c>
    </row>
    <row r="1123" ht="45" spans="1:7">
      <c r="A1123" s="4">
        <v>170535</v>
      </c>
      <c r="B1123" s="5" t="s">
        <v>2539</v>
      </c>
      <c r="C1123" s="5" t="s">
        <v>2540</v>
      </c>
      <c r="D1123" s="6" t="s">
        <v>27</v>
      </c>
      <c r="E1123" s="6">
        <v>1</v>
      </c>
      <c r="F1123" s="10">
        <v>1951.11</v>
      </c>
      <c r="G1123" s="10">
        <v>1951.11</v>
      </c>
    </row>
    <row r="1124" ht="45" spans="1:7">
      <c r="A1124" s="4">
        <v>170536</v>
      </c>
      <c r="B1124" s="5" t="s">
        <v>2541</v>
      </c>
      <c r="C1124" s="5" t="s">
        <v>2542</v>
      </c>
      <c r="D1124" s="6" t="s">
        <v>27</v>
      </c>
      <c r="E1124" s="6">
        <v>1</v>
      </c>
      <c r="F1124" s="10">
        <v>2624.35</v>
      </c>
      <c r="G1124" s="10">
        <v>2624.35</v>
      </c>
    </row>
    <row r="1125" ht="45" spans="1:7">
      <c r="A1125" s="4">
        <v>170537</v>
      </c>
      <c r="B1125" s="5" t="s">
        <v>2543</v>
      </c>
      <c r="C1125" s="5" t="s">
        <v>2544</v>
      </c>
      <c r="D1125" s="6" t="s">
        <v>27</v>
      </c>
      <c r="E1125" s="6">
        <v>1</v>
      </c>
      <c r="F1125" s="7">
        <v>55.19</v>
      </c>
      <c r="G1125" s="7">
        <v>55.19</v>
      </c>
    </row>
    <row r="1126" ht="30" spans="1:7">
      <c r="A1126" s="4">
        <v>170538</v>
      </c>
      <c r="B1126" s="5" t="s">
        <v>2545</v>
      </c>
      <c r="C1126" s="5" t="s">
        <v>2546</v>
      </c>
      <c r="D1126" s="6" t="s">
        <v>27</v>
      </c>
      <c r="E1126" s="6">
        <v>1</v>
      </c>
      <c r="F1126" s="7">
        <v>27.74</v>
      </c>
      <c r="G1126" s="7">
        <v>27.74</v>
      </c>
    </row>
    <row r="1127" ht="60" spans="1:7">
      <c r="A1127" s="4">
        <v>170539</v>
      </c>
      <c r="B1127" s="5" t="s">
        <v>2547</v>
      </c>
      <c r="C1127" s="5" t="s">
        <v>2548</v>
      </c>
      <c r="D1127" s="6" t="s">
        <v>27</v>
      </c>
      <c r="E1127" s="6">
        <v>1</v>
      </c>
      <c r="F1127" s="7">
        <v>646.34</v>
      </c>
      <c r="G1127" s="7">
        <v>646.34</v>
      </c>
    </row>
    <row r="1128" ht="60" spans="1:7">
      <c r="A1128" s="4">
        <v>170540</v>
      </c>
      <c r="B1128" s="5" t="s">
        <v>2549</v>
      </c>
      <c r="C1128" s="5" t="s">
        <v>2550</v>
      </c>
      <c r="D1128" s="6" t="s">
        <v>27</v>
      </c>
      <c r="E1128" s="6">
        <v>1</v>
      </c>
      <c r="F1128" s="7">
        <v>770.18</v>
      </c>
      <c r="G1128" s="7">
        <v>770.18</v>
      </c>
    </row>
    <row r="1129" ht="30" spans="1:7">
      <c r="A1129" s="4">
        <v>170541</v>
      </c>
      <c r="B1129" s="5" t="s">
        <v>2551</v>
      </c>
      <c r="C1129" s="5" t="s">
        <v>2552</v>
      </c>
      <c r="D1129" s="6" t="s">
        <v>27</v>
      </c>
      <c r="E1129" s="6">
        <v>1</v>
      </c>
      <c r="F1129" s="7">
        <v>203.96</v>
      </c>
      <c r="G1129" s="7">
        <v>203.96</v>
      </c>
    </row>
    <row r="1130" ht="90" spans="1:7">
      <c r="A1130" s="4">
        <v>170545</v>
      </c>
      <c r="B1130" s="5" t="s">
        <v>2553</v>
      </c>
      <c r="C1130" s="5" t="s">
        <v>2554</v>
      </c>
      <c r="D1130" s="6" t="s">
        <v>32</v>
      </c>
      <c r="E1130" s="6">
        <v>1</v>
      </c>
      <c r="F1130" s="10">
        <v>1556.86</v>
      </c>
      <c r="G1130" s="10">
        <v>1556.86</v>
      </c>
    </row>
    <row r="1131" ht="30" spans="1:7">
      <c r="A1131" s="4">
        <v>170546</v>
      </c>
      <c r="B1131" s="5" t="s">
        <v>2555</v>
      </c>
      <c r="C1131" s="5" t="s">
        <v>2556</v>
      </c>
      <c r="D1131" s="6" t="s">
        <v>27</v>
      </c>
      <c r="E1131" s="6">
        <v>1</v>
      </c>
      <c r="F1131" s="7">
        <v>378.88</v>
      </c>
      <c r="G1131" s="7">
        <v>378.88</v>
      </c>
    </row>
    <row r="1132" ht="60" spans="1:7">
      <c r="A1132" s="4">
        <v>170547</v>
      </c>
      <c r="B1132" s="5" t="s">
        <v>2557</v>
      </c>
      <c r="C1132" s="5" t="s">
        <v>2558</v>
      </c>
      <c r="D1132" s="6" t="s">
        <v>27</v>
      </c>
      <c r="E1132" s="6">
        <v>1</v>
      </c>
      <c r="F1132" s="7">
        <v>591.68</v>
      </c>
      <c r="G1132" s="7">
        <v>591.68</v>
      </c>
    </row>
    <row r="1133" ht="45" spans="1:7">
      <c r="A1133" s="4">
        <v>170548</v>
      </c>
      <c r="B1133" s="5" t="s">
        <v>2559</v>
      </c>
      <c r="C1133" s="5" t="s">
        <v>2560</v>
      </c>
      <c r="D1133" s="6" t="s">
        <v>27</v>
      </c>
      <c r="E1133" s="6">
        <v>1</v>
      </c>
      <c r="F1133" s="10">
        <v>1586.36</v>
      </c>
      <c r="G1133" s="10">
        <v>1586.36</v>
      </c>
    </row>
    <row r="1134" ht="45" spans="1:7">
      <c r="A1134" s="4">
        <v>170549</v>
      </c>
      <c r="B1134" s="5" t="s">
        <v>2561</v>
      </c>
      <c r="C1134" s="5" t="s">
        <v>2562</v>
      </c>
      <c r="D1134" s="6" t="s">
        <v>27</v>
      </c>
      <c r="E1134" s="6">
        <v>1</v>
      </c>
      <c r="F1134" s="10">
        <v>2326.75</v>
      </c>
      <c r="G1134" s="10">
        <v>2326.75</v>
      </c>
    </row>
    <row r="1135" ht="45" spans="1:7">
      <c r="A1135" s="4">
        <v>170550</v>
      </c>
      <c r="B1135" s="5" t="s">
        <v>2563</v>
      </c>
      <c r="C1135" s="5" t="s">
        <v>2564</v>
      </c>
      <c r="D1135" s="6" t="s">
        <v>27</v>
      </c>
      <c r="E1135" s="6">
        <v>1</v>
      </c>
      <c r="F1135" s="10">
        <v>1682.14</v>
      </c>
      <c r="G1135" s="10">
        <v>1682.14</v>
      </c>
    </row>
    <row r="1136" ht="30" spans="1:7">
      <c r="A1136" s="4">
        <v>170555</v>
      </c>
      <c r="B1136" s="5" t="s">
        <v>2565</v>
      </c>
      <c r="C1136" s="5" t="s">
        <v>2566</v>
      </c>
      <c r="D1136" s="6" t="s">
        <v>27</v>
      </c>
      <c r="E1136" s="6">
        <v>1</v>
      </c>
      <c r="F1136" s="7">
        <v>258.94</v>
      </c>
      <c r="G1136" s="7">
        <v>258.94</v>
      </c>
    </row>
    <row r="1137" ht="90" spans="1:7">
      <c r="A1137" s="4">
        <v>170557</v>
      </c>
      <c r="B1137" s="5" t="s">
        <v>2567</v>
      </c>
      <c r="C1137" s="5" t="s">
        <v>2568</v>
      </c>
      <c r="D1137" s="6" t="s">
        <v>32</v>
      </c>
      <c r="E1137" s="6">
        <v>1</v>
      </c>
      <c r="F1137" s="10">
        <v>1900.88</v>
      </c>
      <c r="G1137" s="10">
        <v>1900.88</v>
      </c>
    </row>
    <row r="1138" ht="60" spans="1:7">
      <c r="A1138" s="4">
        <v>170561</v>
      </c>
      <c r="B1138" s="5" t="s">
        <v>2569</v>
      </c>
      <c r="C1138" s="5" t="s">
        <v>2570</v>
      </c>
      <c r="D1138" s="6" t="s">
        <v>27</v>
      </c>
      <c r="E1138" s="6">
        <v>1</v>
      </c>
      <c r="F1138" s="10">
        <v>11491.62</v>
      </c>
      <c r="G1138" s="10">
        <v>11491.62</v>
      </c>
    </row>
    <row r="1139" ht="45" spans="1:7">
      <c r="A1139" s="4">
        <v>170562</v>
      </c>
      <c r="B1139" s="5" t="s">
        <v>2571</v>
      </c>
      <c r="C1139" s="5" t="s">
        <v>2572</v>
      </c>
      <c r="D1139" s="6" t="s">
        <v>27</v>
      </c>
      <c r="E1139" s="6">
        <v>1</v>
      </c>
      <c r="F1139" s="10">
        <v>3619.47</v>
      </c>
      <c r="G1139" s="10">
        <v>3619.47</v>
      </c>
    </row>
    <row r="1140" ht="120" spans="1:7">
      <c r="A1140" s="4">
        <v>170563</v>
      </c>
      <c r="B1140" s="5" t="s">
        <v>2573</v>
      </c>
      <c r="C1140" s="5" t="s">
        <v>2574</v>
      </c>
      <c r="D1140" s="6" t="s">
        <v>27</v>
      </c>
      <c r="E1140" s="6">
        <v>1</v>
      </c>
      <c r="F1140" s="10">
        <v>15777.45</v>
      </c>
      <c r="G1140" s="10">
        <v>15777.45</v>
      </c>
    </row>
    <row r="1141" spans="1:7">
      <c r="A1141" s="4">
        <v>1706</v>
      </c>
      <c r="B1141" s="5"/>
      <c r="C1141" s="4" t="s">
        <v>2575</v>
      </c>
      <c r="D1141" s="6"/>
      <c r="E1141" s="6"/>
      <c r="F1141" s="7"/>
      <c r="G1141" s="7"/>
    </row>
    <row r="1142" ht="45" spans="1:7">
      <c r="A1142" s="4">
        <v>170601</v>
      </c>
      <c r="B1142" s="5" t="s">
        <v>2576</v>
      </c>
      <c r="C1142" s="5" t="s">
        <v>2577</v>
      </c>
      <c r="D1142" s="6" t="s">
        <v>27</v>
      </c>
      <c r="E1142" s="6">
        <v>1</v>
      </c>
      <c r="F1142" s="7">
        <v>122.05</v>
      </c>
      <c r="G1142" s="7">
        <v>122.05</v>
      </c>
    </row>
    <row r="1143" ht="45" spans="1:7">
      <c r="A1143" s="4">
        <v>170602</v>
      </c>
      <c r="B1143" s="5" t="s">
        <v>2578</v>
      </c>
      <c r="C1143" s="5" t="s">
        <v>2579</v>
      </c>
      <c r="D1143" s="6" t="s">
        <v>27</v>
      </c>
      <c r="E1143" s="6">
        <v>1</v>
      </c>
      <c r="F1143" s="7">
        <v>142.99</v>
      </c>
      <c r="G1143" s="7">
        <v>142.99</v>
      </c>
    </row>
    <row r="1144" ht="45" spans="1:7">
      <c r="A1144" s="4">
        <v>170603</v>
      </c>
      <c r="B1144" s="5" t="s">
        <v>2580</v>
      </c>
      <c r="C1144" s="5" t="s">
        <v>2581</v>
      </c>
      <c r="D1144" s="6" t="s">
        <v>27</v>
      </c>
      <c r="E1144" s="6">
        <v>1</v>
      </c>
      <c r="F1144" s="7">
        <v>169.95</v>
      </c>
      <c r="G1144" s="7">
        <v>169.95</v>
      </c>
    </row>
    <row r="1145" ht="45" spans="1:7">
      <c r="A1145" s="4">
        <v>170604</v>
      </c>
      <c r="B1145" s="5" t="s">
        <v>2582</v>
      </c>
      <c r="C1145" s="5" t="s">
        <v>2583</v>
      </c>
      <c r="D1145" s="6" t="s">
        <v>27</v>
      </c>
      <c r="E1145" s="6">
        <v>1</v>
      </c>
      <c r="F1145" s="7">
        <v>176.51</v>
      </c>
      <c r="G1145" s="7">
        <v>176.51</v>
      </c>
    </row>
    <row r="1146" ht="45" spans="1:7">
      <c r="A1146" s="4">
        <v>170607</v>
      </c>
      <c r="B1146" s="5" t="s">
        <v>2584</v>
      </c>
      <c r="C1146" s="5" t="s">
        <v>2585</v>
      </c>
      <c r="D1146" s="6" t="s">
        <v>27</v>
      </c>
      <c r="E1146" s="6">
        <v>1</v>
      </c>
      <c r="F1146" s="7">
        <v>383.26</v>
      </c>
      <c r="G1146" s="7">
        <v>383.26</v>
      </c>
    </row>
    <row r="1147" ht="105" spans="1:7">
      <c r="A1147" s="4">
        <v>170608</v>
      </c>
      <c r="B1147" s="5" t="s">
        <v>2586</v>
      </c>
      <c r="C1147" s="5" t="s">
        <v>2587</v>
      </c>
      <c r="D1147" s="6" t="s">
        <v>27</v>
      </c>
      <c r="E1147" s="6">
        <v>1</v>
      </c>
      <c r="F1147" s="10">
        <v>1610.66</v>
      </c>
      <c r="G1147" s="10">
        <v>1610.66</v>
      </c>
    </row>
    <row r="1148" ht="105" spans="1:7">
      <c r="A1148" s="4">
        <v>170609</v>
      </c>
      <c r="B1148" s="5" t="s">
        <v>2588</v>
      </c>
      <c r="C1148" s="5" t="s">
        <v>2589</v>
      </c>
      <c r="D1148" s="6" t="s">
        <v>27</v>
      </c>
      <c r="E1148" s="6">
        <v>1</v>
      </c>
      <c r="F1148" s="10">
        <v>1610.66</v>
      </c>
      <c r="G1148" s="10">
        <v>1610.66</v>
      </c>
    </row>
    <row r="1149" ht="60" spans="1:7">
      <c r="A1149" s="4">
        <v>170610</v>
      </c>
      <c r="B1149" s="5" t="s">
        <v>2590</v>
      </c>
      <c r="C1149" s="5" t="s">
        <v>2591</v>
      </c>
      <c r="D1149" s="6" t="s">
        <v>27</v>
      </c>
      <c r="E1149" s="6">
        <v>1</v>
      </c>
      <c r="F1149" s="10">
        <v>1736.21</v>
      </c>
      <c r="G1149" s="10">
        <v>1736.21</v>
      </c>
    </row>
    <row r="1150" ht="75" spans="1:7">
      <c r="A1150" s="4">
        <v>170611</v>
      </c>
      <c r="B1150" s="5" t="s">
        <v>2592</v>
      </c>
      <c r="C1150" s="5" t="s">
        <v>2593</v>
      </c>
      <c r="D1150" s="6" t="s">
        <v>27</v>
      </c>
      <c r="E1150" s="6">
        <v>1</v>
      </c>
      <c r="F1150" s="10">
        <v>1756.96</v>
      </c>
      <c r="G1150" s="10">
        <v>1756.96</v>
      </c>
    </row>
    <row r="1151" ht="90" spans="1:7">
      <c r="A1151" s="4">
        <v>170612</v>
      </c>
      <c r="B1151" s="5" t="s">
        <v>2594</v>
      </c>
      <c r="C1151" s="5" t="s">
        <v>2595</v>
      </c>
      <c r="D1151" s="6" t="s">
        <v>27</v>
      </c>
      <c r="E1151" s="6">
        <v>1</v>
      </c>
      <c r="F1151" s="10">
        <v>1413.8</v>
      </c>
      <c r="G1151" s="10">
        <v>1413.8</v>
      </c>
    </row>
    <row r="1152" ht="75" spans="1:7">
      <c r="A1152" s="4">
        <v>170613</v>
      </c>
      <c r="B1152" s="5" t="s">
        <v>2596</v>
      </c>
      <c r="C1152" s="5" t="s">
        <v>2597</v>
      </c>
      <c r="D1152" s="6" t="s">
        <v>27</v>
      </c>
      <c r="E1152" s="6">
        <v>1</v>
      </c>
      <c r="F1152" s="10">
        <v>2039.97</v>
      </c>
      <c r="G1152" s="10">
        <v>2039.97</v>
      </c>
    </row>
    <row r="1153" ht="75" spans="1:7">
      <c r="A1153" s="4">
        <v>170614</v>
      </c>
      <c r="B1153" s="5" t="s">
        <v>2598</v>
      </c>
      <c r="C1153" s="5" t="s">
        <v>2599</v>
      </c>
      <c r="D1153" s="6" t="s">
        <v>27</v>
      </c>
      <c r="E1153" s="6">
        <v>1</v>
      </c>
      <c r="F1153" s="7">
        <v>226.5</v>
      </c>
      <c r="G1153" s="7">
        <v>226.5</v>
      </c>
    </row>
    <row r="1154" ht="45" spans="1:7">
      <c r="A1154" s="4">
        <v>170615</v>
      </c>
      <c r="B1154" s="5" t="s">
        <v>2600</v>
      </c>
      <c r="C1154" s="5" t="s">
        <v>2601</v>
      </c>
      <c r="D1154" s="6" t="s">
        <v>27</v>
      </c>
      <c r="E1154" s="6">
        <v>1</v>
      </c>
      <c r="F1154" s="7">
        <v>159.01</v>
      </c>
      <c r="G1154" s="7">
        <v>159.01</v>
      </c>
    </row>
    <row r="1155" spans="1:7">
      <c r="A1155" s="4">
        <v>18</v>
      </c>
      <c r="B1155" s="5"/>
      <c r="C1155" s="4" t="s">
        <v>2602</v>
      </c>
      <c r="D1155" s="6"/>
      <c r="E1155" s="6"/>
      <c r="F1155" s="7"/>
      <c r="G1155" s="7"/>
    </row>
    <row r="1156" spans="1:7">
      <c r="A1156" s="4">
        <v>1801</v>
      </c>
      <c r="B1156" s="5"/>
      <c r="C1156" s="4" t="s">
        <v>2603</v>
      </c>
      <c r="D1156" s="6"/>
      <c r="E1156" s="6"/>
      <c r="F1156" s="7"/>
      <c r="G1156" s="7"/>
    </row>
    <row r="1157" ht="45" spans="1:7">
      <c r="A1157" s="4">
        <v>180107</v>
      </c>
      <c r="B1157" s="5" t="s">
        <v>2604</v>
      </c>
      <c r="C1157" s="5" t="s">
        <v>2605</v>
      </c>
      <c r="D1157" s="6" t="s">
        <v>27</v>
      </c>
      <c r="E1157" s="6">
        <v>1</v>
      </c>
      <c r="F1157" s="7">
        <v>531.03</v>
      </c>
      <c r="G1157" s="7">
        <v>531.03</v>
      </c>
    </row>
    <row r="1158" ht="30" spans="1:7">
      <c r="A1158" s="4">
        <v>180110</v>
      </c>
      <c r="B1158" s="5" t="s">
        <v>2606</v>
      </c>
      <c r="C1158" s="5" t="s">
        <v>2607</v>
      </c>
      <c r="D1158" s="6" t="s">
        <v>27</v>
      </c>
      <c r="E1158" s="6">
        <v>1</v>
      </c>
      <c r="F1158" s="7">
        <v>109.23</v>
      </c>
      <c r="G1158" s="7">
        <v>109.23</v>
      </c>
    </row>
    <row r="1159" ht="30" spans="1:7">
      <c r="A1159" s="4">
        <v>180115</v>
      </c>
      <c r="B1159" s="5" t="s">
        <v>2608</v>
      </c>
      <c r="C1159" s="5" t="s">
        <v>2609</v>
      </c>
      <c r="D1159" s="6" t="s">
        <v>27</v>
      </c>
      <c r="E1159" s="6">
        <v>1</v>
      </c>
      <c r="F1159" s="7">
        <v>72.09</v>
      </c>
      <c r="G1159" s="7">
        <v>72.09</v>
      </c>
    </row>
    <row r="1160" spans="1:7">
      <c r="A1160" s="4">
        <v>1802</v>
      </c>
      <c r="B1160" s="5"/>
      <c r="C1160" s="4" t="s">
        <v>2610</v>
      </c>
      <c r="D1160" s="6"/>
      <c r="E1160" s="6"/>
      <c r="F1160" s="7"/>
      <c r="G1160" s="7"/>
    </row>
    <row r="1161" ht="45" spans="1:7">
      <c r="A1161" s="4">
        <v>180201</v>
      </c>
      <c r="B1161" s="5" t="s">
        <v>2611</v>
      </c>
      <c r="C1161" s="5" t="s">
        <v>2612</v>
      </c>
      <c r="D1161" s="6" t="s">
        <v>27</v>
      </c>
      <c r="E1161" s="6">
        <v>1</v>
      </c>
      <c r="F1161" s="7">
        <v>37.08</v>
      </c>
      <c r="G1161" s="7">
        <v>37.08</v>
      </c>
    </row>
    <row r="1162" ht="45" spans="1:7">
      <c r="A1162" s="4">
        <v>180202</v>
      </c>
      <c r="B1162" s="5" t="s">
        <v>2613</v>
      </c>
      <c r="C1162" s="5" t="s">
        <v>2614</v>
      </c>
      <c r="D1162" s="6" t="s">
        <v>27</v>
      </c>
      <c r="E1162" s="6">
        <v>1</v>
      </c>
      <c r="F1162" s="7">
        <v>42.53</v>
      </c>
      <c r="G1162" s="7">
        <v>42.53</v>
      </c>
    </row>
    <row r="1163" ht="30" spans="1:7">
      <c r="A1163" s="4">
        <v>180204</v>
      </c>
      <c r="B1163" s="5" t="s">
        <v>2615</v>
      </c>
      <c r="C1163" s="5" t="s">
        <v>2616</v>
      </c>
      <c r="D1163" s="6" t="s">
        <v>27</v>
      </c>
      <c r="E1163" s="6">
        <v>1</v>
      </c>
      <c r="F1163" s="7">
        <v>33.22</v>
      </c>
      <c r="G1163" s="7">
        <v>33.22</v>
      </c>
    </row>
    <row r="1164" ht="30" spans="1:7">
      <c r="A1164" s="4">
        <v>180205</v>
      </c>
      <c r="B1164" s="5" t="s">
        <v>2617</v>
      </c>
      <c r="C1164" s="5" t="s">
        <v>2618</v>
      </c>
      <c r="D1164" s="6" t="s">
        <v>27</v>
      </c>
      <c r="E1164" s="6">
        <v>1</v>
      </c>
      <c r="F1164" s="7">
        <v>55.45</v>
      </c>
      <c r="G1164" s="7">
        <v>55.45</v>
      </c>
    </row>
    <row r="1165" ht="30" spans="1:7">
      <c r="A1165" s="4">
        <v>180206</v>
      </c>
      <c r="B1165" s="5" t="s">
        <v>2619</v>
      </c>
      <c r="C1165" s="5" t="s">
        <v>2620</v>
      </c>
      <c r="D1165" s="6" t="s">
        <v>27</v>
      </c>
      <c r="E1165" s="6">
        <v>1</v>
      </c>
      <c r="F1165" s="7">
        <v>41.16</v>
      </c>
      <c r="G1165" s="7">
        <v>41.16</v>
      </c>
    </row>
    <row r="1166" ht="60" spans="1:7">
      <c r="A1166" s="4">
        <v>180207</v>
      </c>
      <c r="B1166" s="5" t="s">
        <v>2621</v>
      </c>
      <c r="C1166" s="5" t="s">
        <v>2622</v>
      </c>
      <c r="D1166" s="6" t="s">
        <v>27</v>
      </c>
      <c r="E1166" s="6">
        <v>1</v>
      </c>
      <c r="F1166" s="7">
        <v>59.31</v>
      </c>
      <c r="G1166" s="7">
        <v>59.31</v>
      </c>
    </row>
    <row r="1167" ht="45" spans="1:7">
      <c r="A1167" s="4">
        <v>180208</v>
      </c>
      <c r="B1167" s="5" t="s">
        <v>2623</v>
      </c>
      <c r="C1167" s="5" t="s">
        <v>2624</v>
      </c>
      <c r="D1167" s="6" t="s">
        <v>27</v>
      </c>
      <c r="E1167" s="6">
        <v>1</v>
      </c>
      <c r="F1167" s="7">
        <v>81.54</v>
      </c>
      <c r="G1167" s="7">
        <v>81.54</v>
      </c>
    </row>
    <row r="1168" ht="30" spans="1:7">
      <c r="A1168" s="4">
        <v>180209</v>
      </c>
      <c r="B1168" s="5" t="s">
        <v>2625</v>
      </c>
      <c r="C1168" s="5" t="s">
        <v>2626</v>
      </c>
      <c r="D1168" s="6" t="s">
        <v>27</v>
      </c>
      <c r="E1168" s="6">
        <v>1</v>
      </c>
      <c r="F1168" s="7">
        <v>35.3</v>
      </c>
      <c r="G1168" s="7">
        <v>35.3</v>
      </c>
    </row>
    <row r="1169" ht="30" spans="1:7">
      <c r="A1169" s="4">
        <v>180210</v>
      </c>
      <c r="B1169" s="5" t="s">
        <v>2627</v>
      </c>
      <c r="C1169" s="5" t="s">
        <v>2628</v>
      </c>
      <c r="D1169" s="6" t="s">
        <v>27</v>
      </c>
      <c r="E1169" s="6">
        <v>1</v>
      </c>
      <c r="F1169" s="7">
        <v>42.62</v>
      </c>
      <c r="G1169" s="7">
        <v>42.62</v>
      </c>
    </row>
    <row r="1170" ht="45" spans="1:7">
      <c r="A1170" s="4">
        <v>180211</v>
      </c>
      <c r="B1170" s="5" t="s">
        <v>2629</v>
      </c>
      <c r="C1170" s="5" t="s">
        <v>2630</v>
      </c>
      <c r="D1170" s="6" t="s">
        <v>27</v>
      </c>
      <c r="E1170" s="6">
        <v>1</v>
      </c>
      <c r="F1170" s="7">
        <v>133.72</v>
      </c>
      <c r="G1170" s="7">
        <v>133.72</v>
      </c>
    </row>
    <row r="1171" ht="30" spans="1:7">
      <c r="A1171" s="4">
        <v>180212</v>
      </c>
      <c r="B1171" s="5" t="s">
        <v>2631</v>
      </c>
      <c r="C1171" s="5" t="s">
        <v>2632</v>
      </c>
      <c r="D1171" s="6" t="s">
        <v>27</v>
      </c>
      <c r="E1171" s="6">
        <v>1</v>
      </c>
      <c r="F1171" s="7">
        <v>77.68</v>
      </c>
      <c r="G1171" s="7">
        <v>77.68</v>
      </c>
    </row>
    <row r="1172" spans="1:7">
      <c r="A1172" s="4">
        <v>180217</v>
      </c>
      <c r="B1172" s="5" t="s">
        <v>2633</v>
      </c>
      <c r="C1172" s="5" t="s">
        <v>2634</v>
      </c>
      <c r="D1172" s="6" t="s">
        <v>27</v>
      </c>
      <c r="E1172" s="6">
        <v>1</v>
      </c>
      <c r="F1172" s="7">
        <v>8.9</v>
      </c>
      <c r="G1172" s="7">
        <v>8.9</v>
      </c>
    </row>
    <row r="1173" spans="1:7">
      <c r="A1173" s="4">
        <v>180218</v>
      </c>
      <c r="B1173" s="5" t="s">
        <v>2635</v>
      </c>
      <c r="C1173" s="5" t="s">
        <v>2636</v>
      </c>
      <c r="D1173" s="6" t="s">
        <v>27</v>
      </c>
      <c r="E1173" s="6">
        <v>1</v>
      </c>
      <c r="F1173" s="7">
        <v>18.39</v>
      </c>
      <c r="G1173" s="7">
        <v>18.39</v>
      </c>
    </row>
    <row r="1174" spans="1:7">
      <c r="A1174" s="4">
        <v>180220</v>
      </c>
      <c r="B1174" s="5" t="s">
        <v>2637</v>
      </c>
      <c r="C1174" s="5" t="s">
        <v>2638</v>
      </c>
      <c r="D1174" s="6" t="s">
        <v>27</v>
      </c>
      <c r="E1174" s="6">
        <v>1</v>
      </c>
      <c r="F1174" s="7">
        <v>47.01</v>
      </c>
      <c r="G1174" s="7">
        <v>47.01</v>
      </c>
    </row>
    <row r="1175" spans="1:7">
      <c r="A1175" s="4">
        <v>1803</v>
      </c>
      <c r="B1175" s="5"/>
      <c r="C1175" s="4" t="s">
        <v>2639</v>
      </c>
      <c r="D1175" s="6"/>
      <c r="E1175" s="6"/>
      <c r="F1175" s="7"/>
      <c r="G1175" s="7"/>
    </row>
    <row r="1176" ht="30" spans="1:7">
      <c r="A1176" s="4">
        <v>180301</v>
      </c>
      <c r="B1176" s="5" t="s">
        <v>2640</v>
      </c>
      <c r="C1176" s="5" t="s">
        <v>2641</v>
      </c>
      <c r="D1176" s="6" t="s">
        <v>27</v>
      </c>
      <c r="E1176" s="6">
        <v>1</v>
      </c>
      <c r="F1176" s="10">
        <v>4660.19</v>
      </c>
      <c r="G1176" s="10">
        <v>4660.19</v>
      </c>
    </row>
    <row r="1177" spans="1:7">
      <c r="A1177" s="4">
        <v>180302</v>
      </c>
      <c r="B1177" s="5" t="s">
        <v>2642</v>
      </c>
      <c r="C1177" s="5" t="s">
        <v>2643</v>
      </c>
      <c r="D1177" s="6" t="s">
        <v>27</v>
      </c>
      <c r="E1177" s="6">
        <v>1</v>
      </c>
      <c r="F1177" s="10">
        <v>1161.67</v>
      </c>
      <c r="G1177" s="10">
        <v>1161.67</v>
      </c>
    </row>
    <row r="1178" spans="1:7">
      <c r="A1178" s="4">
        <v>180303</v>
      </c>
      <c r="B1178" s="5" t="s">
        <v>2644</v>
      </c>
      <c r="C1178" s="5" t="s">
        <v>2645</v>
      </c>
      <c r="D1178" s="6" t="s">
        <v>27</v>
      </c>
      <c r="E1178" s="6">
        <v>1</v>
      </c>
      <c r="F1178" s="10">
        <v>1634.32</v>
      </c>
      <c r="G1178" s="10">
        <v>1634.32</v>
      </c>
    </row>
    <row r="1179" spans="1:7">
      <c r="A1179" s="4">
        <v>180304</v>
      </c>
      <c r="B1179" s="5" t="s">
        <v>2646</v>
      </c>
      <c r="C1179" s="5" t="s">
        <v>2647</v>
      </c>
      <c r="D1179" s="6" t="s">
        <v>27</v>
      </c>
      <c r="E1179" s="6">
        <v>1</v>
      </c>
      <c r="F1179" s="10">
        <v>1865.22</v>
      </c>
      <c r="G1179" s="10">
        <v>1865.22</v>
      </c>
    </row>
    <row r="1180" ht="30" spans="1:7">
      <c r="A1180" s="4">
        <v>180305</v>
      </c>
      <c r="B1180" s="5" t="s">
        <v>2648</v>
      </c>
      <c r="C1180" s="5" t="s">
        <v>2649</v>
      </c>
      <c r="D1180" s="6" t="s">
        <v>27</v>
      </c>
      <c r="E1180" s="6">
        <v>1</v>
      </c>
      <c r="F1180" s="10">
        <v>1729.19</v>
      </c>
      <c r="G1180" s="10">
        <v>1729.19</v>
      </c>
    </row>
    <row r="1181" spans="1:7">
      <c r="A1181" s="4">
        <v>1804</v>
      </c>
      <c r="B1181" s="5"/>
      <c r="C1181" s="4" t="s">
        <v>2650</v>
      </c>
      <c r="D1181" s="6"/>
      <c r="E1181" s="6"/>
      <c r="F1181" s="7"/>
      <c r="G1181" s="7"/>
    </row>
    <row r="1182" ht="105" spans="1:7">
      <c r="A1182" s="4">
        <v>180405</v>
      </c>
      <c r="B1182" s="5" t="s">
        <v>2651</v>
      </c>
      <c r="C1182" s="5" t="s">
        <v>2652</v>
      </c>
      <c r="D1182" s="6" t="s">
        <v>27</v>
      </c>
      <c r="E1182" s="6">
        <v>1</v>
      </c>
      <c r="F1182" s="10">
        <v>5010.83</v>
      </c>
      <c r="G1182" s="10">
        <v>5010.83</v>
      </c>
    </row>
    <row r="1183" spans="1:7">
      <c r="A1183" s="4">
        <v>1806</v>
      </c>
      <c r="B1183" s="5"/>
      <c r="C1183" s="4" t="s">
        <v>2653</v>
      </c>
      <c r="D1183" s="6"/>
      <c r="E1183" s="6"/>
      <c r="F1183" s="7"/>
      <c r="G1183" s="7"/>
    </row>
    <row r="1184" ht="90" spans="1:7">
      <c r="A1184" s="4">
        <v>180602</v>
      </c>
      <c r="B1184" s="5" t="s">
        <v>2654</v>
      </c>
      <c r="C1184" s="5" t="s">
        <v>2655</v>
      </c>
      <c r="D1184" s="6" t="s">
        <v>27</v>
      </c>
      <c r="E1184" s="6">
        <v>1</v>
      </c>
      <c r="F1184" s="10">
        <v>2316.05</v>
      </c>
      <c r="G1184" s="10">
        <v>2316.05</v>
      </c>
    </row>
    <row r="1185" ht="90" spans="1:7">
      <c r="A1185" s="4">
        <v>180603</v>
      </c>
      <c r="B1185" s="5" t="s">
        <v>2656</v>
      </c>
      <c r="C1185" s="5" t="s">
        <v>2657</v>
      </c>
      <c r="D1185" s="6" t="s">
        <v>27</v>
      </c>
      <c r="E1185" s="6">
        <v>1</v>
      </c>
      <c r="F1185" s="10">
        <v>2615.54</v>
      </c>
      <c r="G1185" s="10">
        <v>2615.54</v>
      </c>
    </row>
    <row r="1186" ht="90" spans="1:7">
      <c r="A1186" s="4">
        <v>180604</v>
      </c>
      <c r="B1186" s="5" t="s">
        <v>2658</v>
      </c>
      <c r="C1186" s="5" t="s">
        <v>2659</v>
      </c>
      <c r="D1186" s="6" t="s">
        <v>27</v>
      </c>
      <c r="E1186" s="6">
        <v>1</v>
      </c>
      <c r="F1186" s="10">
        <v>3663.08</v>
      </c>
      <c r="G1186" s="10">
        <v>3663.08</v>
      </c>
    </row>
    <row r="1187" ht="90" spans="1:7">
      <c r="A1187" s="4">
        <v>180605</v>
      </c>
      <c r="B1187" s="5" t="s">
        <v>2660</v>
      </c>
      <c r="C1187" s="5" t="s">
        <v>2661</v>
      </c>
      <c r="D1187" s="6" t="s">
        <v>27</v>
      </c>
      <c r="E1187" s="6">
        <v>1</v>
      </c>
      <c r="F1187" s="10">
        <v>4240.14</v>
      </c>
      <c r="G1187" s="10">
        <v>4240.14</v>
      </c>
    </row>
    <row r="1188" ht="90" spans="1:7">
      <c r="A1188" s="4">
        <v>180606</v>
      </c>
      <c r="B1188" s="5" t="s">
        <v>2662</v>
      </c>
      <c r="C1188" s="5" t="s">
        <v>2663</v>
      </c>
      <c r="D1188" s="6" t="s">
        <v>27</v>
      </c>
      <c r="E1188" s="6">
        <v>1</v>
      </c>
      <c r="F1188" s="10">
        <v>4719.59</v>
      </c>
      <c r="G1188" s="10">
        <v>4719.59</v>
      </c>
    </row>
    <row r="1189" ht="105" spans="1:7">
      <c r="A1189" s="4">
        <v>180607</v>
      </c>
      <c r="B1189" s="5" t="s">
        <v>2664</v>
      </c>
      <c r="C1189" s="5" t="s">
        <v>2665</v>
      </c>
      <c r="D1189" s="6" t="s">
        <v>27</v>
      </c>
      <c r="E1189" s="6">
        <v>1</v>
      </c>
      <c r="F1189" s="10">
        <v>6324.58</v>
      </c>
      <c r="G1189" s="10">
        <v>6324.58</v>
      </c>
    </row>
    <row r="1190" ht="105" spans="1:7">
      <c r="A1190" s="4">
        <v>180608</v>
      </c>
      <c r="B1190" s="5" t="s">
        <v>2666</v>
      </c>
      <c r="C1190" s="5" t="s">
        <v>2667</v>
      </c>
      <c r="D1190" s="6" t="s">
        <v>27</v>
      </c>
      <c r="E1190" s="6">
        <v>1</v>
      </c>
      <c r="F1190" s="10">
        <v>10156.68</v>
      </c>
      <c r="G1190" s="10">
        <v>10156.68</v>
      </c>
    </row>
    <row r="1191" ht="105" spans="1:7">
      <c r="A1191" s="4">
        <v>180609</v>
      </c>
      <c r="B1191" s="5" t="s">
        <v>2668</v>
      </c>
      <c r="C1191" s="5" t="s">
        <v>2669</v>
      </c>
      <c r="D1191" s="6" t="s">
        <v>27</v>
      </c>
      <c r="E1191" s="6">
        <v>1</v>
      </c>
      <c r="F1191" s="10">
        <v>12516.91</v>
      </c>
      <c r="G1191" s="10">
        <v>12516.91</v>
      </c>
    </row>
    <row r="1192" spans="1:7">
      <c r="A1192" s="4">
        <v>1807</v>
      </c>
      <c r="B1192" s="5"/>
      <c r="C1192" s="4" t="s">
        <v>2670</v>
      </c>
      <c r="D1192" s="6"/>
      <c r="E1192" s="6"/>
      <c r="F1192" s="7"/>
      <c r="G1192" s="7"/>
    </row>
    <row r="1193" ht="75" spans="1:7">
      <c r="A1193" s="4">
        <v>180702</v>
      </c>
      <c r="B1193" s="5" t="s">
        <v>2671</v>
      </c>
      <c r="C1193" s="5" t="s">
        <v>2672</v>
      </c>
      <c r="D1193" s="6" t="s">
        <v>27</v>
      </c>
      <c r="E1193" s="6">
        <v>1</v>
      </c>
      <c r="F1193" s="7">
        <v>311.05</v>
      </c>
      <c r="G1193" s="7">
        <v>311.05</v>
      </c>
    </row>
    <row r="1194" spans="1:7">
      <c r="A1194" s="4">
        <v>1808</v>
      </c>
      <c r="B1194" s="5"/>
      <c r="C1194" s="4" t="s">
        <v>2504</v>
      </c>
      <c r="D1194" s="6"/>
      <c r="E1194" s="6"/>
      <c r="F1194" s="7"/>
      <c r="G1194" s="7"/>
    </row>
    <row r="1195" ht="30" spans="1:7">
      <c r="A1195" s="4">
        <v>180803</v>
      </c>
      <c r="B1195" s="5" t="s">
        <v>2673</v>
      </c>
      <c r="C1195" s="5" t="s">
        <v>2674</v>
      </c>
      <c r="D1195" s="6" t="s">
        <v>27</v>
      </c>
      <c r="E1195" s="6">
        <v>1</v>
      </c>
      <c r="F1195" s="7">
        <v>168.49</v>
      </c>
      <c r="G1195" s="7">
        <v>168.49</v>
      </c>
    </row>
    <row r="1196" spans="1:7">
      <c r="A1196" s="4">
        <v>180804</v>
      </c>
      <c r="B1196" s="5" t="s">
        <v>2675</v>
      </c>
      <c r="C1196" s="5" t="s">
        <v>2676</v>
      </c>
      <c r="D1196" s="6" t="s">
        <v>27</v>
      </c>
      <c r="E1196" s="6">
        <v>1</v>
      </c>
      <c r="F1196" s="7">
        <v>876.22</v>
      </c>
      <c r="G1196" s="7">
        <v>876.22</v>
      </c>
    </row>
    <row r="1197" ht="30" spans="1:7">
      <c r="A1197" s="4">
        <v>180809</v>
      </c>
      <c r="B1197" s="5" t="s">
        <v>2677</v>
      </c>
      <c r="C1197" s="5" t="s">
        <v>2678</v>
      </c>
      <c r="D1197" s="6" t="s">
        <v>27</v>
      </c>
      <c r="E1197" s="6">
        <v>1</v>
      </c>
      <c r="F1197" s="7">
        <v>100.14</v>
      </c>
      <c r="G1197" s="7">
        <v>100.14</v>
      </c>
    </row>
    <row r="1198" spans="1:7">
      <c r="A1198" s="4">
        <v>1810</v>
      </c>
      <c r="B1198" s="5"/>
      <c r="C1198" s="4" t="s">
        <v>2679</v>
      </c>
      <c r="D1198" s="6"/>
      <c r="E1198" s="6"/>
      <c r="F1198" s="7"/>
      <c r="G1198" s="7"/>
    </row>
    <row r="1199" ht="105" spans="1:7">
      <c r="A1199" s="4">
        <v>181001</v>
      </c>
      <c r="B1199" s="5" t="s">
        <v>2680</v>
      </c>
      <c r="C1199" s="5" t="s">
        <v>2681</v>
      </c>
      <c r="D1199" s="6" t="s">
        <v>27</v>
      </c>
      <c r="E1199" s="6">
        <v>1</v>
      </c>
      <c r="F1199" s="7">
        <v>175.8</v>
      </c>
      <c r="G1199" s="7">
        <v>175.8</v>
      </c>
    </row>
    <row r="1200" ht="105" spans="1:7">
      <c r="A1200" s="4">
        <v>181002</v>
      </c>
      <c r="B1200" s="5" t="s">
        <v>2682</v>
      </c>
      <c r="C1200" s="5" t="s">
        <v>2683</v>
      </c>
      <c r="D1200" s="6" t="s">
        <v>27</v>
      </c>
      <c r="E1200" s="6">
        <v>1</v>
      </c>
      <c r="F1200" s="7">
        <v>225.51</v>
      </c>
      <c r="G1200" s="7">
        <v>225.51</v>
      </c>
    </row>
    <row r="1201" ht="105" spans="1:7">
      <c r="A1201" s="4">
        <v>181003</v>
      </c>
      <c r="B1201" s="5" t="s">
        <v>2684</v>
      </c>
      <c r="C1201" s="5" t="s">
        <v>2685</v>
      </c>
      <c r="D1201" s="6" t="s">
        <v>27</v>
      </c>
      <c r="E1201" s="6">
        <v>1</v>
      </c>
      <c r="F1201" s="7">
        <v>155.91</v>
      </c>
      <c r="G1201" s="7">
        <v>155.91</v>
      </c>
    </row>
    <row r="1202" ht="105" spans="1:7">
      <c r="A1202" s="4">
        <v>181004</v>
      </c>
      <c r="B1202" s="5" t="s">
        <v>2686</v>
      </c>
      <c r="C1202" s="5" t="s">
        <v>2687</v>
      </c>
      <c r="D1202" s="6" t="s">
        <v>27</v>
      </c>
      <c r="E1202" s="6">
        <v>1</v>
      </c>
      <c r="F1202" s="7">
        <v>217.31</v>
      </c>
      <c r="G1202" s="7">
        <v>217.31</v>
      </c>
    </row>
    <row r="1203" ht="105" spans="1:7">
      <c r="A1203" s="4">
        <v>181005</v>
      </c>
      <c r="B1203" s="5" t="s">
        <v>2688</v>
      </c>
      <c r="C1203" s="5" t="s">
        <v>2689</v>
      </c>
      <c r="D1203" s="6" t="s">
        <v>27</v>
      </c>
      <c r="E1203" s="6">
        <v>1</v>
      </c>
      <c r="F1203" s="7">
        <v>299.43</v>
      </c>
      <c r="G1203" s="7">
        <v>299.43</v>
      </c>
    </row>
    <row r="1204" ht="90" spans="1:7">
      <c r="A1204" s="4">
        <v>181007</v>
      </c>
      <c r="B1204" s="5" t="s">
        <v>2690</v>
      </c>
      <c r="C1204" s="5" t="s">
        <v>2691</v>
      </c>
      <c r="D1204" s="6" t="s">
        <v>27</v>
      </c>
      <c r="E1204" s="6">
        <v>1</v>
      </c>
      <c r="F1204" s="7">
        <v>293.22</v>
      </c>
      <c r="G1204" s="7">
        <v>293.22</v>
      </c>
    </row>
    <row r="1205" spans="1:7">
      <c r="A1205" s="4">
        <v>19</v>
      </c>
      <c r="B1205" s="5"/>
      <c r="C1205" s="4" t="s">
        <v>2692</v>
      </c>
      <c r="D1205" s="6"/>
      <c r="E1205" s="6"/>
      <c r="F1205" s="7"/>
      <c r="G1205" s="7"/>
    </row>
    <row r="1206" spans="1:7">
      <c r="A1206" s="4">
        <v>1901</v>
      </c>
      <c r="B1206" s="5"/>
      <c r="C1206" s="4" t="s">
        <v>2693</v>
      </c>
      <c r="D1206" s="6"/>
      <c r="E1206" s="6"/>
      <c r="F1206" s="7"/>
      <c r="G1206" s="7"/>
    </row>
    <row r="1207" ht="90" spans="1:7">
      <c r="A1207" s="4">
        <v>190101</v>
      </c>
      <c r="B1207" s="5" t="s">
        <v>2694</v>
      </c>
      <c r="C1207" s="5" t="s">
        <v>2695</v>
      </c>
      <c r="D1207" s="6" t="s">
        <v>454</v>
      </c>
      <c r="E1207" s="6">
        <v>1</v>
      </c>
      <c r="F1207" s="7">
        <v>17.5</v>
      </c>
      <c r="G1207" s="7">
        <v>17.5</v>
      </c>
    </row>
    <row r="1208" ht="60" spans="1:7">
      <c r="A1208" s="4">
        <v>190102</v>
      </c>
      <c r="B1208" s="5" t="s">
        <v>2696</v>
      </c>
      <c r="C1208" s="5" t="s">
        <v>2697</v>
      </c>
      <c r="D1208" s="6" t="s">
        <v>454</v>
      </c>
      <c r="E1208" s="6">
        <v>1</v>
      </c>
      <c r="F1208" s="7">
        <v>23.5</v>
      </c>
      <c r="G1208" s="7">
        <v>23.5</v>
      </c>
    </row>
    <row r="1209" ht="60" spans="1:7">
      <c r="A1209" s="4">
        <v>190103</v>
      </c>
      <c r="B1209" s="5" t="s">
        <v>2698</v>
      </c>
      <c r="C1209" s="5" t="s">
        <v>2699</v>
      </c>
      <c r="D1209" s="6" t="s">
        <v>454</v>
      </c>
      <c r="E1209" s="6">
        <v>1</v>
      </c>
      <c r="F1209" s="7">
        <v>19.48</v>
      </c>
      <c r="G1209" s="7">
        <v>19.48</v>
      </c>
    </row>
    <row r="1210" ht="90" spans="1:7">
      <c r="A1210" s="4">
        <v>190104</v>
      </c>
      <c r="B1210" s="5" t="s">
        <v>2700</v>
      </c>
      <c r="C1210" s="5" t="s">
        <v>2701</v>
      </c>
      <c r="D1210" s="6" t="s">
        <v>454</v>
      </c>
      <c r="E1210" s="6">
        <v>1</v>
      </c>
      <c r="F1210" s="7">
        <v>27.11</v>
      </c>
      <c r="G1210" s="7">
        <v>27.11</v>
      </c>
    </row>
    <row r="1211" ht="120" spans="1:7">
      <c r="A1211" s="4">
        <v>190105</v>
      </c>
      <c r="B1211" s="5" t="s">
        <v>2702</v>
      </c>
      <c r="C1211" s="5" t="s">
        <v>2703</v>
      </c>
      <c r="D1211" s="6" t="s">
        <v>454</v>
      </c>
      <c r="E1211" s="6">
        <v>1</v>
      </c>
      <c r="F1211" s="7">
        <v>32.55</v>
      </c>
      <c r="G1211" s="7">
        <v>32.55</v>
      </c>
    </row>
    <row r="1212" ht="105" spans="1:7">
      <c r="A1212" s="4">
        <v>190106</v>
      </c>
      <c r="B1212" s="5" t="s">
        <v>2704</v>
      </c>
      <c r="C1212" s="5" t="s">
        <v>2705</v>
      </c>
      <c r="D1212" s="6" t="s">
        <v>454</v>
      </c>
      <c r="E1212" s="6">
        <v>1</v>
      </c>
      <c r="F1212" s="7">
        <v>27.17</v>
      </c>
      <c r="G1212" s="7">
        <v>27.17</v>
      </c>
    </row>
    <row r="1213" ht="30" spans="1:7">
      <c r="A1213" s="4">
        <v>190107</v>
      </c>
      <c r="B1213" s="5" t="s">
        <v>2706</v>
      </c>
      <c r="C1213" s="5" t="s">
        <v>2707</v>
      </c>
      <c r="D1213" s="6" t="s">
        <v>454</v>
      </c>
      <c r="E1213" s="6">
        <v>1</v>
      </c>
      <c r="F1213" s="7">
        <v>3.96</v>
      </c>
      <c r="G1213" s="7">
        <v>3.96</v>
      </c>
    </row>
    <row r="1214" ht="30" spans="1:7">
      <c r="A1214" s="4">
        <v>190108</v>
      </c>
      <c r="B1214" s="5" t="s">
        <v>2708</v>
      </c>
      <c r="C1214" s="5" t="s">
        <v>2709</v>
      </c>
      <c r="D1214" s="6" t="s">
        <v>454</v>
      </c>
      <c r="E1214" s="6">
        <v>1</v>
      </c>
      <c r="F1214" s="7">
        <v>11.55</v>
      </c>
      <c r="G1214" s="7">
        <v>11.55</v>
      </c>
    </row>
    <row r="1215" ht="60" spans="1:7">
      <c r="A1215" s="4">
        <v>190109</v>
      </c>
      <c r="B1215" s="5" t="s">
        <v>2710</v>
      </c>
      <c r="C1215" s="5" t="s">
        <v>2711</v>
      </c>
      <c r="D1215" s="6" t="s">
        <v>27</v>
      </c>
      <c r="E1215" s="6">
        <v>1</v>
      </c>
      <c r="F1215" s="7">
        <v>100.37</v>
      </c>
      <c r="G1215" s="7">
        <v>100.37</v>
      </c>
    </row>
    <row r="1216" ht="60" spans="1:7">
      <c r="A1216" s="4">
        <v>190114</v>
      </c>
      <c r="B1216" s="5" t="s">
        <v>2712</v>
      </c>
      <c r="C1216" s="5" t="s">
        <v>2713</v>
      </c>
      <c r="D1216" s="6" t="s">
        <v>454</v>
      </c>
      <c r="E1216" s="6">
        <v>1</v>
      </c>
      <c r="F1216" s="7">
        <v>2.65</v>
      </c>
      <c r="G1216" s="7">
        <v>2.65</v>
      </c>
    </row>
    <row r="1217" ht="105" spans="1:7">
      <c r="A1217" s="4">
        <v>190115</v>
      </c>
      <c r="B1217" s="5" t="s">
        <v>2714</v>
      </c>
      <c r="C1217" s="5" t="s">
        <v>2715</v>
      </c>
      <c r="D1217" s="6" t="s">
        <v>454</v>
      </c>
      <c r="E1217" s="6">
        <v>1</v>
      </c>
      <c r="F1217" s="7">
        <v>21.92</v>
      </c>
      <c r="G1217" s="7">
        <v>21.92</v>
      </c>
    </row>
    <row r="1218" ht="105" spans="1:7">
      <c r="A1218" s="4">
        <v>190116</v>
      </c>
      <c r="B1218" s="5" t="s">
        <v>2716</v>
      </c>
      <c r="C1218" s="5" t="s">
        <v>2717</v>
      </c>
      <c r="D1218" s="6" t="s">
        <v>454</v>
      </c>
      <c r="E1218" s="6">
        <v>1</v>
      </c>
      <c r="F1218" s="7">
        <v>25.73</v>
      </c>
      <c r="G1218" s="7">
        <v>25.73</v>
      </c>
    </row>
    <row r="1219" ht="105" spans="1:7">
      <c r="A1219" s="4">
        <v>190117</v>
      </c>
      <c r="B1219" s="5" t="s">
        <v>2718</v>
      </c>
      <c r="C1219" s="5" t="s">
        <v>2719</v>
      </c>
      <c r="D1219" s="6" t="s">
        <v>454</v>
      </c>
      <c r="E1219" s="6">
        <v>1</v>
      </c>
      <c r="F1219" s="7">
        <v>21.78</v>
      </c>
      <c r="G1219" s="7">
        <v>21.78</v>
      </c>
    </row>
    <row r="1220" ht="60" spans="1:7">
      <c r="A1220" s="4">
        <v>190121</v>
      </c>
      <c r="B1220" s="5" t="s">
        <v>2720</v>
      </c>
      <c r="C1220" s="5" t="s">
        <v>2721</v>
      </c>
      <c r="D1220" s="6" t="s">
        <v>454</v>
      </c>
      <c r="E1220" s="6">
        <v>1</v>
      </c>
      <c r="F1220" s="7">
        <v>2.82</v>
      </c>
      <c r="G1220" s="7">
        <v>2.82</v>
      </c>
    </row>
    <row r="1221" ht="30" spans="1:7">
      <c r="A1221" s="4">
        <v>1902</v>
      </c>
      <c r="B1221" s="5"/>
      <c r="C1221" s="4" t="s">
        <v>2722</v>
      </c>
      <c r="D1221" s="6"/>
      <c r="E1221" s="6"/>
      <c r="F1221" s="7"/>
      <c r="G1221" s="7"/>
    </row>
    <row r="1222" ht="90" spans="1:7">
      <c r="A1222" s="4">
        <v>190201</v>
      </c>
      <c r="B1222" s="5" t="s">
        <v>2723</v>
      </c>
      <c r="C1222" s="5" t="s">
        <v>2724</v>
      </c>
      <c r="D1222" s="6" t="s">
        <v>454</v>
      </c>
      <c r="E1222" s="6">
        <v>1</v>
      </c>
      <c r="F1222" s="7">
        <v>15.75</v>
      </c>
      <c r="G1222" s="7">
        <v>15.75</v>
      </c>
    </row>
    <row r="1223" ht="75" spans="1:7">
      <c r="A1223" s="4">
        <v>190202</v>
      </c>
      <c r="B1223" s="5" t="s">
        <v>2725</v>
      </c>
      <c r="C1223" s="5" t="s">
        <v>2726</v>
      </c>
      <c r="D1223" s="6" t="s">
        <v>454</v>
      </c>
      <c r="E1223" s="6">
        <v>1</v>
      </c>
      <c r="F1223" s="7">
        <v>19.82</v>
      </c>
      <c r="G1223" s="7">
        <v>19.82</v>
      </c>
    </row>
    <row r="1224" ht="105" spans="1:7">
      <c r="A1224" s="4">
        <v>190203</v>
      </c>
      <c r="B1224" s="5" t="s">
        <v>2727</v>
      </c>
      <c r="C1224" s="5" t="s">
        <v>2728</v>
      </c>
      <c r="D1224" s="6" t="s">
        <v>454</v>
      </c>
      <c r="E1224" s="6">
        <v>1</v>
      </c>
      <c r="F1224" s="7">
        <v>25.93</v>
      </c>
      <c r="G1224" s="7">
        <v>25.93</v>
      </c>
    </row>
    <row r="1225" ht="105" spans="1:7">
      <c r="A1225" s="4">
        <v>190204</v>
      </c>
      <c r="B1225" s="5" t="s">
        <v>2729</v>
      </c>
      <c r="C1225" s="5" t="s">
        <v>2730</v>
      </c>
      <c r="D1225" s="6" t="s">
        <v>454</v>
      </c>
      <c r="E1225" s="6">
        <v>1</v>
      </c>
      <c r="F1225" s="7">
        <v>32.44</v>
      </c>
      <c r="G1225" s="7">
        <v>32.44</v>
      </c>
    </row>
    <row r="1226" ht="30" spans="1:7">
      <c r="A1226" s="4">
        <v>190205</v>
      </c>
      <c r="B1226" s="5" t="s">
        <v>2731</v>
      </c>
      <c r="C1226" s="5" t="s">
        <v>2732</v>
      </c>
      <c r="D1226" s="6" t="s">
        <v>454</v>
      </c>
      <c r="E1226" s="6">
        <v>1</v>
      </c>
      <c r="F1226" s="7">
        <v>11.67</v>
      </c>
      <c r="G1226" s="7">
        <v>11.67</v>
      </c>
    </row>
    <row r="1227" ht="105" spans="1:7">
      <c r="A1227" s="4">
        <v>190211</v>
      </c>
      <c r="B1227" s="5" t="s">
        <v>2733</v>
      </c>
      <c r="C1227" s="5" t="s">
        <v>2734</v>
      </c>
      <c r="D1227" s="6" t="s">
        <v>454</v>
      </c>
      <c r="E1227" s="6">
        <v>1</v>
      </c>
      <c r="F1227" s="7">
        <v>21.92</v>
      </c>
      <c r="G1227" s="7">
        <v>21.92</v>
      </c>
    </row>
    <row r="1228" spans="1:7">
      <c r="A1228" s="4">
        <v>1903</v>
      </c>
      <c r="B1228" s="5"/>
      <c r="C1228" s="4" t="s">
        <v>2735</v>
      </c>
      <c r="D1228" s="6"/>
      <c r="E1228" s="6"/>
      <c r="F1228" s="7"/>
      <c r="G1228" s="7"/>
    </row>
    <row r="1229" ht="120" spans="1:7">
      <c r="A1229" s="4">
        <v>190301</v>
      </c>
      <c r="B1229" s="5" t="s">
        <v>2736</v>
      </c>
      <c r="C1229" s="5" t="s">
        <v>2737</v>
      </c>
      <c r="D1229" s="6" t="s">
        <v>454</v>
      </c>
      <c r="E1229" s="6">
        <v>1</v>
      </c>
      <c r="F1229" s="7">
        <v>50.59</v>
      </c>
      <c r="G1229" s="7">
        <v>50.59</v>
      </c>
    </row>
    <row r="1230" ht="105" spans="1:7">
      <c r="A1230" s="4">
        <v>190302</v>
      </c>
      <c r="B1230" s="5" t="s">
        <v>2738</v>
      </c>
      <c r="C1230" s="5" t="s">
        <v>2739</v>
      </c>
      <c r="D1230" s="6" t="s">
        <v>454</v>
      </c>
      <c r="E1230" s="6">
        <v>1</v>
      </c>
      <c r="F1230" s="7">
        <v>45.99</v>
      </c>
      <c r="G1230" s="7">
        <v>45.99</v>
      </c>
    </row>
    <row r="1231" ht="75" spans="1:7">
      <c r="A1231" s="4">
        <v>190303</v>
      </c>
      <c r="B1231" s="5" t="s">
        <v>2740</v>
      </c>
      <c r="C1231" s="5" t="s">
        <v>2741</v>
      </c>
      <c r="D1231" s="6" t="s">
        <v>454</v>
      </c>
      <c r="E1231" s="6">
        <v>1</v>
      </c>
      <c r="F1231" s="7">
        <v>28.53</v>
      </c>
      <c r="G1231" s="7">
        <v>28.53</v>
      </c>
    </row>
    <row r="1232" ht="75" spans="1:7">
      <c r="A1232" s="4">
        <v>190306</v>
      </c>
      <c r="B1232" s="5" t="s">
        <v>2742</v>
      </c>
      <c r="C1232" s="5" t="s">
        <v>2743</v>
      </c>
      <c r="D1232" s="6" t="s">
        <v>454</v>
      </c>
      <c r="E1232" s="6">
        <v>1</v>
      </c>
      <c r="F1232" s="7">
        <v>24.79</v>
      </c>
      <c r="G1232" s="7">
        <v>24.79</v>
      </c>
    </row>
    <row r="1233" ht="60" spans="1:7">
      <c r="A1233" s="4">
        <v>190307</v>
      </c>
      <c r="B1233" s="5" t="s">
        <v>2744</v>
      </c>
      <c r="C1233" s="5" t="s">
        <v>2745</v>
      </c>
      <c r="D1233" s="6" t="s">
        <v>454</v>
      </c>
      <c r="E1233" s="6">
        <v>1</v>
      </c>
      <c r="F1233" s="7">
        <v>28.44</v>
      </c>
      <c r="G1233" s="7">
        <v>28.44</v>
      </c>
    </row>
    <row r="1234" spans="1:7">
      <c r="A1234" s="4">
        <v>1904</v>
      </c>
      <c r="B1234" s="5"/>
      <c r="C1234" s="4" t="s">
        <v>2746</v>
      </c>
      <c r="D1234" s="6"/>
      <c r="E1234" s="6"/>
      <c r="F1234" s="7"/>
      <c r="G1234" s="7"/>
    </row>
    <row r="1235" ht="75" spans="1:7">
      <c r="A1235" s="4">
        <v>190417</v>
      </c>
      <c r="B1235" s="5" t="s">
        <v>2747</v>
      </c>
      <c r="C1235" s="5" t="s">
        <v>2748</v>
      </c>
      <c r="D1235" s="6" t="s">
        <v>454</v>
      </c>
      <c r="E1235" s="6">
        <v>1</v>
      </c>
      <c r="F1235" s="7">
        <v>46.48</v>
      </c>
      <c r="G1235" s="7">
        <v>46.48</v>
      </c>
    </row>
    <row r="1236" ht="45" spans="1:7">
      <c r="A1236" s="4">
        <v>190418</v>
      </c>
      <c r="B1236" s="5" t="s">
        <v>2749</v>
      </c>
      <c r="C1236" s="5" t="s">
        <v>2750</v>
      </c>
      <c r="D1236" s="6" t="s">
        <v>454</v>
      </c>
      <c r="E1236" s="6">
        <v>1</v>
      </c>
      <c r="F1236" s="7">
        <v>44.34</v>
      </c>
      <c r="G1236" s="7">
        <v>44.34</v>
      </c>
    </row>
    <row r="1237" spans="1:7">
      <c r="A1237" s="4">
        <v>1905</v>
      </c>
      <c r="B1237" s="5"/>
      <c r="C1237" s="4" t="s">
        <v>2751</v>
      </c>
      <c r="D1237" s="6"/>
      <c r="E1237" s="6"/>
      <c r="F1237" s="7"/>
      <c r="G1237" s="7"/>
    </row>
    <row r="1238" ht="90" spans="1:7">
      <c r="A1238" s="4">
        <v>190501</v>
      </c>
      <c r="B1238" s="5" t="s">
        <v>2752</v>
      </c>
      <c r="C1238" s="5" t="s">
        <v>2753</v>
      </c>
      <c r="D1238" s="6" t="s">
        <v>27</v>
      </c>
      <c r="E1238" s="6">
        <v>1</v>
      </c>
      <c r="F1238" s="7">
        <v>5.58</v>
      </c>
      <c r="G1238" s="7">
        <v>5.58</v>
      </c>
    </row>
    <row r="1239" spans="1:7">
      <c r="A1239" s="4">
        <v>1906</v>
      </c>
      <c r="B1239" s="5"/>
      <c r="C1239" s="4" t="s">
        <v>2754</v>
      </c>
      <c r="D1239" s="6"/>
      <c r="E1239" s="6"/>
      <c r="F1239" s="7"/>
      <c r="G1239" s="7"/>
    </row>
    <row r="1240" ht="75" spans="1:7">
      <c r="A1240" s="4">
        <v>190601</v>
      </c>
      <c r="B1240" s="5" t="s">
        <v>2755</v>
      </c>
      <c r="C1240" s="5" t="s">
        <v>2756</v>
      </c>
      <c r="D1240" s="6" t="s">
        <v>32</v>
      </c>
      <c r="E1240" s="6">
        <v>1</v>
      </c>
      <c r="F1240" s="7">
        <v>9.44</v>
      </c>
      <c r="G1240" s="7">
        <v>9.44</v>
      </c>
    </row>
    <row r="1241" ht="75" spans="1:7">
      <c r="A1241" s="4">
        <v>190602</v>
      </c>
      <c r="B1241" s="5" t="s">
        <v>2757</v>
      </c>
      <c r="C1241" s="5" t="s">
        <v>2758</v>
      </c>
      <c r="D1241" s="6" t="s">
        <v>454</v>
      </c>
      <c r="E1241" s="6">
        <v>1</v>
      </c>
      <c r="F1241" s="7">
        <v>18.93</v>
      </c>
      <c r="G1241" s="7">
        <v>18.93</v>
      </c>
    </row>
    <row r="1242" ht="45" spans="1:7">
      <c r="A1242" s="4">
        <v>190603</v>
      </c>
      <c r="B1242" s="5" t="s">
        <v>2759</v>
      </c>
      <c r="C1242" s="5" t="s">
        <v>2760</v>
      </c>
      <c r="D1242" s="6" t="s">
        <v>454</v>
      </c>
      <c r="E1242" s="6">
        <v>1</v>
      </c>
      <c r="F1242" s="7">
        <v>21.65</v>
      </c>
      <c r="G1242" s="7">
        <v>21.65</v>
      </c>
    </row>
    <row r="1243" ht="75" spans="1:7">
      <c r="A1243" s="4">
        <v>190604</v>
      </c>
      <c r="B1243" s="5" t="s">
        <v>2761</v>
      </c>
      <c r="C1243" s="5" t="s">
        <v>2762</v>
      </c>
      <c r="D1243" s="6" t="s">
        <v>32</v>
      </c>
      <c r="E1243" s="6">
        <v>1</v>
      </c>
      <c r="F1243" s="7">
        <v>10.55</v>
      </c>
      <c r="G1243" s="7">
        <v>10.55</v>
      </c>
    </row>
    <row r="1244" ht="90" spans="1:7">
      <c r="A1244" s="4">
        <v>190605</v>
      </c>
      <c r="B1244" s="5" t="s">
        <v>2763</v>
      </c>
      <c r="C1244" s="5" t="s">
        <v>2764</v>
      </c>
      <c r="D1244" s="6" t="s">
        <v>454</v>
      </c>
      <c r="E1244" s="6">
        <v>1</v>
      </c>
      <c r="F1244" s="7">
        <v>63.1</v>
      </c>
      <c r="G1244" s="7">
        <v>63.1</v>
      </c>
    </row>
    <row r="1245" spans="1:7">
      <c r="A1245" s="4">
        <v>20</v>
      </c>
      <c r="B1245" s="5"/>
      <c r="C1245" s="4" t="s">
        <v>2765</v>
      </c>
      <c r="D1245" s="6"/>
      <c r="E1245" s="6"/>
      <c r="F1245" s="7"/>
      <c r="G1245" s="7"/>
    </row>
    <row r="1246" spans="1:7">
      <c r="A1246" s="4">
        <v>2001</v>
      </c>
      <c r="B1246" s="5"/>
      <c r="C1246" s="4" t="s">
        <v>2766</v>
      </c>
      <c r="D1246" s="6"/>
      <c r="E1246" s="6"/>
      <c r="F1246" s="7"/>
      <c r="G1246" s="7"/>
    </row>
    <row r="1247" ht="75" spans="1:7">
      <c r="A1247" s="4">
        <v>200101</v>
      </c>
      <c r="B1247" s="5" t="s">
        <v>2767</v>
      </c>
      <c r="C1247" s="5" t="s">
        <v>2768</v>
      </c>
      <c r="D1247" s="6" t="s">
        <v>454</v>
      </c>
      <c r="E1247" s="6">
        <v>1</v>
      </c>
      <c r="F1247" s="7">
        <v>217.44</v>
      </c>
      <c r="G1247" s="7">
        <v>217.44</v>
      </c>
    </row>
    <row r="1248" ht="45" spans="1:7">
      <c r="A1248" s="4">
        <v>200104</v>
      </c>
      <c r="B1248" s="5" t="s">
        <v>2769</v>
      </c>
      <c r="C1248" s="5" t="s">
        <v>2770</v>
      </c>
      <c r="D1248" s="6" t="s">
        <v>32</v>
      </c>
      <c r="E1248" s="6">
        <v>1</v>
      </c>
      <c r="F1248" s="7">
        <v>327.81</v>
      </c>
      <c r="G1248" s="7">
        <v>327.81</v>
      </c>
    </row>
    <row r="1249" ht="75" spans="1:7">
      <c r="A1249" s="4">
        <v>200105</v>
      </c>
      <c r="B1249" s="5" t="s">
        <v>2771</v>
      </c>
      <c r="C1249" s="5" t="s">
        <v>2772</v>
      </c>
      <c r="D1249" s="6" t="s">
        <v>32</v>
      </c>
      <c r="E1249" s="6">
        <v>1</v>
      </c>
      <c r="F1249" s="7">
        <v>239.97</v>
      </c>
      <c r="G1249" s="7">
        <v>239.97</v>
      </c>
    </row>
    <row r="1250" ht="60" spans="1:7">
      <c r="A1250" s="4">
        <v>200107</v>
      </c>
      <c r="B1250" s="5" t="s">
        <v>2773</v>
      </c>
      <c r="C1250" s="5" t="s">
        <v>2774</v>
      </c>
      <c r="D1250" s="6" t="s">
        <v>32</v>
      </c>
      <c r="E1250" s="6">
        <v>1</v>
      </c>
      <c r="F1250" s="7">
        <v>136.53</v>
      </c>
      <c r="G1250" s="7">
        <v>136.53</v>
      </c>
    </row>
    <row r="1251" ht="45" spans="1:7">
      <c r="A1251" s="4">
        <v>200108</v>
      </c>
      <c r="B1251" s="5" t="s">
        <v>2775</v>
      </c>
      <c r="C1251" s="5" t="s">
        <v>2776</v>
      </c>
      <c r="D1251" s="6" t="s">
        <v>82</v>
      </c>
      <c r="E1251" s="6">
        <v>1</v>
      </c>
      <c r="F1251" s="10">
        <v>1081.62</v>
      </c>
      <c r="G1251" s="10">
        <v>1081.62</v>
      </c>
    </row>
    <row r="1252" ht="105" spans="1:7">
      <c r="A1252" s="4">
        <v>200120</v>
      </c>
      <c r="B1252" s="5" t="s">
        <v>2777</v>
      </c>
      <c r="C1252" s="5" t="s">
        <v>2778</v>
      </c>
      <c r="D1252" s="6" t="s">
        <v>32</v>
      </c>
      <c r="E1252" s="6">
        <v>1</v>
      </c>
      <c r="F1252" s="7">
        <v>230.2</v>
      </c>
      <c r="G1252" s="7">
        <v>230.2</v>
      </c>
    </row>
    <row r="1253" ht="90" spans="1:7">
      <c r="A1253" s="4">
        <v>200124</v>
      </c>
      <c r="B1253" s="5" t="s">
        <v>2779</v>
      </c>
      <c r="C1253" s="5" t="s">
        <v>2780</v>
      </c>
      <c r="D1253" s="6" t="s">
        <v>32</v>
      </c>
      <c r="E1253" s="6">
        <v>1</v>
      </c>
      <c r="F1253" s="7">
        <v>923.91</v>
      </c>
      <c r="G1253" s="7">
        <v>923.91</v>
      </c>
    </row>
    <row r="1254" ht="90" spans="1:7">
      <c r="A1254" s="4">
        <v>200128</v>
      </c>
      <c r="B1254" s="5" t="s">
        <v>2781</v>
      </c>
      <c r="C1254" s="5" t="s">
        <v>2782</v>
      </c>
      <c r="D1254" s="6" t="s">
        <v>454</v>
      </c>
      <c r="E1254" s="6">
        <v>1</v>
      </c>
      <c r="F1254" s="7">
        <v>249.3</v>
      </c>
      <c r="G1254" s="7">
        <v>249.3</v>
      </c>
    </row>
    <row r="1255" ht="60" spans="1:7">
      <c r="A1255" s="4">
        <v>200129</v>
      </c>
      <c r="B1255" s="5" t="s">
        <v>2783</v>
      </c>
      <c r="C1255" s="5" t="s">
        <v>2784</v>
      </c>
      <c r="D1255" s="6" t="s">
        <v>32</v>
      </c>
      <c r="E1255" s="6">
        <v>1</v>
      </c>
      <c r="F1255" s="7">
        <v>117.12</v>
      </c>
      <c r="G1255" s="7">
        <v>117.12</v>
      </c>
    </row>
    <row r="1256" ht="60" spans="1:7">
      <c r="A1256" s="4">
        <v>200130</v>
      </c>
      <c r="B1256" s="5" t="s">
        <v>2785</v>
      </c>
      <c r="C1256" s="5" t="s">
        <v>2786</v>
      </c>
      <c r="D1256" s="6" t="s">
        <v>32</v>
      </c>
      <c r="E1256" s="6">
        <v>1</v>
      </c>
      <c r="F1256" s="7">
        <v>870.06</v>
      </c>
      <c r="G1256" s="7">
        <v>870.06</v>
      </c>
    </row>
    <row r="1257" ht="60" spans="1:7">
      <c r="A1257" s="4">
        <v>200131</v>
      </c>
      <c r="B1257" s="5" t="s">
        <v>2787</v>
      </c>
      <c r="C1257" s="5" t="s">
        <v>2788</v>
      </c>
      <c r="D1257" s="6" t="s">
        <v>32</v>
      </c>
      <c r="E1257" s="6">
        <v>1</v>
      </c>
      <c r="F1257" s="10">
        <v>1599.08</v>
      </c>
      <c r="G1257" s="10">
        <v>1599.08</v>
      </c>
    </row>
    <row r="1258" ht="90" spans="1:7">
      <c r="A1258" s="4">
        <v>200132</v>
      </c>
      <c r="B1258" s="5" t="s">
        <v>2789</v>
      </c>
      <c r="C1258" s="5" t="s">
        <v>2790</v>
      </c>
      <c r="D1258" s="6" t="s">
        <v>27</v>
      </c>
      <c r="E1258" s="6">
        <v>1</v>
      </c>
      <c r="F1258" s="10">
        <v>7454.88</v>
      </c>
      <c r="G1258" s="10">
        <v>7454.88</v>
      </c>
    </row>
    <row r="1259" ht="90" spans="1:7">
      <c r="A1259" s="4">
        <v>200133</v>
      </c>
      <c r="B1259" s="5" t="s">
        <v>2791</v>
      </c>
      <c r="C1259" s="5" t="s">
        <v>2792</v>
      </c>
      <c r="D1259" s="6" t="s">
        <v>27</v>
      </c>
      <c r="E1259" s="6">
        <v>1</v>
      </c>
      <c r="F1259" s="10">
        <v>2961.81</v>
      </c>
      <c r="G1259" s="10">
        <v>2961.81</v>
      </c>
    </row>
    <row r="1260" ht="105" spans="1:7">
      <c r="A1260" s="4">
        <v>200134</v>
      </c>
      <c r="B1260" s="5" t="s">
        <v>2793</v>
      </c>
      <c r="C1260" s="5" t="s">
        <v>2794</v>
      </c>
      <c r="D1260" s="6" t="s">
        <v>454</v>
      </c>
      <c r="E1260" s="6">
        <v>1</v>
      </c>
      <c r="F1260" s="7">
        <v>416.38</v>
      </c>
      <c r="G1260" s="7">
        <v>416.38</v>
      </c>
    </row>
    <row r="1261" spans="1:7">
      <c r="A1261" s="4">
        <v>2002</v>
      </c>
      <c r="B1261" s="5"/>
      <c r="C1261" s="4" t="s">
        <v>46</v>
      </c>
      <c r="D1261" s="6"/>
      <c r="E1261" s="6"/>
      <c r="F1261" s="7"/>
      <c r="G1261" s="7"/>
    </row>
    <row r="1262" ht="60" spans="1:7">
      <c r="A1262" s="4">
        <v>200202</v>
      </c>
      <c r="B1262" s="5" t="s">
        <v>2795</v>
      </c>
      <c r="C1262" s="5" t="s">
        <v>2796</v>
      </c>
      <c r="D1262" s="6" t="s">
        <v>32</v>
      </c>
      <c r="E1262" s="6">
        <v>1</v>
      </c>
      <c r="F1262" s="7">
        <v>63.24</v>
      </c>
      <c r="G1262" s="7">
        <v>63.24</v>
      </c>
    </row>
    <row r="1263" ht="90" spans="1:7">
      <c r="A1263" s="4">
        <v>200206</v>
      </c>
      <c r="B1263" s="5" t="s">
        <v>2797</v>
      </c>
      <c r="C1263" s="5" t="s">
        <v>2798</v>
      </c>
      <c r="D1263" s="6" t="s">
        <v>454</v>
      </c>
      <c r="E1263" s="6">
        <v>1</v>
      </c>
      <c r="F1263" s="7">
        <v>105.58</v>
      </c>
      <c r="G1263" s="7">
        <v>105.58</v>
      </c>
    </row>
    <row r="1264" ht="75" spans="1:7">
      <c r="A1264" s="4">
        <v>200209</v>
      </c>
      <c r="B1264" s="5" t="s">
        <v>2799</v>
      </c>
      <c r="C1264" s="5" t="s">
        <v>2800</v>
      </c>
      <c r="D1264" s="6" t="s">
        <v>454</v>
      </c>
      <c r="E1264" s="6">
        <v>1</v>
      </c>
      <c r="F1264" s="7">
        <v>153.43</v>
      </c>
      <c r="G1264" s="7">
        <v>153.43</v>
      </c>
    </row>
    <row r="1265" ht="75" spans="1:7">
      <c r="A1265" s="4">
        <v>200214</v>
      </c>
      <c r="B1265" s="5" t="s">
        <v>2801</v>
      </c>
      <c r="C1265" s="5" t="s">
        <v>2802</v>
      </c>
      <c r="D1265" s="6" t="s">
        <v>454</v>
      </c>
      <c r="E1265" s="6">
        <v>1</v>
      </c>
      <c r="F1265" s="7">
        <v>127.46</v>
      </c>
      <c r="G1265" s="7">
        <v>127.46</v>
      </c>
    </row>
    <row r="1266" ht="30" spans="1:7">
      <c r="A1266" s="4">
        <v>200223</v>
      </c>
      <c r="B1266" s="5" t="s">
        <v>2803</v>
      </c>
      <c r="C1266" s="5" t="s">
        <v>2804</v>
      </c>
      <c r="D1266" s="6" t="s">
        <v>82</v>
      </c>
      <c r="E1266" s="6">
        <v>1</v>
      </c>
      <c r="F1266" s="7">
        <v>278.78</v>
      </c>
      <c r="G1266" s="7">
        <v>278.78</v>
      </c>
    </row>
    <row r="1267" ht="60" spans="1:7">
      <c r="A1267" s="4">
        <v>200229</v>
      </c>
      <c r="B1267" s="5" t="s">
        <v>2805</v>
      </c>
      <c r="C1267" s="5" t="s">
        <v>2806</v>
      </c>
      <c r="D1267" s="6" t="s">
        <v>32</v>
      </c>
      <c r="E1267" s="6">
        <v>1</v>
      </c>
      <c r="F1267" s="7">
        <v>82.49</v>
      </c>
      <c r="G1267" s="7">
        <v>82.49</v>
      </c>
    </row>
    <row r="1268" ht="75" spans="1:7">
      <c r="A1268" s="4">
        <v>200237</v>
      </c>
      <c r="B1268" s="5" t="s">
        <v>2807</v>
      </c>
      <c r="C1268" s="5" t="s">
        <v>2808</v>
      </c>
      <c r="D1268" s="6" t="s">
        <v>454</v>
      </c>
      <c r="E1268" s="6">
        <v>1</v>
      </c>
      <c r="F1268" s="7">
        <v>88.58</v>
      </c>
      <c r="G1268" s="7">
        <v>88.58</v>
      </c>
    </row>
    <row r="1269" ht="90" spans="1:7">
      <c r="A1269" s="4">
        <v>200243</v>
      </c>
      <c r="B1269" s="5" t="s">
        <v>2809</v>
      </c>
      <c r="C1269" s="5" t="s">
        <v>2810</v>
      </c>
      <c r="D1269" s="6" t="s">
        <v>32</v>
      </c>
      <c r="E1269" s="6">
        <v>1</v>
      </c>
      <c r="F1269" s="7">
        <v>242.73</v>
      </c>
      <c r="G1269" s="7">
        <v>242.73</v>
      </c>
    </row>
    <row r="1270" ht="75" spans="1:7">
      <c r="A1270" s="4">
        <v>200253</v>
      </c>
      <c r="B1270" s="5" t="s">
        <v>2811</v>
      </c>
      <c r="C1270" s="5" t="s">
        <v>2812</v>
      </c>
      <c r="D1270" s="6" t="s">
        <v>454</v>
      </c>
      <c r="E1270" s="6">
        <v>1</v>
      </c>
      <c r="F1270" s="7">
        <v>85.9</v>
      </c>
      <c r="G1270" s="7">
        <v>85.9</v>
      </c>
    </row>
    <row r="1271" ht="75" spans="1:7">
      <c r="A1271" s="4">
        <v>200254</v>
      </c>
      <c r="B1271" s="5" t="s">
        <v>2813</v>
      </c>
      <c r="C1271" s="5" t="s">
        <v>2814</v>
      </c>
      <c r="D1271" s="6" t="s">
        <v>454</v>
      </c>
      <c r="E1271" s="6">
        <v>1</v>
      </c>
      <c r="F1271" s="7">
        <v>85.9</v>
      </c>
      <c r="G1271" s="7">
        <v>85.9</v>
      </c>
    </row>
    <row r="1272" spans="1:7">
      <c r="A1272" s="4">
        <v>2003</v>
      </c>
      <c r="B1272" s="5"/>
      <c r="C1272" s="4" t="s">
        <v>2815</v>
      </c>
      <c r="D1272" s="6"/>
      <c r="E1272" s="6"/>
      <c r="F1272" s="7"/>
      <c r="G1272" s="7"/>
    </row>
    <row r="1273" ht="45" spans="1:7">
      <c r="A1273" s="4">
        <v>200303</v>
      </c>
      <c r="B1273" s="5" t="s">
        <v>2816</v>
      </c>
      <c r="C1273" s="5" t="s">
        <v>2817</v>
      </c>
      <c r="D1273" s="6" t="s">
        <v>454</v>
      </c>
      <c r="E1273" s="6">
        <v>1</v>
      </c>
      <c r="F1273" s="7">
        <v>14.9</v>
      </c>
      <c r="G1273" s="7">
        <v>14.9</v>
      </c>
    </row>
    <row r="1274" ht="30" spans="1:7">
      <c r="A1274" s="4">
        <v>200305</v>
      </c>
      <c r="B1274" s="5" t="s">
        <v>2818</v>
      </c>
      <c r="C1274" s="5" t="s">
        <v>2819</v>
      </c>
      <c r="D1274" s="6" t="s">
        <v>82</v>
      </c>
      <c r="E1274" s="6">
        <v>1</v>
      </c>
      <c r="F1274" s="7">
        <v>220.08</v>
      </c>
      <c r="G1274" s="7">
        <v>220.08</v>
      </c>
    </row>
    <row r="1275" ht="30" spans="1:7">
      <c r="A1275" s="4">
        <v>200306</v>
      </c>
      <c r="B1275" s="5" t="s">
        <v>2820</v>
      </c>
      <c r="C1275" s="5" t="s">
        <v>2821</v>
      </c>
      <c r="D1275" s="6" t="s">
        <v>82</v>
      </c>
      <c r="E1275" s="6">
        <v>1</v>
      </c>
      <c r="F1275" s="7">
        <v>224.67</v>
      </c>
      <c r="G1275" s="7">
        <v>224.67</v>
      </c>
    </row>
    <row r="1276" ht="30" spans="1:7">
      <c r="A1276" s="4">
        <v>200307</v>
      </c>
      <c r="B1276" s="5" t="s">
        <v>2822</v>
      </c>
      <c r="C1276" s="5" t="s">
        <v>2823</v>
      </c>
      <c r="D1276" s="6" t="s">
        <v>82</v>
      </c>
      <c r="E1276" s="6">
        <v>1</v>
      </c>
      <c r="F1276" s="7">
        <v>246.8</v>
      </c>
      <c r="G1276" s="7">
        <v>246.8</v>
      </c>
    </row>
    <row r="1277" ht="30" spans="1:7">
      <c r="A1277" s="4">
        <v>200323</v>
      </c>
      <c r="B1277" s="5" t="s">
        <v>2824</v>
      </c>
      <c r="C1277" s="5" t="s">
        <v>2825</v>
      </c>
      <c r="D1277" s="6" t="s">
        <v>82</v>
      </c>
      <c r="E1277" s="6">
        <v>1</v>
      </c>
      <c r="F1277" s="7">
        <v>182.33</v>
      </c>
      <c r="G1277" s="7">
        <v>182.33</v>
      </c>
    </row>
    <row r="1278" ht="45" spans="1:7">
      <c r="A1278" s="4">
        <v>200326</v>
      </c>
      <c r="B1278" s="5" t="s">
        <v>2826</v>
      </c>
      <c r="C1278" s="5" t="s">
        <v>2827</v>
      </c>
      <c r="D1278" s="6" t="s">
        <v>454</v>
      </c>
      <c r="E1278" s="6">
        <v>1</v>
      </c>
      <c r="F1278" s="7">
        <v>30.94</v>
      </c>
      <c r="G1278" s="7">
        <v>30.94</v>
      </c>
    </row>
    <row r="1279" ht="30" spans="1:7">
      <c r="A1279" s="4">
        <v>2004</v>
      </c>
      <c r="B1279" s="5"/>
      <c r="C1279" s="4" t="s">
        <v>2828</v>
      </c>
      <c r="D1279" s="6"/>
      <c r="E1279" s="6"/>
      <c r="F1279" s="7"/>
      <c r="G1279" s="7"/>
    </row>
    <row r="1280" spans="1:7">
      <c r="A1280" s="4">
        <v>200401</v>
      </c>
      <c r="B1280" s="5" t="s">
        <v>2829</v>
      </c>
      <c r="C1280" s="5" t="s">
        <v>2830</v>
      </c>
      <c r="D1280" s="6" t="s">
        <v>454</v>
      </c>
      <c r="E1280" s="6">
        <v>1</v>
      </c>
      <c r="F1280" s="7">
        <v>11.82</v>
      </c>
      <c r="G1280" s="7">
        <v>11.82</v>
      </c>
    </row>
    <row r="1281" ht="30" spans="1:7">
      <c r="A1281" s="4">
        <v>200402</v>
      </c>
      <c r="B1281" s="5" t="s">
        <v>2831</v>
      </c>
      <c r="C1281" s="5" t="s">
        <v>2832</v>
      </c>
      <c r="D1281" s="6" t="s">
        <v>454</v>
      </c>
      <c r="E1281" s="6">
        <v>1</v>
      </c>
      <c r="F1281" s="7">
        <v>1.18</v>
      </c>
      <c r="G1281" s="7">
        <v>1.18</v>
      </c>
    </row>
    <row r="1282" ht="30" spans="1:7">
      <c r="A1282" s="4">
        <v>200404</v>
      </c>
      <c r="B1282" s="5" t="s">
        <v>2833</v>
      </c>
      <c r="C1282" s="5" t="s">
        <v>2834</v>
      </c>
      <c r="D1282" s="6" t="s">
        <v>454</v>
      </c>
      <c r="E1282" s="6">
        <v>1</v>
      </c>
      <c r="F1282" s="7">
        <v>23.99</v>
      </c>
      <c r="G1282" s="7">
        <v>23.99</v>
      </c>
    </row>
    <row r="1283" spans="1:7">
      <c r="A1283" s="4">
        <v>2005</v>
      </c>
      <c r="B1283" s="5"/>
      <c r="C1283" s="4" t="s">
        <v>2835</v>
      </c>
      <c r="D1283" s="6"/>
      <c r="E1283" s="6"/>
      <c r="F1283" s="7"/>
      <c r="G1283" s="7"/>
    </row>
    <row r="1284" ht="60" spans="1:7">
      <c r="A1284" s="4">
        <v>200511</v>
      </c>
      <c r="B1284" s="5" t="s">
        <v>2836</v>
      </c>
      <c r="C1284" s="5" t="s">
        <v>2837</v>
      </c>
      <c r="D1284" s="6" t="s">
        <v>27</v>
      </c>
      <c r="E1284" s="6">
        <v>1</v>
      </c>
      <c r="F1284" s="7">
        <v>153.21</v>
      </c>
      <c r="G1284" s="7">
        <v>153.21</v>
      </c>
    </row>
    <row r="1285" ht="90" spans="1:7">
      <c r="A1285" s="4">
        <v>200512</v>
      </c>
      <c r="B1285" s="5" t="s">
        <v>2838</v>
      </c>
      <c r="C1285" s="5" t="s">
        <v>2839</v>
      </c>
      <c r="D1285" s="6" t="s">
        <v>27</v>
      </c>
      <c r="E1285" s="6">
        <v>1</v>
      </c>
      <c r="F1285" s="7">
        <v>454.99</v>
      </c>
      <c r="G1285" s="7">
        <v>454.99</v>
      </c>
    </row>
    <row r="1286" ht="75" spans="1:7">
      <c r="A1286" s="4">
        <v>200513</v>
      </c>
      <c r="B1286" s="5" t="s">
        <v>2840</v>
      </c>
      <c r="C1286" s="5" t="s">
        <v>2841</v>
      </c>
      <c r="D1286" s="6" t="s">
        <v>27</v>
      </c>
      <c r="E1286" s="6">
        <v>1</v>
      </c>
      <c r="F1286" s="10">
        <v>1483.95</v>
      </c>
      <c r="G1286" s="10">
        <v>1483.95</v>
      </c>
    </row>
    <row r="1287" ht="45" spans="1:7">
      <c r="A1287" s="4">
        <v>200562</v>
      </c>
      <c r="B1287" s="5" t="s">
        <v>2842</v>
      </c>
      <c r="C1287" s="5" t="s">
        <v>2843</v>
      </c>
      <c r="D1287" s="6" t="s">
        <v>27</v>
      </c>
      <c r="E1287" s="6">
        <v>1</v>
      </c>
      <c r="F1287" s="7">
        <v>446.3</v>
      </c>
      <c r="G1287" s="7">
        <v>446.3</v>
      </c>
    </row>
    <row r="1288" ht="60" spans="1:7">
      <c r="A1288" s="4">
        <v>200563</v>
      </c>
      <c r="B1288" s="5" t="s">
        <v>2844</v>
      </c>
      <c r="C1288" s="5" t="s">
        <v>2845</v>
      </c>
      <c r="D1288" s="6" t="s">
        <v>32</v>
      </c>
      <c r="E1288" s="6">
        <v>1</v>
      </c>
      <c r="F1288" s="7">
        <v>161.86</v>
      </c>
      <c r="G1288" s="7">
        <v>161.86</v>
      </c>
    </row>
    <row r="1289" ht="45" spans="1:7">
      <c r="A1289" s="4">
        <v>200572</v>
      </c>
      <c r="B1289" s="5" t="s">
        <v>2846</v>
      </c>
      <c r="C1289" s="5" t="s">
        <v>2847</v>
      </c>
      <c r="D1289" s="6" t="s">
        <v>27</v>
      </c>
      <c r="E1289" s="6">
        <v>1</v>
      </c>
      <c r="F1289" s="10">
        <v>3063.63</v>
      </c>
      <c r="G1289" s="10">
        <v>3063.63</v>
      </c>
    </row>
    <row r="1290" ht="45" spans="1:7">
      <c r="A1290" s="4">
        <v>200573</v>
      </c>
      <c r="B1290" s="5" t="s">
        <v>2848</v>
      </c>
      <c r="C1290" s="5" t="s">
        <v>2849</v>
      </c>
      <c r="D1290" s="6" t="s">
        <v>32</v>
      </c>
      <c r="E1290" s="6">
        <v>1</v>
      </c>
      <c r="F1290" s="7">
        <v>212.63</v>
      </c>
      <c r="G1290" s="7">
        <v>212.63</v>
      </c>
    </row>
    <row r="1291" ht="60" spans="1:7">
      <c r="A1291" s="4">
        <v>200576</v>
      </c>
      <c r="B1291" s="5" t="s">
        <v>2850</v>
      </c>
      <c r="C1291" s="5" t="s">
        <v>103</v>
      </c>
      <c r="D1291" s="6" t="s">
        <v>27</v>
      </c>
      <c r="E1291" s="6">
        <v>1</v>
      </c>
      <c r="F1291" s="7">
        <v>585.34</v>
      </c>
      <c r="G1291" s="7">
        <v>585.34</v>
      </c>
    </row>
    <row r="1292" ht="60" spans="1:7">
      <c r="A1292" s="4">
        <v>200581</v>
      </c>
      <c r="B1292" s="5" t="s">
        <v>2851</v>
      </c>
      <c r="C1292" s="5" t="s">
        <v>2852</v>
      </c>
      <c r="D1292" s="6" t="s">
        <v>27</v>
      </c>
      <c r="E1292" s="6">
        <v>1</v>
      </c>
      <c r="F1292" s="7">
        <v>224.11</v>
      </c>
      <c r="G1292" s="7">
        <v>224.11</v>
      </c>
    </row>
    <row r="1293" ht="60" spans="1:7">
      <c r="A1293" s="4">
        <v>200582</v>
      </c>
      <c r="B1293" s="5" t="s">
        <v>2853</v>
      </c>
      <c r="C1293" s="5" t="s">
        <v>2854</v>
      </c>
      <c r="D1293" s="6" t="s">
        <v>27</v>
      </c>
      <c r="E1293" s="6">
        <v>1</v>
      </c>
      <c r="F1293" s="7">
        <v>333.29</v>
      </c>
      <c r="G1293" s="7">
        <v>333.29</v>
      </c>
    </row>
    <row r="1294" ht="30" spans="1:7">
      <c r="A1294" s="4">
        <v>2007</v>
      </c>
      <c r="B1294" s="5"/>
      <c r="C1294" s="4" t="s">
        <v>2855</v>
      </c>
      <c r="D1294" s="6"/>
      <c r="E1294" s="6"/>
      <c r="F1294" s="7"/>
      <c r="G1294" s="7"/>
    </row>
    <row r="1295" ht="90" spans="1:7">
      <c r="A1295" s="4">
        <v>200702</v>
      </c>
      <c r="B1295" s="5" t="s">
        <v>2856</v>
      </c>
      <c r="C1295" s="5" t="s">
        <v>2857</v>
      </c>
      <c r="D1295" s="6" t="s">
        <v>454</v>
      </c>
      <c r="E1295" s="6">
        <v>1</v>
      </c>
      <c r="F1295" s="7">
        <v>139.05</v>
      </c>
      <c r="G1295" s="7">
        <v>139.05</v>
      </c>
    </row>
    <row r="1296" ht="60" spans="1:7">
      <c r="A1296" s="4">
        <v>200703</v>
      </c>
      <c r="B1296" s="5" t="s">
        <v>2858</v>
      </c>
      <c r="C1296" s="5" t="s">
        <v>2859</v>
      </c>
      <c r="D1296" s="6" t="s">
        <v>32</v>
      </c>
      <c r="E1296" s="6">
        <v>1</v>
      </c>
      <c r="F1296" s="7">
        <v>35.61</v>
      </c>
      <c r="G1296" s="7">
        <v>35.61</v>
      </c>
    </row>
    <row r="1297" ht="60" spans="1:7">
      <c r="A1297" s="4">
        <v>200704</v>
      </c>
      <c r="B1297" s="5" t="s">
        <v>2860</v>
      </c>
      <c r="C1297" s="5" t="s">
        <v>2861</v>
      </c>
      <c r="D1297" s="6" t="s">
        <v>454</v>
      </c>
      <c r="E1297" s="6">
        <v>1</v>
      </c>
      <c r="F1297" s="7">
        <v>38.26</v>
      </c>
      <c r="G1297" s="7">
        <v>38.26</v>
      </c>
    </row>
    <row r="1298" ht="30" spans="1:7">
      <c r="A1298" s="4">
        <v>200705</v>
      </c>
      <c r="B1298" s="5" t="s">
        <v>2862</v>
      </c>
      <c r="C1298" s="5" t="s">
        <v>2863</v>
      </c>
      <c r="D1298" s="6" t="s">
        <v>27</v>
      </c>
      <c r="E1298" s="6">
        <v>1</v>
      </c>
      <c r="F1298" s="7">
        <v>207.32</v>
      </c>
      <c r="G1298" s="7">
        <v>207.32</v>
      </c>
    </row>
    <row r="1299" ht="45" spans="1:7">
      <c r="A1299" s="4">
        <v>200706</v>
      </c>
      <c r="B1299" s="5" t="s">
        <v>2864</v>
      </c>
      <c r="C1299" s="5" t="s">
        <v>2865</v>
      </c>
      <c r="D1299" s="6" t="s">
        <v>27</v>
      </c>
      <c r="E1299" s="6">
        <v>1</v>
      </c>
      <c r="F1299" s="10">
        <v>3552.28</v>
      </c>
      <c r="G1299" s="10">
        <v>3552.28</v>
      </c>
    </row>
    <row r="1300" ht="45" spans="1:7">
      <c r="A1300" s="4">
        <v>200707</v>
      </c>
      <c r="B1300" s="5" t="s">
        <v>2866</v>
      </c>
      <c r="C1300" s="5" t="s">
        <v>2867</v>
      </c>
      <c r="D1300" s="6" t="s">
        <v>27</v>
      </c>
      <c r="E1300" s="6">
        <v>1</v>
      </c>
      <c r="F1300" s="10">
        <v>1739.17</v>
      </c>
      <c r="G1300" s="10">
        <v>1739.17</v>
      </c>
    </row>
    <row r="1301" ht="75" spans="1:7">
      <c r="A1301" s="4">
        <v>200708</v>
      </c>
      <c r="B1301" s="5" t="s">
        <v>2868</v>
      </c>
      <c r="C1301" s="5" t="s">
        <v>2869</v>
      </c>
      <c r="D1301" s="6" t="s">
        <v>27</v>
      </c>
      <c r="E1301" s="6">
        <v>1</v>
      </c>
      <c r="F1301" s="10">
        <v>1605.69</v>
      </c>
      <c r="G1301" s="10">
        <v>1605.69</v>
      </c>
    </row>
    <row r="1302" ht="30" spans="1:7">
      <c r="A1302" s="4">
        <v>200709</v>
      </c>
      <c r="B1302" s="5" t="s">
        <v>2870</v>
      </c>
      <c r="C1302" s="5" t="s">
        <v>2871</v>
      </c>
      <c r="D1302" s="6" t="s">
        <v>27</v>
      </c>
      <c r="E1302" s="6">
        <v>1</v>
      </c>
      <c r="F1302" s="7">
        <v>991.53</v>
      </c>
      <c r="G1302" s="7">
        <v>991.53</v>
      </c>
    </row>
    <row r="1303" ht="75" spans="1:7">
      <c r="A1303" s="4">
        <v>200711</v>
      </c>
      <c r="B1303" s="5" t="s">
        <v>2872</v>
      </c>
      <c r="C1303" s="5" t="s">
        <v>2873</v>
      </c>
      <c r="D1303" s="6" t="s">
        <v>454</v>
      </c>
      <c r="E1303" s="6">
        <v>1</v>
      </c>
      <c r="F1303" s="7">
        <v>266.18</v>
      </c>
      <c r="G1303" s="7">
        <v>266.18</v>
      </c>
    </row>
    <row r="1304" spans="1:7">
      <c r="A1304" s="4">
        <v>200713</v>
      </c>
      <c r="B1304" s="5" t="s">
        <v>2874</v>
      </c>
      <c r="C1304" s="5" t="s">
        <v>2875</v>
      </c>
      <c r="D1304" s="6" t="s">
        <v>27</v>
      </c>
      <c r="E1304" s="6">
        <v>1</v>
      </c>
      <c r="F1304" s="7">
        <v>153.71</v>
      </c>
      <c r="G1304" s="7">
        <v>153.71</v>
      </c>
    </row>
    <row r="1305" ht="45" spans="1:7">
      <c r="A1305" s="4">
        <v>200714</v>
      </c>
      <c r="B1305" s="5" t="s">
        <v>2876</v>
      </c>
      <c r="C1305" s="5" t="s">
        <v>2877</v>
      </c>
      <c r="D1305" s="6" t="s">
        <v>454</v>
      </c>
      <c r="E1305" s="6">
        <v>1</v>
      </c>
      <c r="F1305" s="7">
        <v>16.75</v>
      </c>
      <c r="G1305" s="7">
        <v>16.75</v>
      </c>
    </row>
    <row r="1306" ht="75" spans="1:7">
      <c r="A1306" s="4">
        <v>200715</v>
      </c>
      <c r="B1306" s="5" t="s">
        <v>2878</v>
      </c>
      <c r="C1306" s="5" t="s">
        <v>2879</v>
      </c>
      <c r="D1306" s="6" t="s">
        <v>454</v>
      </c>
      <c r="E1306" s="6">
        <v>1</v>
      </c>
      <c r="F1306" s="7">
        <v>178.48</v>
      </c>
      <c r="G1306" s="7">
        <v>178.48</v>
      </c>
    </row>
    <row r="1307" ht="75" spans="1:7">
      <c r="A1307" s="4">
        <v>200716</v>
      </c>
      <c r="B1307" s="5" t="s">
        <v>2880</v>
      </c>
      <c r="C1307" s="5" t="s">
        <v>2881</v>
      </c>
      <c r="D1307" s="6" t="s">
        <v>454</v>
      </c>
      <c r="E1307" s="6">
        <v>1</v>
      </c>
      <c r="F1307" s="7">
        <v>148.55</v>
      </c>
      <c r="G1307" s="7">
        <v>148.55</v>
      </c>
    </row>
    <row r="1308" ht="30" spans="1:7">
      <c r="A1308" s="4">
        <v>200717</v>
      </c>
      <c r="B1308" s="5" t="s">
        <v>2882</v>
      </c>
      <c r="C1308" s="5" t="s">
        <v>2883</v>
      </c>
      <c r="D1308" s="6" t="s">
        <v>32</v>
      </c>
      <c r="E1308" s="6">
        <v>1</v>
      </c>
      <c r="F1308" s="7">
        <v>5.65</v>
      </c>
      <c r="G1308" s="7">
        <v>5.65</v>
      </c>
    </row>
    <row r="1309" ht="105" spans="1:7">
      <c r="A1309" s="4">
        <v>200720</v>
      </c>
      <c r="B1309" s="5" t="s">
        <v>2884</v>
      </c>
      <c r="C1309" s="5" t="s">
        <v>2885</v>
      </c>
      <c r="D1309" s="6" t="s">
        <v>454</v>
      </c>
      <c r="E1309" s="6">
        <v>1</v>
      </c>
      <c r="F1309" s="7">
        <v>53.09</v>
      </c>
      <c r="G1309" s="7">
        <v>53.09</v>
      </c>
    </row>
    <row r="1310" ht="30" spans="1:7">
      <c r="A1310" s="4">
        <v>200721</v>
      </c>
      <c r="B1310" s="5" t="s">
        <v>2886</v>
      </c>
      <c r="C1310" s="5" t="s">
        <v>2887</v>
      </c>
      <c r="D1310" s="6" t="s">
        <v>454</v>
      </c>
      <c r="E1310" s="6">
        <v>1</v>
      </c>
      <c r="F1310" s="7">
        <v>18.54</v>
      </c>
      <c r="G1310" s="7">
        <v>18.54</v>
      </c>
    </row>
    <row r="1311" ht="60" spans="1:7">
      <c r="A1311" s="4">
        <v>200725</v>
      </c>
      <c r="B1311" s="5" t="s">
        <v>2888</v>
      </c>
      <c r="C1311" s="5" t="s">
        <v>2889</v>
      </c>
      <c r="D1311" s="6" t="s">
        <v>32</v>
      </c>
      <c r="E1311" s="6">
        <v>1</v>
      </c>
      <c r="F1311" s="7">
        <v>56.97</v>
      </c>
      <c r="G1311" s="7">
        <v>56.97</v>
      </c>
    </row>
    <row r="1312" ht="60" spans="1:7">
      <c r="A1312" s="4">
        <v>200726</v>
      </c>
      <c r="B1312" s="5" t="s">
        <v>2890</v>
      </c>
      <c r="C1312" s="5" t="s">
        <v>2891</v>
      </c>
      <c r="D1312" s="6" t="s">
        <v>454</v>
      </c>
      <c r="E1312" s="6">
        <v>1</v>
      </c>
      <c r="F1312" s="7">
        <v>164.76</v>
      </c>
      <c r="G1312" s="7">
        <v>164.76</v>
      </c>
    </row>
    <row r="1313" ht="90" spans="1:7">
      <c r="A1313" s="4">
        <v>200728</v>
      </c>
      <c r="B1313" s="5" t="s">
        <v>2892</v>
      </c>
      <c r="C1313" s="5" t="s">
        <v>2893</v>
      </c>
      <c r="D1313" s="6" t="s">
        <v>454</v>
      </c>
      <c r="E1313" s="6">
        <v>1</v>
      </c>
      <c r="F1313" s="7">
        <v>195.64</v>
      </c>
      <c r="G1313" s="7">
        <v>195.64</v>
      </c>
    </row>
    <row r="1314" ht="90" spans="1:7">
      <c r="A1314" s="4">
        <v>200738</v>
      </c>
      <c r="B1314" s="5" t="s">
        <v>2894</v>
      </c>
      <c r="C1314" s="5" t="s">
        <v>2895</v>
      </c>
      <c r="D1314" s="6" t="s">
        <v>228</v>
      </c>
      <c r="E1314" s="6">
        <v>1</v>
      </c>
      <c r="F1314" s="7">
        <v>33.06</v>
      </c>
      <c r="G1314" s="7">
        <v>33.06</v>
      </c>
    </row>
    <row r="1315" spans="1:7">
      <c r="A1315" s="4">
        <v>21</v>
      </c>
      <c r="B1315" s="5"/>
      <c r="C1315" s="4" t="s">
        <v>2896</v>
      </c>
      <c r="D1315" s="6"/>
      <c r="E1315" s="6"/>
      <c r="F1315" s="7"/>
      <c r="G1315" s="7"/>
    </row>
    <row r="1316" spans="1:7">
      <c r="A1316" s="4">
        <v>2101</v>
      </c>
      <c r="B1316" s="5"/>
      <c r="C1316" s="4" t="s">
        <v>2897</v>
      </c>
      <c r="D1316" s="6"/>
      <c r="E1316" s="6"/>
      <c r="F1316" s="7"/>
      <c r="G1316" s="7"/>
    </row>
    <row r="1317" ht="30" spans="1:7">
      <c r="A1317" s="4">
        <v>210105</v>
      </c>
      <c r="B1317" s="5" t="s">
        <v>2898</v>
      </c>
      <c r="C1317" s="5" t="s">
        <v>2899</v>
      </c>
      <c r="D1317" s="6" t="s">
        <v>454</v>
      </c>
      <c r="E1317" s="6">
        <v>1</v>
      </c>
      <c r="F1317" s="7">
        <v>139.51</v>
      </c>
      <c r="G1317" s="7">
        <v>139.51</v>
      </c>
    </row>
    <row r="1318" ht="45" spans="1:7">
      <c r="A1318" s="4">
        <v>210109</v>
      </c>
      <c r="B1318" s="5" t="s">
        <v>2900</v>
      </c>
      <c r="C1318" s="5" t="s">
        <v>2901</v>
      </c>
      <c r="D1318" s="6" t="s">
        <v>27</v>
      </c>
      <c r="E1318" s="6">
        <v>1</v>
      </c>
      <c r="F1318" s="7">
        <v>581.25</v>
      </c>
      <c r="G1318" s="7">
        <v>581.25</v>
      </c>
    </row>
    <row r="1319" ht="105" spans="1:7">
      <c r="A1319" s="4">
        <v>210114</v>
      </c>
      <c r="B1319" s="5" t="s">
        <v>2902</v>
      </c>
      <c r="C1319" s="5" t="s">
        <v>2903</v>
      </c>
      <c r="D1319" s="6" t="s">
        <v>27</v>
      </c>
      <c r="E1319" s="6">
        <v>1</v>
      </c>
      <c r="F1319" s="10">
        <v>5782.16</v>
      </c>
      <c r="G1319" s="10">
        <v>5782.16</v>
      </c>
    </row>
    <row r="1320" spans="1:7">
      <c r="A1320" s="4">
        <v>2102</v>
      </c>
      <c r="B1320" s="5"/>
      <c r="C1320" s="4" t="s">
        <v>2904</v>
      </c>
      <c r="D1320" s="6"/>
      <c r="E1320" s="6"/>
      <c r="F1320" s="7"/>
      <c r="G1320" s="7"/>
    </row>
    <row r="1321" ht="30" spans="1:7">
      <c r="A1321" s="4">
        <v>210210</v>
      </c>
      <c r="B1321" s="5" t="s">
        <v>2905</v>
      </c>
      <c r="C1321" s="5" t="s">
        <v>2906</v>
      </c>
      <c r="D1321" s="6" t="s">
        <v>454</v>
      </c>
      <c r="E1321" s="6">
        <v>1</v>
      </c>
      <c r="F1321" s="7">
        <v>408.73</v>
      </c>
      <c r="G1321" s="7">
        <v>408.73</v>
      </c>
    </row>
    <row r="1322" spans="1:7">
      <c r="A1322" s="4">
        <v>2103</v>
      </c>
      <c r="B1322" s="5"/>
      <c r="C1322" s="4" t="s">
        <v>2907</v>
      </c>
      <c r="D1322" s="6"/>
      <c r="E1322" s="6"/>
      <c r="F1322" s="7"/>
      <c r="G1322" s="7"/>
    </row>
    <row r="1323" ht="45" spans="1:7">
      <c r="A1323" s="4">
        <v>210301</v>
      </c>
      <c r="B1323" s="5" t="s">
        <v>2908</v>
      </c>
      <c r="C1323" s="5" t="s">
        <v>2909</v>
      </c>
      <c r="D1323" s="6" t="s">
        <v>32</v>
      </c>
      <c r="E1323" s="6">
        <v>1</v>
      </c>
      <c r="F1323" s="7">
        <v>335.09</v>
      </c>
      <c r="G1323" s="7">
        <v>335.09</v>
      </c>
    </row>
    <row r="1324" ht="60" spans="1:7">
      <c r="A1324" s="4">
        <v>210302</v>
      </c>
      <c r="B1324" s="5" t="s">
        <v>2910</v>
      </c>
      <c r="C1324" s="5" t="s">
        <v>2911</v>
      </c>
      <c r="D1324" s="6" t="s">
        <v>32</v>
      </c>
      <c r="E1324" s="6">
        <v>1</v>
      </c>
      <c r="F1324" s="7">
        <v>251.47</v>
      </c>
      <c r="G1324" s="7">
        <v>251.47</v>
      </c>
    </row>
    <row r="1325" ht="60" spans="1:7">
      <c r="A1325" s="4">
        <v>210304</v>
      </c>
      <c r="B1325" s="5" t="s">
        <v>2912</v>
      </c>
      <c r="C1325" s="5" t="s">
        <v>2913</v>
      </c>
      <c r="D1325" s="6" t="s">
        <v>32</v>
      </c>
      <c r="E1325" s="6">
        <v>1</v>
      </c>
      <c r="F1325" s="7">
        <v>213.75</v>
      </c>
      <c r="G1325" s="7">
        <v>213.75</v>
      </c>
    </row>
    <row r="1326" ht="60" spans="1:7">
      <c r="A1326" s="4">
        <v>210316</v>
      </c>
      <c r="B1326" s="5" t="s">
        <v>2914</v>
      </c>
      <c r="C1326" s="5" t="s">
        <v>2915</v>
      </c>
      <c r="D1326" s="6" t="s">
        <v>27</v>
      </c>
      <c r="E1326" s="6">
        <v>1</v>
      </c>
      <c r="F1326" s="7">
        <v>698.57</v>
      </c>
      <c r="G1326" s="7">
        <v>698.57</v>
      </c>
    </row>
    <row r="1327" ht="45" spans="1:7">
      <c r="A1327" s="4">
        <v>210321</v>
      </c>
      <c r="B1327" s="5" t="s">
        <v>2916</v>
      </c>
      <c r="C1327" s="5" t="s">
        <v>2917</v>
      </c>
      <c r="D1327" s="6" t="s">
        <v>27</v>
      </c>
      <c r="E1327" s="6">
        <v>1</v>
      </c>
      <c r="F1327" s="7">
        <v>160.88</v>
      </c>
      <c r="G1327" s="7">
        <v>160.88</v>
      </c>
    </row>
    <row r="1328" ht="30" spans="1:7">
      <c r="A1328" s="4">
        <v>210322</v>
      </c>
      <c r="B1328" s="5" t="s">
        <v>2918</v>
      </c>
      <c r="C1328" s="5" t="s">
        <v>2919</v>
      </c>
      <c r="D1328" s="6" t="s">
        <v>32</v>
      </c>
      <c r="E1328" s="6">
        <v>1</v>
      </c>
      <c r="F1328" s="7">
        <v>132.97</v>
      </c>
      <c r="G1328" s="7">
        <v>132.97</v>
      </c>
    </row>
    <row r="1329" spans="1:7">
      <c r="A1329" s="4">
        <v>22</v>
      </c>
      <c r="B1329" s="5"/>
      <c r="C1329" s="4" t="s">
        <v>2920</v>
      </c>
      <c r="D1329" s="6"/>
      <c r="E1329" s="6"/>
      <c r="F1329" s="7"/>
      <c r="G1329" s="7"/>
    </row>
    <row r="1330" ht="60" spans="1:7">
      <c r="A1330" s="4">
        <v>2208</v>
      </c>
      <c r="B1330" s="5"/>
      <c r="C1330" s="4" t="s">
        <v>2921</v>
      </c>
      <c r="D1330" s="6"/>
      <c r="E1330" s="6"/>
      <c r="F1330" s="7"/>
      <c r="G1330" s="7"/>
    </row>
    <row r="1331" ht="105" spans="1:7">
      <c r="A1331" s="4">
        <v>220803</v>
      </c>
      <c r="B1331" s="5" t="s">
        <v>2922</v>
      </c>
      <c r="C1331" s="5" t="s">
        <v>2923</v>
      </c>
      <c r="D1331" s="6" t="s">
        <v>587</v>
      </c>
      <c r="E1331" s="6">
        <v>1</v>
      </c>
      <c r="F1331" s="10">
        <v>4117.55</v>
      </c>
      <c r="G1331" s="10">
        <v>4117.55</v>
      </c>
    </row>
    <row r="1332" spans="1:7">
      <c r="A1332" s="4">
        <v>31</v>
      </c>
      <c r="B1332" s="5"/>
      <c r="C1332" s="4" t="s">
        <v>2924</v>
      </c>
      <c r="D1332" s="6"/>
      <c r="E1332" s="6"/>
      <c r="F1332" s="7"/>
      <c r="G1332" s="7"/>
    </row>
    <row r="1333" ht="30" spans="1:7">
      <c r="A1333" s="4">
        <v>3106</v>
      </c>
      <c r="B1333" s="5"/>
      <c r="C1333" s="4" t="s">
        <v>2925</v>
      </c>
      <c r="D1333" s="6"/>
      <c r="E1333" s="6"/>
      <c r="F1333" s="7"/>
      <c r="G1333" s="7"/>
    </row>
    <row r="1334" ht="30" spans="1:7">
      <c r="A1334" s="4">
        <v>310601</v>
      </c>
      <c r="B1334" s="5" t="s">
        <v>2926</v>
      </c>
      <c r="C1334" s="5" t="s">
        <v>2927</v>
      </c>
      <c r="D1334" s="6" t="s">
        <v>2928</v>
      </c>
      <c r="E1334" s="6">
        <v>1</v>
      </c>
      <c r="F1334" s="10">
        <v>1308.51</v>
      </c>
      <c r="G1334" s="10">
        <v>1308.51</v>
      </c>
    </row>
    <row r="1335" ht="45" spans="1:7">
      <c r="A1335" s="4">
        <v>3108</v>
      </c>
      <c r="B1335" s="5"/>
      <c r="C1335" s="4" t="s">
        <v>2929</v>
      </c>
      <c r="D1335" s="6"/>
      <c r="E1335" s="6"/>
      <c r="F1335" s="7"/>
      <c r="G1335" s="7"/>
    </row>
    <row r="1336" spans="1:7">
      <c r="A1336" s="4">
        <v>310801</v>
      </c>
      <c r="B1336" s="5" t="s">
        <v>2930</v>
      </c>
      <c r="C1336" s="5" t="s">
        <v>2931</v>
      </c>
      <c r="D1336" s="6" t="s">
        <v>27</v>
      </c>
      <c r="E1336" s="6">
        <v>1</v>
      </c>
      <c r="F1336" s="7">
        <v>12.67</v>
      </c>
      <c r="G1336" s="7">
        <v>12.67</v>
      </c>
    </row>
    <row r="1337" spans="1:7">
      <c r="A1337" s="4">
        <v>310802</v>
      </c>
      <c r="B1337" s="5" t="s">
        <v>2932</v>
      </c>
      <c r="C1337" s="5" t="s">
        <v>2933</v>
      </c>
      <c r="D1337" s="6" t="s">
        <v>27</v>
      </c>
      <c r="E1337" s="6">
        <v>1</v>
      </c>
      <c r="F1337" s="7">
        <v>140.68</v>
      </c>
      <c r="G1337" s="7">
        <v>140.68</v>
      </c>
    </row>
    <row r="1338" spans="1:7">
      <c r="A1338" s="4">
        <v>310803</v>
      </c>
      <c r="B1338" s="5" t="s">
        <v>2934</v>
      </c>
      <c r="C1338" s="5" t="s">
        <v>2935</v>
      </c>
      <c r="D1338" s="6" t="s">
        <v>27</v>
      </c>
      <c r="E1338" s="6">
        <v>1</v>
      </c>
      <c r="F1338" s="7">
        <v>29.05</v>
      </c>
      <c r="G1338" s="7">
        <v>29.05</v>
      </c>
    </row>
    <row r="1339" spans="1:7">
      <c r="A1339" s="4">
        <v>310804</v>
      </c>
      <c r="B1339" s="5" t="s">
        <v>2936</v>
      </c>
      <c r="C1339" s="5" t="s">
        <v>2937</v>
      </c>
      <c r="D1339" s="6" t="s">
        <v>27</v>
      </c>
      <c r="E1339" s="6">
        <v>1</v>
      </c>
      <c r="F1339" s="7">
        <v>62.09</v>
      </c>
      <c r="G1339" s="7">
        <v>62.09</v>
      </c>
    </row>
    <row r="1340" spans="1:7">
      <c r="A1340" s="4">
        <v>310805</v>
      </c>
      <c r="B1340" s="5" t="s">
        <v>2938</v>
      </c>
      <c r="C1340" s="5" t="s">
        <v>2939</v>
      </c>
      <c r="D1340" s="6" t="s">
        <v>27</v>
      </c>
      <c r="E1340" s="6">
        <v>1</v>
      </c>
      <c r="F1340" s="7">
        <v>4.54</v>
      </c>
      <c r="G1340" s="7">
        <v>4.54</v>
      </c>
    </row>
    <row r="1341" spans="1:7">
      <c r="A1341" s="4">
        <v>310806</v>
      </c>
      <c r="B1341" s="5" t="s">
        <v>2940</v>
      </c>
      <c r="C1341" s="5" t="s">
        <v>2941</v>
      </c>
      <c r="D1341" s="6" t="s">
        <v>27</v>
      </c>
      <c r="E1341" s="6">
        <v>1</v>
      </c>
      <c r="F1341" s="7">
        <v>14.01</v>
      </c>
      <c r="G1341" s="7">
        <v>14.01</v>
      </c>
    </row>
    <row r="1342" spans="1:7">
      <c r="A1342" s="4">
        <v>310807</v>
      </c>
      <c r="B1342" s="5" t="s">
        <v>2942</v>
      </c>
      <c r="C1342" s="5" t="s">
        <v>2943</v>
      </c>
      <c r="D1342" s="6" t="s">
        <v>27</v>
      </c>
      <c r="E1342" s="6">
        <v>1</v>
      </c>
      <c r="F1342" s="7">
        <v>26.79</v>
      </c>
      <c r="G1342" s="7">
        <v>26.79</v>
      </c>
    </row>
    <row r="1343" spans="1:7">
      <c r="A1343" s="4">
        <v>310808</v>
      </c>
      <c r="B1343" s="5" t="s">
        <v>2944</v>
      </c>
      <c r="C1343" s="5" t="s">
        <v>2945</v>
      </c>
      <c r="D1343" s="6" t="s">
        <v>27</v>
      </c>
      <c r="E1343" s="6">
        <v>1</v>
      </c>
      <c r="F1343" s="7">
        <v>2.32</v>
      </c>
      <c r="G1343" s="7">
        <v>2.32</v>
      </c>
    </row>
    <row r="1344" spans="1:7">
      <c r="A1344" s="4">
        <v>310809</v>
      </c>
      <c r="B1344" s="5" t="s">
        <v>2946</v>
      </c>
      <c r="C1344" s="5" t="s">
        <v>2947</v>
      </c>
      <c r="D1344" s="6" t="s">
        <v>27</v>
      </c>
      <c r="E1344" s="6">
        <v>1</v>
      </c>
      <c r="F1344" s="7">
        <v>129.86</v>
      </c>
      <c r="G1344" s="7">
        <v>129.86</v>
      </c>
    </row>
    <row r="1345" ht="30" spans="1:7">
      <c r="A1345" s="4">
        <v>3109</v>
      </c>
      <c r="B1345" s="5"/>
      <c r="C1345" s="4" t="s">
        <v>2948</v>
      </c>
      <c r="D1345" s="6"/>
      <c r="E1345" s="6"/>
      <c r="F1345" s="7"/>
      <c r="G1345" s="7"/>
    </row>
    <row r="1346" spans="1:7">
      <c r="A1346" s="4">
        <v>310901</v>
      </c>
      <c r="B1346" s="5" t="s">
        <v>2949</v>
      </c>
      <c r="C1346" s="5" t="s">
        <v>2950</v>
      </c>
      <c r="D1346" s="6" t="s">
        <v>27</v>
      </c>
      <c r="E1346" s="6">
        <v>1</v>
      </c>
      <c r="F1346" s="7">
        <v>115.45</v>
      </c>
      <c r="G1346" s="7">
        <v>115.45</v>
      </c>
    </row>
    <row r="1347" spans="1:7">
      <c r="A1347" s="4">
        <v>310902</v>
      </c>
      <c r="B1347" s="5" t="s">
        <v>2951</v>
      </c>
      <c r="C1347" s="5" t="s">
        <v>2952</v>
      </c>
      <c r="D1347" s="6" t="s">
        <v>27</v>
      </c>
      <c r="E1347" s="6">
        <v>1</v>
      </c>
      <c r="F1347" s="7">
        <v>49.01</v>
      </c>
      <c r="G1347" s="7">
        <v>49.01</v>
      </c>
    </row>
    <row r="1348" spans="1:7">
      <c r="A1348" s="4">
        <v>310903</v>
      </c>
      <c r="B1348" s="5" t="s">
        <v>2953</v>
      </c>
      <c r="C1348" s="5" t="s">
        <v>2954</v>
      </c>
      <c r="D1348" s="6" t="s">
        <v>27</v>
      </c>
      <c r="E1348" s="6">
        <v>1</v>
      </c>
      <c r="F1348" s="7">
        <v>53.76</v>
      </c>
      <c r="G1348" s="7">
        <v>53.76</v>
      </c>
    </row>
    <row r="1349" spans="1:7">
      <c r="A1349" s="4">
        <v>310904</v>
      </c>
      <c r="B1349" s="5" t="s">
        <v>2955</v>
      </c>
      <c r="C1349" s="5" t="s">
        <v>2956</v>
      </c>
      <c r="D1349" s="6" t="s">
        <v>27</v>
      </c>
      <c r="E1349" s="6">
        <v>1</v>
      </c>
      <c r="F1349" s="7">
        <v>83.17</v>
      </c>
      <c r="G1349" s="7">
        <v>83.17</v>
      </c>
    </row>
    <row r="1350" spans="1:7">
      <c r="A1350" s="4">
        <v>310905</v>
      </c>
      <c r="B1350" s="5" t="s">
        <v>2957</v>
      </c>
      <c r="C1350" s="5" t="s">
        <v>2958</v>
      </c>
      <c r="D1350" s="6" t="s">
        <v>27</v>
      </c>
      <c r="E1350" s="6">
        <v>1</v>
      </c>
      <c r="F1350" s="7">
        <v>39.17</v>
      </c>
      <c r="G1350" s="7">
        <v>39.17</v>
      </c>
    </row>
    <row r="1351" spans="1:7">
      <c r="A1351" s="4">
        <v>310906</v>
      </c>
      <c r="B1351" s="5" t="s">
        <v>2959</v>
      </c>
      <c r="C1351" s="5" t="s">
        <v>2960</v>
      </c>
      <c r="D1351" s="6" t="s">
        <v>27</v>
      </c>
      <c r="E1351" s="6">
        <v>1</v>
      </c>
      <c r="F1351" s="7">
        <v>41.57</v>
      </c>
      <c r="G1351" s="7">
        <v>41.57</v>
      </c>
    </row>
    <row r="1352" spans="1:7">
      <c r="A1352" s="4">
        <v>310907</v>
      </c>
      <c r="B1352" s="5" t="s">
        <v>2961</v>
      </c>
      <c r="C1352" s="5" t="s">
        <v>2962</v>
      </c>
      <c r="D1352" s="6" t="s">
        <v>27</v>
      </c>
      <c r="E1352" s="6">
        <v>1</v>
      </c>
      <c r="F1352" s="7">
        <v>43.71</v>
      </c>
      <c r="G1352" s="7">
        <v>43.71</v>
      </c>
    </row>
    <row r="1353" spans="1:7">
      <c r="A1353" s="4">
        <v>310908</v>
      </c>
      <c r="B1353" s="5" t="s">
        <v>2963</v>
      </c>
      <c r="C1353" s="5" t="s">
        <v>2964</v>
      </c>
      <c r="D1353" s="6" t="s">
        <v>27</v>
      </c>
      <c r="E1353" s="6">
        <v>1</v>
      </c>
      <c r="F1353" s="7">
        <v>163.52</v>
      </c>
      <c r="G1353" s="7">
        <v>163.52</v>
      </c>
    </row>
    <row r="1354" spans="1:7">
      <c r="A1354" s="4">
        <v>310909</v>
      </c>
      <c r="B1354" s="5" t="s">
        <v>2965</v>
      </c>
      <c r="C1354" s="5" t="s">
        <v>2966</v>
      </c>
      <c r="D1354" s="6" t="s">
        <v>27</v>
      </c>
      <c r="E1354" s="6">
        <v>1</v>
      </c>
      <c r="F1354" s="7">
        <v>66.94</v>
      </c>
      <c r="G1354" s="7">
        <v>66.94</v>
      </c>
    </row>
    <row r="1355" spans="1:7">
      <c r="A1355" s="4">
        <v>310910</v>
      </c>
      <c r="B1355" s="5" t="s">
        <v>2967</v>
      </c>
      <c r="C1355" s="5" t="s">
        <v>2968</v>
      </c>
      <c r="D1355" s="6" t="s">
        <v>27</v>
      </c>
      <c r="E1355" s="6">
        <v>1</v>
      </c>
      <c r="F1355" s="7">
        <v>48.61</v>
      </c>
      <c r="G1355" s="7">
        <v>48.61</v>
      </c>
    </row>
    <row r="1356" spans="1:7">
      <c r="A1356" s="4">
        <v>310911</v>
      </c>
      <c r="B1356" s="5" t="s">
        <v>2969</v>
      </c>
      <c r="C1356" s="5" t="s">
        <v>2970</v>
      </c>
      <c r="D1356" s="6" t="s">
        <v>27</v>
      </c>
      <c r="E1356" s="6">
        <v>1</v>
      </c>
      <c r="F1356" s="7">
        <v>71</v>
      </c>
      <c r="G1356" s="7">
        <v>71</v>
      </c>
    </row>
    <row r="1357" spans="1:7">
      <c r="A1357" s="4">
        <v>310912</v>
      </c>
      <c r="B1357" s="5" t="s">
        <v>2971</v>
      </c>
      <c r="C1357" s="5" t="s">
        <v>2972</v>
      </c>
      <c r="D1357" s="6" t="s">
        <v>27</v>
      </c>
      <c r="E1357" s="6">
        <v>1</v>
      </c>
      <c r="F1357" s="7">
        <v>504.27</v>
      </c>
      <c r="G1357" s="7">
        <v>504.27</v>
      </c>
    </row>
    <row r="1358" spans="1:7">
      <c r="A1358" s="4">
        <v>310913</v>
      </c>
      <c r="B1358" s="5" t="s">
        <v>2973</v>
      </c>
      <c r="C1358" s="5" t="s">
        <v>2974</v>
      </c>
      <c r="D1358" s="6" t="s">
        <v>27</v>
      </c>
      <c r="E1358" s="6">
        <v>1</v>
      </c>
      <c r="F1358" s="7">
        <v>763.2</v>
      </c>
      <c r="G1358" s="7">
        <v>763.2</v>
      </c>
    </row>
    <row r="1359" spans="1:7">
      <c r="A1359" s="4">
        <v>310914</v>
      </c>
      <c r="B1359" s="5" t="s">
        <v>2975</v>
      </c>
      <c r="C1359" s="5" t="s">
        <v>2976</v>
      </c>
      <c r="D1359" s="6" t="s">
        <v>27</v>
      </c>
      <c r="E1359" s="6">
        <v>1</v>
      </c>
      <c r="F1359" s="7">
        <v>252.5</v>
      </c>
      <c r="G1359" s="7">
        <v>252.5</v>
      </c>
    </row>
    <row r="1360" ht="30" spans="1:7">
      <c r="A1360" s="4">
        <v>3130</v>
      </c>
      <c r="B1360" s="5"/>
      <c r="C1360" s="4" t="s">
        <v>2977</v>
      </c>
      <c r="D1360" s="6"/>
      <c r="E1360" s="6"/>
      <c r="F1360" s="7"/>
      <c r="G1360" s="7"/>
    </row>
    <row r="1361" ht="30" spans="1:7">
      <c r="A1361" s="4">
        <v>313001</v>
      </c>
      <c r="B1361" s="5" t="s">
        <v>2978</v>
      </c>
      <c r="C1361" s="5" t="s">
        <v>2979</v>
      </c>
      <c r="D1361" s="6" t="s">
        <v>2980</v>
      </c>
      <c r="E1361" s="6">
        <v>1</v>
      </c>
      <c r="F1361" s="10">
        <v>10793.15</v>
      </c>
      <c r="G1361" s="10">
        <v>10793.15</v>
      </c>
    </row>
    <row r="1362" spans="1:7">
      <c r="A1362" s="4">
        <v>313002</v>
      </c>
      <c r="B1362" s="5" t="s">
        <v>2981</v>
      </c>
      <c r="C1362" s="5" t="s">
        <v>2982</v>
      </c>
      <c r="D1362" s="6" t="s">
        <v>2980</v>
      </c>
      <c r="E1362" s="6">
        <v>1</v>
      </c>
      <c r="F1362" s="10">
        <v>28277.23</v>
      </c>
      <c r="G1362" s="10">
        <v>28277.23</v>
      </c>
    </row>
    <row r="1363" spans="1:7">
      <c r="A1363" s="4">
        <v>313003</v>
      </c>
      <c r="B1363" s="5" t="s">
        <v>2983</v>
      </c>
      <c r="C1363" s="5" t="s">
        <v>2984</v>
      </c>
      <c r="D1363" s="6" t="s">
        <v>2980</v>
      </c>
      <c r="E1363" s="6">
        <v>1</v>
      </c>
      <c r="F1363" s="10">
        <v>11752.7</v>
      </c>
      <c r="G1363" s="10">
        <v>11752.7</v>
      </c>
    </row>
    <row r="1364" spans="1:7">
      <c r="A1364" s="4">
        <v>313004</v>
      </c>
      <c r="B1364" s="5" t="s">
        <v>2985</v>
      </c>
      <c r="C1364" s="5" t="s">
        <v>2986</v>
      </c>
      <c r="D1364" s="6" t="s">
        <v>2980</v>
      </c>
      <c r="E1364" s="6">
        <v>1</v>
      </c>
      <c r="F1364" s="10">
        <v>3589.66</v>
      </c>
      <c r="G1364" s="10">
        <v>3589.66</v>
      </c>
    </row>
    <row r="1365" spans="1:7">
      <c r="A1365" s="4">
        <v>313005</v>
      </c>
      <c r="B1365" s="5" t="s">
        <v>2987</v>
      </c>
      <c r="C1365" s="5" t="s">
        <v>2988</v>
      </c>
      <c r="D1365" s="6" t="s">
        <v>2980</v>
      </c>
      <c r="E1365" s="6">
        <v>1</v>
      </c>
      <c r="F1365" s="10">
        <v>20222.92</v>
      </c>
      <c r="G1365" s="10">
        <v>20222.92</v>
      </c>
    </row>
    <row r="1366" ht="30" spans="1:7">
      <c r="A1366" s="4">
        <v>313006</v>
      </c>
      <c r="B1366" s="5" t="s">
        <v>2989</v>
      </c>
      <c r="C1366" s="5" t="s">
        <v>2990</v>
      </c>
      <c r="D1366" s="6" t="s">
        <v>2980</v>
      </c>
      <c r="E1366" s="6">
        <v>1</v>
      </c>
      <c r="F1366" s="10">
        <v>8634.73</v>
      </c>
      <c r="G1366" s="10">
        <v>8634.73</v>
      </c>
    </row>
    <row r="1367" ht="30" spans="1:7">
      <c r="A1367" s="4">
        <v>313007</v>
      </c>
      <c r="B1367" s="5" t="s">
        <v>2991</v>
      </c>
      <c r="C1367" s="5" t="s">
        <v>2992</v>
      </c>
      <c r="D1367" s="6" t="s">
        <v>2980</v>
      </c>
      <c r="E1367" s="6">
        <v>1</v>
      </c>
      <c r="F1367" s="10">
        <v>6906.65</v>
      </c>
      <c r="G1367" s="10">
        <v>6906.65</v>
      </c>
    </row>
    <row r="1368" ht="30" spans="1:7">
      <c r="A1368" s="4">
        <v>313008</v>
      </c>
      <c r="B1368" s="5" t="s">
        <v>2993</v>
      </c>
      <c r="C1368" s="5" t="s">
        <v>2994</v>
      </c>
      <c r="D1368" s="6" t="s">
        <v>2980</v>
      </c>
      <c r="E1368" s="6">
        <v>1</v>
      </c>
      <c r="F1368" s="10">
        <v>16153.49</v>
      </c>
      <c r="G1368" s="10">
        <v>16153.49</v>
      </c>
    </row>
    <row r="1369" ht="30" spans="1:7">
      <c r="A1369" s="4">
        <v>313009</v>
      </c>
      <c r="B1369" s="5" t="s">
        <v>2995</v>
      </c>
      <c r="C1369" s="5" t="s">
        <v>2996</v>
      </c>
      <c r="D1369" s="6" t="s">
        <v>2980</v>
      </c>
      <c r="E1369" s="6">
        <v>1</v>
      </c>
      <c r="F1369" s="10">
        <v>13374.95</v>
      </c>
      <c r="G1369" s="10">
        <v>13374.95</v>
      </c>
    </row>
    <row r="1370" ht="30" spans="1:7">
      <c r="A1370" s="4">
        <v>313010</v>
      </c>
      <c r="B1370" s="5" t="s">
        <v>2997</v>
      </c>
      <c r="C1370" s="5" t="s">
        <v>2998</v>
      </c>
      <c r="D1370" s="6" t="s">
        <v>2980</v>
      </c>
      <c r="E1370" s="6">
        <v>1</v>
      </c>
      <c r="F1370" s="10">
        <v>13374.95</v>
      </c>
      <c r="G1370" s="10">
        <v>13374.95</v>
      </c>
    </row>
    <row r="1371" ht="30" spans="1:7">
      <c r="A1371" s="4">
        <v>313011</v>
      </c>
      <c r="B1371" s="5" t="s">
        <v>2999</v>
      </c>
      <c r="C1371" s="5" t="s">
        <v>3000</v>
      </c>
      <c r="D1371" s="6" t="s">
        <v>2980</v>
      </c>
      <c r="E1371" s="6">
        <v>1</v>
      </c>
      <c r="F1371" s="10">
        <v>12391.24</v>
      </c>
      <c r="G1371" s="10">
        <v>12391.24</v>
      </c>
    </row>
    <row r="1372" spans="1:7">
      <c r="A1372" s="4">
        <v>313012</v>
      </c>
      <c r="B1372" s="5" t="s">
        <v>3001</v>
      </c>
      <c r="C1372" s="5" t="s">
        <v>3002</v>
      </c>
      <c r="D1372" s="6" t="s">
        <v>2980</v>
      </c>
      <c r="E1372" s="6">
        <v>1</v>
      </c>
      <c r="F1372" s="10">
        <v>12520.68</v>
      </c>
      <c r="G1372" s="10">
        <v>12520.68</v>
      </c>
    </row>
    <row r="1373" ht="30" spans="1:7">
      <c r="A1373" s="4">
        <v>313013</v>
      </c>
      <c r="B1373" s="5" t="s">
        <v>3003</v>
      </c>
      <c r="C1373" s="5" t="s">
        <v>3004</v>
      </c>
      <c r="D1373" s="6" t="s">
        <v>2980</v>
      </c>
      <c r="E1373" s="6">
        <v>1</v>
      </c>
      <c r="F1373" s="10">
        <v>13374.95</v>
      </c>
      <c r="G1373" s="10">
        <v>13374.95</v>
      </c>
    </row>
    <row r="1374" ht="30" spans="1:7">
      <c r="A1374" s="4">
        <v>313014</v>
      </c>
      <c r="B1374" s="5" t="s">
        <v>3005</v>
      </c>
      <c r="C1374" s="5" t="s">
        <v>3006</v>
      </c>
      <c r="D1374" s="6" t="s">
        <v>2980</v>
      </c>
      <c r="E1374" s="6">
        <v>1</v>
      </c>
      <c r="F1374" s="10">
        <v>28950.3</v>
      </c>
      <c r="G1374" s="10">
        <v>28950.3</v>
      </c>
    </row>
    <row r="1375" spans="1:7">
      <c r="A1375" s="4">
        <v>313015</v>
      </c>
      <c r="B1375" s="5" t="s">
        <v>3007</v>
      </c>
      <c r="C1375" s="5" t="s">
        <v>3008</v>
      </c>
      <c r="D1375" s="6" t="s">
        <v>2980</v>
      </c>
      <c r="E1375" s="6">
        <v>1</v>
      </c>
      <c r="F1375" s="10">
        <v>7179.33</v>
      </c>
      <c r="G1375" s="10">
        <v>7179.33</v>
      </c>
    </row>
    <row r="1376" ht="30" spans="1:7">
      <c r="A1376" s="4">
        <v>313016</v>
      </c>
      <c r="B1376" s="5" t="s">
        <v>3009</v>
      </c>
      <c r="C1376" s="5" t="s">
        <v>3010</v>
      </c>
      <c r="D1376" s="6" t="s">
        <v>2980</v>
      </c>
      <c r="E1376" s="6">
        <v>1</v>
      </c>
      <c r="F1376" s="10">
        <v>16153.49</v>
      </c>
      <c r="G1376" s="10">
        <v>16153.49</v>
      </c>
    </row>
    <row r="1377" spans="1:7">
      <c r="A1377" s="4">
        <v>313017</v>
      </c>
      <c r="B1377" s="5" t="s">
        <v>3011</v>
      </c>
      <c r="C1377" s="5" t="s">
        <v>3012</v>
      </c>
      <c r="D1377" s="6" t="s">
        <v>2980</v>
      </c>
      <c r="E1377" s="6">
        <v>1</v>
      </c>
      <c r="F1377" s="10">
        <v>24219.88</v>
      </c>
      <c r="G1377" s="10">
        <v>24219.88</v>
      </c>
    </row>
    <row r="1378" spans="1:7">
      <c r="A1378" s="4">
        <v>313018</v>
      </c>
      <c r="B1378" s="5" t="s">
        <v>3013</v>
      </c>
      <c r="C1378" s="5" t="s">
        <v>3014</v>
      </c>
      <c r="D1378" s="6" t="s">
        <v>2980</v>
      </c>
      <c r="E1378" s="6">
        <v>1</v>
      </c>
      <c r="F1378" s="10">
        <v>3356.34</v>
      </c>
      <c r="G1378" s="10">
        <v>3356.34</v>
      </c>
    </row>
    <row r="1379" ht="30" spans="1:7">
      <c r="A1379" s="4">
        <v>313019</v>
      </c>
      <c r="B1379" s="5" t="s">
        <v>3015</v>
      </c>
      <c r="C1379" s="5" t="s">
        <v>3016</v>
      </c>
      <c r="D1379" s="6" t="s">
        <v>2980</v>
      </c>
      <c r="E1379" s="6">
        <v>1</v>
      </c>
      <c r="F1379" s="10">
        <v>6071.02</v>
      </c>
      <c r="G1379" s="10">
        <v>6071.02</v>
      </c>
    </row>
    <row r="1380" spans="1:7">
      <c r="A1380" s="4">
        <v>313020</v>
      </c>
      <c r="B1380" s="5" t="s">
        <v>3017</v>
      </c>
      <c r="C1380" s="5" t="s">
        <v>3018</v>
      </c>
      <c r="D1380" s="6" t="s">
        <v>2980</v>
      </c>
      <c r="E1380" s="6">
        <v>1</v>
      </c>
      <c r="F1380" s="10">
        <v>2490.67</v>
      </c>
      <c r="G1380" s="10">
        <v>2490.67</v>
      </c>
    </row>
    <row r="1381" ht="30" spans="1:7">
      <c r="A1381" s="4">
        <v>313021</v>
      </c>
      <c r="B1381" s="5" t="s">
        <v>3019</v>
      </c>
      <c r="C1381" s="5" t="s">
        <v>3020</v>
      </c>
      <c r="D1381" s="6" t="s">
        <v>2980</v>
      </c>
      <c r="E1381" s="6">
        <v>1</v>
      </c>
      <c r="F1381" s="10">
        <v>2490.67</v>
      </c>
      <c r="G1381" s="10">
        <v>2490.67</v>
      </c>
    </row>
    <row r="1382" ht="30" spans="1:7">
      <c r="A1382" s="4">
        <v>3131</v>
      </c>
      <c r="B1382" s="5"/>
      <c r="C1382" s="4" t="s">
        <v>3021</v>
      </c>
      <c r="D1382" s="6"/>
      <c r="E1382" s="6"/>
      <c r="F1382" s="7"/>
      <c r="G1382" s="7"/>
    </row>
    <row r="1383" ht="30" spans="1:7">
      <c r="A1383" s="4">
        <v>313101</v>
      </c>
      <c r="B1383" s="5" t="s">
        <v>3022</v>
      </c>
      <c r="C1383" s="5" t="s">
        <v>3023</v>
      </c>
      <c r="D1383" s="6" t="s">
        <v>2980</v>
      </c>
      <c r="E1383" s="6">
        <v>1</v>
      </c>
      <c r="F1383" s="10">
        <v>9310.33</v>
      </c>
      <c r="G1383" s="10">
        <v>9310.33</v>
      </c>
    </row>
    <row r="1384" spans="1:7">
      <c r="A1384" s="4">
        <v>313102</v>
      </c>
      <c r="B1384" s="5" t="s">
        <v>3024</v>
      </c>
      <c r="C1384" s="5" t="s">
        <v>3025</v>
      </c>
      <c r="D1384" s="6" t="s">
        <v>2980</v>
      </c>
      <c r="E1384" s="6">
        <v>1</v>
      </c>
      <c r="F1384" s="10">
        <v>24392.35</v>
      </c>
      <c r="G1384" s="10">
        <v>24392.35</v>
      </c>
    </row>
    <row r="1385" spans="1:7">
      <c r="A1385" s="4">
        <v>313103</v>
      </c>
      <c r="B1385" s="5" t="s">
        <v>3026</v>
      </c>
      <c r="C1385" s="5" t="s">
        <v>3027</v>
      </c>
      <c r="D1385" s="6" t="s">
        <v>2980</v>
      </c>
      <c r="E1385" s="6">
        <v>1</v>
      </c>
      <c r="F1385" s="10">
        <v>10138.05</v>
      </c>
      <c r="G1385" s="10">
        <v>10138.05</v>
      </c>
    </row>
    <row r="1386" spans="1:7">
      <c r="A1386" s="4">
        <v>313104</v>
      </c>
      <c r="B1386" s="5" t="s">
        <v>3028</v>
      </c>
      <c r="C1386" s="5" t="s">
        <v>3029</v>
      </c>
      <c r="D1386" s="6" t="s">
        <v>2980</v>
      </c>
      <c r="E1386" s="6">
        <v>1</v>
      </c>
      <c r="F1386" s="10">
        <v>3096.5</v>
      </c>
      <c r="G1386" s="10">
        <v>3096.5</v>
      </c>
    </row>
    <row r="1387" spans="1:7">
      <c r="A1387" s="4">
        <v>313105</v>
      </c>
      <c r="B1387" s="5" t="s">
        <v>3030</v>
      </c>
      <c r="C1387" s="5" t="s">
        <v>3031</v>
      </c>
      <c r="D1387" s="6" t="s">
        <v>2980</v>
      </c>
      <c r="E1387" s="6">
        <v>1</v>
      </c>
      <c r="F1387" s="10">
        <v>17444.59</v>
      </c>
      <c r="G1387" s="10">
        <v>17444.59</v>
      </c>
    </row>
    <row r="1388" ht="30" spans="1:7">
      <c r="A1388" s="4">
        <v>313106</v>
      </c>
      <c r="B1388" s="5" t="s">
        <v>3032</v>
      </c>
      <c r="C1388" s="5" t="s">
        <v>3033</v>
      </c>
      <c r="D1388" s="6" t="s">
        <v>2980</v>
      </c>
      <c r="E1388" s="6">
        <v>1</v>
      </c>
      <c r="F1388" s="10">
        <v>7448.44</v>
      </c>
      <c r="G1388" s="10">
        <v>7448.44</v>
      </c>
    </row>
    <row r="1389" ht="30" spans="1:7">
      <c r="A1389" s="4">
        <v>313107</v>
      </c>
      <c r="B1389" s="5" t="s">
        <v>3034</v>
      </c>
      <c r="C1389" s="5" t="s">
        <v>3035</v>
      </c>
      <c r="D1389" s="6" t="s">
        <v>2980</v>
      </c>
      <c r="E1389" s="6">
        <v>1</v>
      </c>
      <c r="F1389" s="10">
        <v>5957.78</v>
      </c>
      <c r="G1389" s="10">
        <v>5957.78</v>
      </c>
    </row>
    <row r="1390" ht="30" spans="1:7">
      <c r="A1390" s="4">
        <v>313108</v>
      </c>
      <c r="B1390" s="5" t="s">
        <v>3036</v>
      </c>
      <c r="C1390" s="5" t="s">
        <v>3037</v>
      </c>
      <c r="D1390" s="6" t="s">
        <v>2980</v>
      </c>
      <c r="E1390" s="6">
        <v>1</v>
      </c>
      <c r="F1390" s="10">
        <v>13934.23</v>
      </c>
      <c r="G1390" s="10">
        <v>13934.23</v>
      </c>
    </row>
    <row r="1391" ht="30" spans="1:7">
      <c r="A1391" s="4">
        <v>313109</v>
      </c>
      <c r="B1391" s="5" t="s">
        <v>3038</v>
      </c>
      <c r="C1391" s="5" t="s">
        <v>3039</v>
      </c>
      <c r="D1391" s="6" t="s">
        <v>2980</v>
      </c>
      <c r="E1391" s="6">
        <v>1</v>
      </c>
      <c r="F1391" s="10">
        <v>11537.43</v>
      </c>
      <c r="G1391" s="10">
        <v>11537.43</v>
      </c>
    </row>
    <row r="1392" ht="30" spans="1:7">
      <c r="A1392" s="4">
        <v>313110</v>
      </c>
      <c r="B1392" s="5" t="s">
        <v>3040</v>
      </c>
      <c r="C1392" s="5" t="s">
        <v>3041</v>
      </c>
      <c r="D1392" s="6" t="s">
        <v>2980</v>
      </c>
      <c r="E1392" s="6">
        <v>1</v>
      </c>
      <c r="F1392" s="10">
        <v>11537.43</v>
      </c>
      <c r="G1392" s="10">
        <v>11537.43</v>
      </c>
    </row>
    <row r="1393" ht="30" spans="1:7">
      <c r="A1393" s="4">
        <v>313111</v>
      </c>
      <c r="B1393" s="5" t="s">
        <v>3042</v>
      </c>
      <c r="C1393" s="5" t="s">
        <v>3043</v>
      </c>
      <c r="D1393" s="6" t="s">
        <v>2980</v>
      </c>
      <c r="E1393" s="6">
        <v>1</v>
      </c>
      <c r="F1393" s="10">
        <v>10688.87</v>
      </c>
      <c r="G1393" s="10">
        <v>10688.87</v>
      </c>
    </row>
    <row r="1394" spans="1:7">
      <c r="A1394" s="4">
        <v>313112</v>
      </c>
      <c r="B1394" s="5" t="s">
        <v>3044</v>
      </c>
      <c r="C1394" s="5" t="s">
        <v>3045</v>
      </c>
      <c r="D1394" s="6" t="s">
        <v>2980</v>
      </c>
      <c r="E1394" s="6">
        <v>1</v>
      </c>
      <c r="F1394" s="10">
        <v>10800.52</v>
      </c>
      <c r="G1394" s="10">
        <v>10800.52</v>
      </c>
    </row>
    <row r="1395" ht="30" spans="1:7">
      <c r="A1395" s="4">
        <v>313113</v>
      </c>
      <c r="B1395" s="5" t="s">
        <v>3046</v>
      </c>
      <c r="C1395" s="5" t="s">
        <v>3047</v>
      </c>
      <c r="D1395" s="6" t="s">
        <v>2980</v>
      </c>
      <c r="E1395" s="6">
        <v>1</v>
      </c>
      <c r="F1395" s="10">
        <v>11537.43</v>
      </c>
      <c r="G1395" s="10">
        <v>11537.43</v>
      </c>
    </row>
    <row r="1396" ht="30" spans="1:7">
      <c r="A1396" s="4">
        <v>313114</v>
      </c>
      <c r="B1396" s="5" t="s">
        <v>3048</v>
      </c>
      <c r="C1396" s="5" t="s">
        <v>3049</v>
      </c>
      <c r="D1396" s="6" t="s">
        <v>2980</v>
      </c>
      <c r="E1396" s="6">
        <v>1</v>
      </c>
      <c r="F1396" s="10">
        <v>24972.94</v>
      </c>
      <c r="G1396" s="10">
        <v>24972.94</v>
      </c>
    </row>
    <row r="1397" spans="1:7">
      <c r="A1397" s="4">
        <v>313115</v>
      </c>
      <c r="B1397" s="5" t="s">
        <v>3050</v>
      </c>
      <c r="C1397" s="5" t="s">
        <v>3051</v>
      </c>
      <c r="D1397" s="6" t="s">
        <v>2980</v>
      </c>
      <c r="E1397" s="6">
        <v>1</v>
      </c>
      <c r="F1397" s="10">
        <v>6192.99</v>
      </c>
      <c r="G1397" s="10">
        <v>6192.99</v>
      </c>
    </row>
    <row r="1398" ht="30" spans="1:7">
      <c r="A1398" s="4">
        <v>313116</v>
      </c>
      <c r="B1398" s="5" t="s">
        <v>3052</v>
      </c>
      <c r="C1398" s="5" t="s">
        <v>3053</v>
      </c>
      <c r="D1398" s="6" t="s">
        <v>2980</v>
      </c>
      <c r="E1398" s="6">
        <v>1</v>
      </c>
      <c r="F1398" s="10">
        <v>13934.23</v>
      </c>
      <c r="G1398" s="10">
        <v>13934.23</v>
      </c>
    </row>
    <row r="1399" spans="1:7">
      <c r="A1399" s="4">
        <v>313117</v>
      </c>
      <c r="B1399" s="5" t="s">
        <v>3054</v>
      </c>
      <c r="C1399" s="5" t="s">
        <v>3055</v>
      </c>
      <c r="D1399" s="6" t="s">
        <v>2980</v>
      </c>
      <c r="E1399" s="6">
        <v>1</v>
      </c>
      <c r="F1399" s="10">
        <v>20892.42</v>
      </c>
      <c r="G1399" s="10">
        <v>20892.42</v>
      </c>
    </row>
    <row r="1400" spans="1:7">
      <c r="A1400" s="4">
        <v>313118</v>
      </c>
      <c r="B1400" s="5" t="s">
        <v>3056</v>
      </c>
      <c r="C1400" s="5" t="s">
        <v>3057</v>
      </c>
      <c r="D1400" s="6" t="s">
        <v>2980</v>
      </c>
      <c r="E1400" s="6">
        <v>1</v>
      </c>
      <c r="F1400" s="10">
        <v>2895.22</v>
      </c>
      <c r="G1400" s="10">
        <v>2895.22</v>
      </c>
    </row>
    <row r="1401" ht="30" spans="1:7">
      <c r="A1401" s="4">
        <v>313119</v>
      </c>
      <c r="B1401" s="5" t="s">
        <v>3058</v>
      </c>
      <c r="C1401" s="5" t="s">
        <v>3059</v>
      </c>
      <c r="D1401" s="6" t="s">
        <v>2980</v>
      </c>
      <c r="E1401" s="6">
        <v>1</v>
      </c>
      <c r="F1401" s="10">
        <v>5236.95</v>
      </c>
      <c r="G1401" s="10">
        <v>5236.95</v>
      </c>
    </row>
    <row r="1402" spans="1:7">
      <c r="A1402" s="4">
        <v>313120</v>
      </c>
      <c r="B1402" s="5" t="s">
        <v>3060</v>
      </c>
      <c r="C1402" s="5" t="s">
        <v>3061</v>
      </c>
      <c r="D1402" s="6" t="s">
        <v>2980</v>
      </c>
      <c r="E1402" s="6">
        <v>1</v>
      </c>
      <c r="F1402" s="10">
        <v>2148.49</v>
      </c>
      <c r="G1402" s="10">
        <v>2148.49</v>
      </c>
    </row>
    <row r="1403" ht="30" spans="1:7">
      <c r="A1403" s="4">
        <v>313121</v>
      </c>
      <c r="B1403" s="5" t="s">
        <v>3062</v>
      </c>
      <c r="C1403" s="5" t="s">
        <v>3063</v>
      </c>
      <c r="D1403" s="6" t="s">
        <v>2980</v>
      </c>
      <c r="E1403" s="6">
        <v>1</v>
      </c>
      <c r="F1403" s="10">
        <v>2148.49</v>
      </c>
      <c r="G1403" s="10">
        <v>2148.49</v>
      </c>
    </row>
    <row r="1404" ht="30" spans="1:7">
      <c r="A1404" s="4">
        <v>313122</v>
      </c>
      <c r="B1404" s="5" t="s">
        <v>3064</v>
      </c>
      <c r="C1404" s="5" t="s">
        <v>3065</v>
      </c>
      <c r="D1404" s="6" t="s">
        <v>2980</v>
      </c>
      <c r="E1404" s="6">
        <v>1</v>
      </c>
      <c r="F1404" s="10">
        <v>4028.42</v>
      </c>
      <c r="G1404" s="10">
        <v>4028.42</v>
      </c>
    </row>
    <row r="1405" ht="30" spans="1:7">
      <c r="A1405" s="4">
        <v>3132</v>
      </c>
      <c r="B1405" s="5"/>
      <c r="C1405" s="4" t="s">
        <v>3066</v>
      </c>
      <c r="D1405" s="6"/>
      <c r="E1405" s="6"/>
      <c r="F1405" s="7"/>
      <c r="G1405" s="7"/>
    </row>
    <row r="1406" ht="30" spans="1:7">
      <c r="A1406" s="4">
        <v>313201</v>
      </c>
      <c r="B1406" s="5" t="s">
        <v>3067</v>
      </c>
      <c r="C1406" s="5" t="s">
        <v>3068</v>
      </c>
      <c r="D1406" s="6" t="s">
        <v>2980</v>
      </c>
      <c r="E1406" s="6">
        <v>1</v>
      </c>
      <c r="F1406" s="10">
        <v>9323.46</v>
      </c>
      <c r="G1406" s="10">
        <v>9323.46</v>
      </c>
    </row>
    <row r="1407" ht="30" spans="1:7">
      <c r="A1407" s="4">
        <v>313202</v>
      </c>
      <c r="B1407" s="5" t="s">
        <v>3069</v>
      </c>
      <c r="C1407" s="5" t="s">
        <v>3070</v>
      </c>
      <c r="D1407" s="6" t="s">
        <v>2980</v>
      </c>
      <c r="E1407" s="6">
        <v>1</v>
      </c>
      <c r="F1407" s="10">
        <v>24426.76</v>
      </c>
      <c r="G1407" s="10">
        <v>24426.76</v>
      </c>
    </row>
    <row r="1408" spans="1:7">
      <c r="A1408" s="4">
        <v>313203</v>
      </c>
      <c r="B1408" s="5" t="s">
        <v>3071</v>
      </c>
      <c r="C1408" s="5" t="s">
        <v>3072</v>
      </c>
      <c r="D1408" s="6" t="s">
        <v>2980</v>
      </c>
      <c r="E1408" s="6">
        <v>1</v>
      </c>
      <c r="F1408" s="10">
        <v>10152.35</v>
      </c>
      <c r="G1408" s="10">
        <v>10152.35</v>
      </c>
    </row>
    <row r="1409" ht="30" spans="1:7">
      <c r="A1409" s="4">
        <v>313204</v>
      </c>
      <c r="B1409" s="5" t="s">
        <v>3073</v>
      </c>
      <c r="C1409" s="5" t="s">
        <v>3074</v>
      </c>
      <c r="D1409" s="6" t="s">
        <v>2980</v>
      </c>
      <c r="E1409" s="6">
        <v>1</v>
      </c>
      <c r="F1409" s="10">
        <v>3100.86</v>
      </c>
      <c r="G1409" s="10">
        <v>3100.86</v>
      </c>
    </row>
    <row r="1410" ht="30" spans="1:7">
      <c r="A1410" s="4">
        <v>313205</v>
      </c>
      <c r="B1410" s="5" t="s">
        <v>3075</v>
      </c>
      <c r="C1410" s="5" t="s">
        <v>3076</v>
      </c>
      <c r="D1410" s="6" t="s">
        <v>2980</v>
      </c>
      <c r="E1410" s="6">
        <v>1</v>
      </c>
      <c r="F1410" s="10">
        <v>17469.19</v>
      </c>
      <c r="G1410" s="10">
        <v>17469.19</v>
      </c>
    </row>
    <row r="1411" ht="30" spans="1:7">
      <c r="A1411" s="4">
        <v>313206</v>
      </c>
      <c r="B1411" s="5" t="s">
        <v>3077</v>
      </c>
      <c r="C1411" s="5" t="s">
        <v>3078</v>
      </c>
      <c r="D1411" s="6" t="s">
        <v>2980</v>
      </c>
      <c r="E1411" s="6">
        <v>1</v>
      </c>
      <c r="F1411" s="10">
        <v>7458.95</v>
      </c>
      <c r="G1411" s="10">
        <v>7458.95</v>
      </c>
    </row>
    <row r="1412" ht="30" spans="1:7">
      <c r="A1412" s="4">
        <v>313207</v>
      </c>
      <c r="B1412" s="5" t="s">
        <v>3079</v>
      </c>
      <c r="C1412" s="5" t="s">
        <v>3080</v>
      </c>
      <c r="D1412" s="6" t="s">
        <v>2980</v>
      </c>
      <c r="E1412" s="6">
        <v>1</v>
      </c>
      <c r="F1412" s="10">
        <v>5966.18</v>
      </c>
      <c r="G1412" s="10">
        <v>5966.18</v>
      </c>
    </row>
    <row r="1413" ht="30" spans="1:7">
      <c r="A1413" s="4">
        <v>313208</v>
      </c>
      <c r="B1413" s="5" t="s">
        <v>3081</v>
      </c>
      <c r="C1413" s="5" t="s">
        <v>3082</v>
      </c>
      <c r="D1413" s="6" t="s">
        <v>2980</v>
      </c>
      <c r="E1413" s="6">
        <v>1</v>
      </c>
      <c r="F1413" s="10">
        <v>13953.89</v>
      </c>
      <c r="G1413" s="10">
        <v>13953.89</v>
      </c>
    </row>
    <row r="1414" ht="30" spans="1:7">
      <c r="A1414" s="4">
        <v>313209</v>
      </c>
      <c r="B1414" s="5" t="s">
        <v>3083</v>
      </c>
      <c r="C1414" s="5" t="s">
        <v>3084</v>
      </c>
      <c r="D1414" s="6" t="s">
        <v>2980</v>
      </c>
      <c r="E1414" s="6">
        <v>1</v>
      </c>
      <c r="F1414" s="10">
        <v>11553.7</v>
      </c>
      <c r="G1414" s="10">
        <v>11553.7</v>
      </c>
    </row>
    <row r="1415" ht="30" spans="1:7">
      <c r="A1415" s="4">
        <v>313210</v>
      </c>
      <c r="B1415" s="5" t="s">
        <v>3085</v>
      </c>
      <c r="C1415" s="5" t="s">
        <v>3086</v>
      </c>
      <c r="D1415" s="6" t="s">
        <v>2980</v>
      </c>
      <c r="E1415" s="6">
        <v>1</v>
      </c>
      <c r="F1415" s="10">
        <v>11553.7</v>
      </c>
      <c r="G1415" s="10">
        <v>11553.7</v>
      </c>
    </row>
    <row r="1416" ht="30" spans="1:7">
      <c r="A1416" s="4">
        <v>313211</v>
      </c>
      <c r="B1416" s="5" t="s">
        <v>3087</v>
      </c>
      <c r="C1416" s="5" t="s">
        <v>3088</v>
      </c>
      <c r="D1416" s="6" t="s">
        <v>2980</v>
      </c>
      <c r="E1416" s="6">
        <v>1</v>
      </c>
      <c r="F1416" s="10">
        <v>10703.94</v>
      </c>
      <c r="G1416" s="10">
        <v>10703.94</v>
      </c>
    </row>
    <row r="1417" ht="30" spans="1:7">
      <c r="A1417" s="4">
        <v>313212</v>
      </c>
      <c r="B1417" s="5" t="s">
        <v>3089</v>
      </c>
      <c r="C1417" s="5" t="s">
        <v>3090</v>
      </c>
      <c r="D1417" s="6" t="s">
        <v>2980</v>
      </c>
      <c r="E1417" s="6">
        <v>1</v>
      </c>
      <c r="F1417" s="10">
        <v>10815.75</v>
      </c>
      <c r="G1417" s="10">
        <v>10815.75</v>
      </c>
    </row>
    <row r="1418" ht="30" spans="1:7">
      <c r="A1418" s="4">
        <v>313213</v>
      </c>
      <c r="B1418" s="5" t="s">
        <v>3091</v>
      </c>
      <c r="C1418" s="5" t="s">
        <v>3092</v>
      </c>
      <c r="D1418" s="6" t="s">
        <v>2980</v>
      </c>
      <c r="E1418" s="6">
        <v>1</v>
      </c>
      <c r="F1418" s="10">
        <v>11553.7</v>
      </c>
      <c r="G1418" s="10">
        <v>11553.7</v>
      </c>
    </row>
    <row r="1419" ht="30" spans="1:7">
      <c r="A1419" s="4">
        <v>313214</v>
      </c>
      <c r="B1419" s="5" t="s">
        <v>3093</v>
      </c>
      <c r="C1419" s="5" t="s">
        <v>3094</v>
      </c>
      <c r="D1419" s="6" t="s">
        <v>2980</v>
      </c>
      <c r="E1419" s="6">
        <v>1</v>
      </c>
      <c r="F1419" s="10">
        <v>25008.17</v>
      </c>
      <c r="G1419" s="10">
        <v>25008.17</v>
      </c>
    </row>
    <row r="1420" spans="1:7">
      <c r="A1420" s="4">
        <v>313215</v>
      </c>
      <c r="B1420" s="5" t="s">
        <v>3095</v>
      </c>
      <c r="C1420" s="5" t="s">
        <v>3096</v>
      </c>
      <c r="D1420" s="6" t="s">
        <v>2980</v>
      </c>
      <c r="E1420" s="6">
        <v>1</v>
      </c>
      <c r="F1420" s="10">
        <v>6201.73</v>
      </c>
      <c r="G1420" s="10">
        <v>6201.73</v>
      </c>
    </row>
    <row r="1421" ht="30" spans="1:7">
      <c r="A1421" s="4">
        <v>313216</v>
      </c>
      <c r="B1421" s="5" t="s">
        <v>3097</v>
      </c>
      <c r="C1421" s="5" t="s">
        <v>3098</v>
      </c>
      <c r="D1421" s="6" t="s">
        <v>2980</v>
      </c>
      <c r="E1421" s="6">
        <v>1</v>
      </c>
      <c r="F1421" s="10">
        <v>13953.89</v>
      </c>
      <c r="G1421" s="10">
        <v>13953.89</v>
      </c>
    </row>
    <row r="1422" ht="30" spans="1:7">
      <c r="A1422" s="4">
        <v>313217</v>
      </c>
      <c r="B1422" s="5" t="s">
        <v>3099</v>
      </c>
      <c r="C1422" s="5" t="s">
        <v>3100</v>
      </c>
      <c r="D1422" s="6" t="s">
        <v>2980</v>
      </c>
      <c r="E1422" s="6">
        <v>1</v>
      </c>
      <c r="F1422" s="10">
        <v>20921.89</v>
      </c>
      <c r="G1422" s="10">
        <v>20921.89</v>
      </c>
    </row>
    <row r="1423" spans="1:7">
      <c r="A1423" s="4">
        <v>313218</v>
      </c>
      <c r="B1423" s="5" t="s">
        <v>3101</v>
      </c>
      <c r="C1423" s="5" t="s">
        <v>3102</v>
      </c>
      <c r="D1423" s="6" t="s">
        <v>2980</v>
      </c>
      <c r="E1423" s="6">
        <v>1</v>
      </c>
      <c r="F1423" s="10">
        <v>2722.2</v>
      </c>
      <c r="G1423" s="10">
        <v>2722.2</v>
      </c>
    </row>
    <row r="1424" ht="30" spans="1:7">
      <c r="A1424" s="4">
        <v>313219</v>
      </c>
      <c r="B1424" s="5" t="s">
        <v>3103</v>
      </c>
      <c r="C1424" s="5" t="s">
        <v>3104</v>
      </c>
      <c r="D1424" s="6" t="s">
        <v>2980</v>
      </c>
      <c r="E1424" s="6">
        <v>1</v>
      </c>
      <c r="F1424" s="10">
        <v>4924.56</v>
      </c>
      <c r="G1424" s="10">
        <v>4924.56</v>
      </c>
    </row>
    <row r="1425" spans="1:7">
      <c r="A1425" s="4">
        <v>313220</v>
      </c>
      <c r="B1425" s="5" t="s">
        <v>3105</v>
      </c>
      <c r="C1425" s="5" t="s">
        <v>3106</v>
      </c>
      <c r="D1425" s="6" t="s">
        <v>2980</v>
      </c>
      <c r="E1425" s="6">
        <v>1</v>
      </c>
      <c r="F1425" s="10">
        <v>2020.33</v>
      </c>
      <c r="G1425" s="10">
        <v>2020.33</v>
      </c>
    </row>
    <row r="1426" spans="1:7">
      <c r="A1426" s="4">
        <v>313221</v>
      </c>
      <c r="B1426" s="5" t="s">
        <v>3107</v>
      </c>
      <c r="C1426" s="5" t="s">
        <v>3108</v>
      </c>
      <c r="D1426" s="6" t="s">
        <v>2980</v>
      </c>
      <c r="E1426" s="6">
        <v>1</v>
      </c>
      <c r="F1426" s="10">
        <v>2020.33</v>
      </c>
      <c r="G1426" s="10">
        <v>2020.33</v>
      </c>
    </row>
    <row r="1427" ht="30" spans="1:7">
      <c r="A1427" s="4">
        <v>313222</v>
      </c>
      <c r="B1427" s="5" t="s">
        <v>3109</v>
      </c>
      <c r="C1427" s="5" t="s">
        <v>3110</v>
      </c>
      <c r="D1427" s="6" t="s">
        <v>2980</v>
      </c>
      <c r="E1427" s="6">
        <v>1</v>
      </c>
      <c r="F1427" s="10">
        <v>3788.12</v>
      </c>
      <c r="G1427" s="10">
        <v>3788.12</v>
      </c>
    </row>
    <row r="1428" ht="30" spans="1:7">
      <c r="A1428" s="4">
        <v>313223</v>
      </c>
      <c r="B1428" s="5" t="s">
        <v>3111</v>
      </c>
      <c r="C1428" s="5" t="s">
        <v>3112</v>
      </c>
      <c r="D1428" s="6" t="s">
        <v>2980</v>
      </c>
      <c r="E1428" s="6">
        <v>1</v>
      </c>
      <c r="F1428" s="10">
        <v>4773.54</v>
      </c>
      <c r="G1428" s="10">
        <v>4773.54</v>
      </c>
    </row>
    <row r="1429" ht="30" spans="1:7">
      <c r="A1429" s="4">
        <v>3133</v>
      </c>
      <c r="B1429" s="5"/>
      <c r="C1429" s="4" t="s">
        <v>3113</v>
      </c>
      <c r="D1429" s="6"/>
      <c r="E1429" s="6"/>
      <c r="F1429" s="7"/>
      <c r="G1429" s="7"/>
    </row>
    <row r="1430" ht="30" spans="1:7">
      <c r="A1430" s="4">
        <v>313301</v>
      </c>
      <c r="B1430" s="5" t="s">
        <v>3114</v>
      </c>
      <c r="C1430" s="5" t="s">
        <v>3115</v>
      </c>
      <c r="D1430" s="6" t="s">
        <v>2980</v>
      </c>
      <c r="E1430" s="6">
        <v>1</v>
      </c>
      <c r="F1430" s="10">
        <v>10815.04</v>
      </c>
      <c r="G1430" s="10">
        <v>10815.04</v>
      </c>
    </row>
    <row r="1431" ht="30" spans="1:7">
      <c r="A1431" s="4">
        <v>313302</v>
      </c>
      <c r="B1431" s="5" t="s">
        <v>3116</v>
      </c>
      <c r="C1431" s="5" t="s">
        <v>3117</v>
      </c>
      <c r="D1431" s="6" t="s">
        <v>2980</v>
      </c>
      <c r="E1431" s="6">
        <v>1</v>
      </c>
      <c r="F1431" s="10">
        <v>28334.58</v>
      </c>
      <c r="G1431" s="10">
        <v>28334.58</v>
      </c>
    </row>
    <row r="1432" spans="1:7">
      <c r="A1432" s="4">
        <v>313303</v>
      </c>
      <c r="B1432" s="5" t="s">
        <v>3118</v>
      </c>
      <c r="C1432" s="5" t="s">
        <v>3119</v>
      </c>
      <c r="D1432" s="6" t="s">
        <v>2980</v>
      </c>
      <c r="E1432" s="6">
        <v>1</v>
      </c>
      <c r="F1432" s="10">
        <v>11776.53</v>
      </c>
      <c r="G1432" s="10">
        <v>11776.53</v>
      </c>
    </row>
    <row r="1433" ht="30" spans="1:7">
      <c r="A1433" s="4">
        <v>313304</v>
      </c>
      <c r="B1433" s="5" t="s">
        <v>3120</v>
      </c>
      <c r="C1433" s="5" t="s">
        <v>3121</v>
      </c>
      <c r="D1433" s="6" t="s">
        <v>2980</v>
      </c>
      <c r="E1433" s="6">
        <v>1</v>
      </c>
      <c r="F1433" s="10">
        <v>3596.94</v>
      </c>
      <c r="G1433" s="10">
        <v>3596.94</v>
      </c>
    </row>
    <row r="1434" ht="30" spans="1:7">
      <c r="A1434" s="4">
        <v>313305</v>
      </c>
      <c r="B1434" s="5" t="s">
        <v>3122</v>
      </c>
      <c r="C1434" s="5" t="s">
        <v>3123</v>
      </c>
      <c r="D1434" s="6" t="s">
        <v>2980</v>
      </c>
      <c r="E1434" s="6">
        <v>1</v>
      </c>
      <c r="F1434" s="10">
        <v>20263.94</v>
      </c>
      <c r="G1434" s="10">
        <v>20263.94</v>
      </c>
    </row>
    <row r="1435" ht="30" spans="1:7">
      <c r="A1435" s="4">
        <v>313306</v>
      </c>
      <c r="B1435" s="5" t="s">
        <v>3124</v>
      </c>
      <c r="C1435" s="5" t="s">
        <v>3125</v>
      </c>
      <c r="D1435" s="6" t="s">
        <v>2980</v>
      </c>
      <c r="E1435" s="6">
        <v>1</v>
      </c>
      <c r="F1435" s="10">
        <v>8652.24</v>
      </c>
      <c r="G1435" s="10">
        <v>8652.24</v>
      </c>
    </row>
    <row r="1436" ht="30" spans="1:7">
      <c r="A1436" s="4">
        <v>313307</v>
      </c>
      <c r="B1436" s="5" t="s">
        <v>3126</v>
      </c>
      <c r="C1436" s="5" t="s">
        <v>3127</v>
      </c>
      <c r="D1436" s="6" t="s">
        <v>2980</v>
      </c>
      <c r="E1436" s="6">
        <v>1</v>
      </c>
      <c r="F1436" s="10">
        <v>6920.66</v>
      </c>
      <c r="G1436" s="10">
        <v>6920.66</v>
      </c>
    </row>
    <row r="1437" ht="30" spans="1:7">
      <c r="A1437" s="4">
        <v>313308</v>
      </c>
      <c r="B1437" s="5" t="s">
        <v>3128</v>
      </c>
      <c r="C1437" s="5" t="s">
        <v>3129</v>
      </c>
      <c r="D1437" s="6" t="s">
        <v>2980</v>
      </c>
      <c r="E1437" s="6">
        <v>1</v>
      </c>
      <c r="F1437" s="10">
        <v>16186.25</v>
      </c>
      <c r="G1437" s="10">
        <v>16186.25</v>
      </c>
    </row>
    <row r="1438" ht="30" spans="1:7">
      <c r="A1438" s="4">
        <v>313309</v>
      </c>
      <c r="B1438" s="5" t="s">
        <v>3130</v>
      </c>
      <c r="C1438" s="5" t="s">
        <v>3131</v>
      </c>
      <c r="D1438" s="6" t="s">
        <v>2980</v>
      </c>
      <c r="E1438" s="6">
        <v>1</v>
      </c>
      <c r="F1438" s="10">
        <v>13402.08</v>
      </c>
      <c r="G1438" s="10">
        <v>13402.08</v>
      </c>
    </row>
    <row r="1439" ht="30" spans="1:7">
      <c r="A1439" s="4">
        <v>313310</v>
      </c>
      <c r="B1439" s="5" t="s">
        <v>3132</v>
      </c>
      <c r="C1439" s="5" t="s">
        <v>3133</v>
      </c>
      <c r="D1439" s="6" t="s">
        <v>2980</v>
      </c>
      <c r="E1439" s="6">
        <v>1</v>
      </c>
      <c r="F1439" s="10">
        <v>13402.08</v>
      </c>
      <c r="G1439" s="10">
        <v>13402.08</v>
      </c>
    </row>
    <row r="1440" ht="30" spans="1:7">
      <c r="A1440" s="4">
        <v>313311</v>
      </c>
      <c r="B1440" s="5" t="s">
        <v>3134</v>
      </c>
      <c r="C1440" s="5" t="s">
        <v>3135</v>
      </c>
      <c r="D1440" s="6" t="s">
        <v>2980</v>
      </c>
      <c r="E1440" s="6">
        <v>1</v>
      </c>
      <c r="F1440" s="10">
        <v>12416.37</v>
      </c>
      <c r="G1440" s="10">
        <v>12416.37</v>
      </c>
    </row>
    <row r="1441" ht="30" spans="1:7">
      <c r="A1441" s="4">
        <v>313312</v>
      </c>
      <c r="B1441" s="5" t="s">
        <v>3136</v>
      </c>
      <c r="C1441" s="5" t="s">
        <v>3137</v>
      </c>
      <c r="D1441" s="6" t="s">
        <v>2980</v>
      </c>
      <c r="E1441" s="6">
        <v>1</v>
      </c>
      <c r="F1441" s="10">
        <v>12546.07</v>
      </c>
      <c r="G1441" s="10">
        <v>12546.07</v>
      </c>
    </row>
    <row r="1442" ht="30" spans="1:7">
      <c r="A1442" s="4">
        <v>313313</v>
      </c>
      <c r="B1442" s="5" t="s">
        <v>3138</v>
      </c>
      <c r="C1442" s="5" t="s">
        <v>3139</v>
      </c>
      <c r="D1442" s="6" t="s">
        <v>2980</v>
      </c>
      <c r="E1442" s="6">
        <v>1</v>
      </c>
      <c r="F1442" s="10">
        <v>13402.08</v>
      </c>
      <c r="G1442" s="10">
        <v>13402.08</v>
      </c>
    </row>
    <row r="1443" ht="30" spans="1:7">
      <c r="A1443" s="4">
        <v>313314</v>
      </c>
      <c r="B1443" s="5" t="s">
        <v>3140</v>
      </c>
      <c r="C1443" s="5" t="s">
        <v>3141</v>
      </c>
      <c r="D1443" s="6" t="s">
        <v>2980</v>
      </c>
      <c r="E1443" s="6">
        <v>1</v>
      </c>
      <c r="F1443" s="10">
        <v>29009.01</v>
      </c>
      <c r="G1443" s="10">
        <v>29009.01</v>
      </c>
    </row>
    <row r="1444" spans="1:7">
      <c r="A1444" s="4">
        <v>313315</v>
      </c>
      <c r="B1444" s="5" t="s">
        <v>3142</v>
      </c>
      <c r="C1444" s="5" t="s">
        <v>3143</v>
      </c>
      <c r="D1444" s="6" t="s">
        <v>2980</v>
      </c>
      <c r="E1444" s="6">
        <v>1</v>
      </c>
      <c r="F1444" s="10">
        <v>7193.89</v>
      </c>
      <c r="G1444" s="10">
        <v>7193.89</v>
      </c>
    </row>
    <row r="1445" ht="30" spans="1:7">
      <c r="A1445" s="4">
        <v>313316</v>
      </c>
      <c r="B1445" s="5" t="s">
        <v>3144</v>
      </c>
      <c r="C1445" s="5" t="s">
        <v>3145</v>
      </c>
      <c r="D1445" s="6" t="s">
        <v>2980</v>
      </c>
      <c r="E1445" s="6">
        <v>1</v>
      </c>
      <c r="F1445" s="10">
        <v>16186.25</v>
      </c>
      <c r="G1445" s="10">
        <v>16186.25</v>
      </c>
    </row>
    <row r="1446" ht="30" spans="1:7">
      <c r="A1446" s="4">
        <v>313317</v>
      </c>
      <c r="B1446" s="5" t="s">
        <v>3146</v>
      </c>
      <c r="C1446" s="5" t="s">
        <v>3147</v>
      </c>
      <c r="D1446" s="6" t="s">
        <v>2980</v>
      </c>
      <c r="E1446" s="6">
        <v>1</v>
      </c>
      <c r="F1446" s="10">
        <v>24269</v>
      </c>
      <c r="G1446" s="10">
        <v>24269</v>
      </c>
    </row>
    <row r="1447" spans="1:7">
      <c r="A1447" s="4">
        <v>313318</v>
      </c>
      <c r="B1447" s="5" t="s">
        <v>3148</v>
      </c>
      <c r="C1447" s="5" t="s">
        <v>3149</v>
      </c>
      <c r="D1447" s="6" t="s">
        <v>2980</v>
      </c>
      <c r="E1447" s="6">
        <v>1</v>
      </c>
      <c r="F1447" s="10">
        <v>3157.7</v>
      </c>
      <c r="G1447" s="10">
        <v>3157.7</v>
      </c>
    </row>
    <row r="1448" ht="30" spans="1:7">
      <c r="A1448" s="4">
        <v>313319</v>
      </c>
      <c r="B1448" s="5" t="s">
        <v>3150</v>
      </c>
      <c r="C1448" s="5" t="s">
        <v>3151</v>
      </c>
      <c r="D1448" s="6" t="s">
        <v>2980</v>
      </c>
      <c r="E1448" s="6">
        <v>1</v>
      </c>
      <c r="F1448" s="10">
        <v>5712.4</v>
      </c>
      <c r="G1448" s="10">
        <v>5712.4</v>
      </c>
    </row>
    <row r="1449" spans="1:7">
      <c r="A1449" s="4">
        <v>313320</v>
      </c>
      <c r="B1449" s="5" t="s">
        <v>3152</v>
      </c>
      <c r="C1449" s="5" t="s">
        <v>3153</v>
      </c>
      <c r="D1449" s="6" t="s">
        <v>2980</v>
      </c>
      <c r="E1449" s="6">
        <v>1</v>
      </c>
      <c r="F1449" s="10">
        <v>2343.55</v>
      </c>
      <c r="G1449" s="10">
        <v>2343.55</v>
      </c>
    </row>
    <row r="1450" spans="1:7">
      <c r="A1450" s="4">
        <v>313321</v>
      </c>
      <c r="B1450" s="5" t="s">
        <v>3154</v>
      </c>
      <c r="C1450" s="5" t="s">
        <v>3155</v>
      </c>
      <c r="D1450" s="6" t="s">
        <v>2980</v>
      </c>
      <c r="E1450" s="6">
        <v>1</v>
      </c>
      <c r="F1450" s="10">
        <v>2343.55</v>
      </c>
      <c r="G1450" s="10">
        <v>2343.55</v>
      </c>
    </row>
    <row r="1451" ht="30" spans="1:7">
      <c r="A1451" s="4">
        <v>313322</v>
      </c>
      <c r="B1451" s="5" t="s">
        <v>3156</v>
      </c>
      <c r="C1451" s="5" t="s">
        <v>3157</v>
      </c>
      <c r="D1451" s="6" t="s">
        <v>2980</v>
      </c>
      <c r="E1451" s="6">
        <v>1</v>
      </c>
      <c r="F1451" s="10">
        <v>4394.15</v>
      </c>
      <c r="G1451" s="10">
        <v>4394.15</v>
      </c>
    </row>
    <row r="1452" ht="30" spans="1:7">
      <c r="A1452" s="4">
        <v>313323</v>
      </c>
      <c r="B1452" s="5" t="s">
        <v>3158</v>
      </c>
      <c r="C1452" s="5" t="s">
        <v>3159</v>
      </c>
      <c r="D1452" s="6" t="s">
        <v>2980</v>
      </c>
      <c r="E1452" s="6">
        <v>1</v>
      </c>
      <c r="F1452" s="10">
        <v>5537.22</v>
      </c>
      <c r="G1452" s="10">
        <v>5537.22</v>
      </c>
    </row>
  </sheetData>
  <mergeCells count="13">
    <mergeCell ref="I1:R1"/>
    <mergeCell ref="I2:R2"/>
    <mergeCell ref="I3:R3"/>
    <mergeCell ref="I4:R4"/>
    <mergeCell ref="I5:R5"/>
    <mergeCell ref="I6:P6"/>
    <mergeCell ref="Q6:R6"/>
    <mergeCell ref="I7:P7"/>
    <mergeCell ref="Q7:R7"/>
    <mergeCell ref="I8:R8"/>
    <mergeCell ref="I9:P9"/>
    <mergeCell ref="Q9:R9"/>
    <mergeCell ref="I10:R10"/>
  </mergeCells>
  <pageMargins left="0.787401575" right="0.787401575" top="0.984251969" bottom="0.984251969" header="0.4921259845" footer="0.4921259845"/>
  <headerFooter/>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1452"/>
  <sheetViews>
    <sheetView workbookViewId="0">
      <selection activeCell="A1" sqref="A1"/>
    </sheetView>
    <sheetView workbookViewId="1">
      <selection activeCell="A1" sqref="A1"/>
    </sheetView>
    <sheetView workbookViewId="2">
      <selection activeCell="A1" sqref="A1"/>
    </sheetView>
  </sheetViews>
  <sheetFormatPr defaultColWidth="9" defaultRowHeight="15"/>
  <cols>
    <col min="1" max="3" width="9.71428571428571" customWidth="1"/>
    <col min="4" max="4" width="24" customWidth="1"/>
    <col min="5" max="5" width="36.5714285714286" customWidth="1"/>
    <col min="6" max="6" width="6.85714285714286" customWidth="1"/>
    <col min="7" max="7" width="9.14285714285714" customWidth="1"/>
    <col min="8" max="8" width="13.8571428571429" customWidth="1"/>
    <col min="9" max="9" width="10.8571428571429" customWidth="1"/>
  </cols>
  <sheetData>
    <row r="1" customHeight="1" spans="12:20">
      <c r="L1" s="8" t="s">
        <v>433</v>
      </c>
      <c r="M1" s="8"/>
      <c r="N1" s="8"/>
      <c r="O1" s="8"/>
      <c r="P1" s="8"/>
      <c r="Q1" s="8"/>
      <c r="R1" s="8"/>
      <c r="S1" s="8"/>
      <c r="T1" s="8"/>
    </row>
    <row r="2" customHeight="1" spans="12:20">
      <c r="L2" s="8" t="s">
        <v>434</v>
      </c>
      <c r="M2" s="8"/>
      <c r="N2" s="8"/>
      <c r="O2" s="8"/>
      <c r="P2" s="8"/>
      <c r="Q2" s="8"/>
      <c r="R2" s="8"/>
      <c r="S2" s="8"/>
      <c r="T2" s="8"/>
    </row>
    <row r="3" customHeight="1" spans="12:20">
      <c r="L3" s="8" t="s">
        <v>435</v>
      </c>
      <c r="M3" s="8"/>
      <c r="N3" s="8"/>
      <c r="O3" s="8"/>
      <c r="P3" s="8"/>
      <c r="Q3" s="8"/>
      <c r="R3" s="8"/>
      <c r="S3" s="8"/>
      <c r="T3" s="8"/>
    </row>
    <row r="4" customHeight="1" spans="12:20">
      <c r="L4" s="8" t="s">
        <v>436</v>
      </c>
      <c r="M4" s="8"/>
      <c r="N4" s="8"/>
      <c r="O4" s="8"/>
      <c r="P4" s="8"/>
      <c r="Q4" s="8"/>
      <c r="R4" s="8"/>
      <c r="S4" s="8"/>
      <c r="T4" s="8"/>
    </row>
    <row r="5" spans="12:20">
      <c r="L5" s="9"/>
      <c r="M5" s="9"/>
      <c r="N5" s="9"/>
      <c r="O5" s="9"/>
      <c r="P5" s="9"/>
      <c r="Q5" s="9"/>
      <c r="R5" s="9"/>
      <c r="S5" s="9"/>
      <c r="T5" s="9"/>
    </row>
    <row r="6" ht="30" customHeight="1" spans="12:20">
      <c r="L6" s="8" t="s">
        <v>3160</v>
      </c>
      <c r="M6" s="8"/>
      <c r="N6" s="8"/>
      <c r="O6" s="8"/>
      <c r="P6" s="8"/>
      <c r="Q6" s="8"/>
      <c r="R6" s="8"/>
      <c r="S6" s="8" t="s">
        <v>438</v>
      </c>
      <c r="T6" s="8"/>
    </row>
    <row r="7" customHeight="1" spans="12:20">
      <c r="L7" s="8" t="s">
        <v>439</v>
      </c>
      <c r="M7" s="8"/>
      <c r="N7" s="8"/>
      <c r="O7" s="8"/>
      <c r="P7" s="8"/>
      <c r="Q7" s="8"/>
      <c r="R7" s="8"/>
      <c r="S7" s="8" t="s">
        <v>440</v>
      </c>
      <c r="T7" s="8"/>
    </row>
    <row r="8" spans="12:20">
      <c r="L8" s="9"/>
      <c r="M8" s="9"/>
      <c r="N8" s="9"/>
      <c r="O8" s="9"/>
      <c r="P8" s="9"/>
      <c r="Q8" s="9"/>
      <c r="R8" s="9"/>
      <c r="S8" s="9"/>
      <c r="T8" s="9"/>
    </row>
    <row r="9" customHeight="1" spans="12:20">
      <c r="L9" s="8" t="s">
        <v>3161</v>
      </c>
      <c r="M9" s="8"/>
      <c r="N9" s="8"/>
      <c r="O9" s="8"/>
      <c r="P9" s="8"/>
      <c r="Q9" s="8"/>
      <c r="R9" s="8"/>
      <c r="S9" s="8" t="s">
        <v>3162</v>
      </c>
      <c r="T9" s="8"/>
    </row>
    <row r="10" customHeight="1" spans="12:20">
      <c r="L10" s="8" t="s">
        <v>443</v>
      </c>
      <c r="M10" s="8"/>
      <c r="N10" s="8"/>
      <c r="O10" s="8"/>
      <c r="P10" s="8"/>
      <c r="Q10" s="8"/>
      <c r="R10" s="8"/>
      <c r="S10" s="8"/>
      <c r="T10" s="8"/>
    </row>
    <row r="11" spans="12:20">
      <c r="L11" s="9"/>
      <c r="M11" s="9"/>
      <c r="N11" s="9"/>
      <c r="O11" s="9"/>
      <c r="P11" s="9"/>
      <c r="Q11" s="9"/>
      <c r="R11" s="9"/>
      <c r="S11" s="9"/>
      <c r="T11" s="9"/>
    </row>
    <row r="12" spans="1:9">
      <c r="A12" s="1" t="s">
        <v>3163</v>
      </c>
      <c r="B12" s="1"/>
      <c r="C12" s="1"/>
      <c r="D12" s="1" t="s">
        <v>444</v>
      </c>
      <c r="E12" s="1" t="s">
        <v>445</v>
      </c>
      <c r="F12" s="2" t="s">
        <v>446</v>
      </c>
      <c r="G12" s="2" t="s">
        <v>447</v>
      </c>
      <c r="H12" s="3" t="s">
        <v>448</v>
      </c>
      <c r="I12" s="3" t="s">
        <v>449</v>
      </c>
    </row>
    <row r="13" spans="1:9">
      <c r="A13" s="4" t="s">
        <v>3164</v>
      </c>
      <c r="B13" s="4" t="str">
        <f>SUBSTITUTE(A13,"'",)</f>
        <v>01</v>
      </c>
      <c r="C13" s="4">
        <f>VALUE(B13)</f>
        <v>1</v>
      </c>
      <c r="D13" s="5"/>
      <c r="E13" s="4" t="s">
        <v>450</v>
      </c>
      <c r="F13" s="6"/>
      <c r="G13" s="6"/>
      <c r="H13" s="7"/>
      <c r="I13" s="7"/>
    </row>
    <row r="14" spans="1:9">
      <c r="A14" s="4" t="s">
        <v>3165</v>
      </c>
      <c r="B14" s="4" t="str">
        <f t="shared" ref="B14:B77" si="0">SUBSTITUTE(A14,"'",)</f>
        <v>0102</v>
      </c>
      <c r="C14" s="4">
        <f t="shared" ref="C14:C77" si="1">VALUE(B14)</f>
        <v>102</v>
      </c>
      <c r="D14" s="5"/>
      <c r="E14" s="4" t="s">
        <v>451</v>
      </c>
      <c r="F14" s="6"/>
      <c r="G14" s="6"/>
      <c r="H14" s="7"/>
      <c r="I14" s="7"/>
    </row>
    <row r="15" ht="30" spans="1:9">
      <c r="A15" s="5" t="s">
        <v>3166</v>
      </c>
      <c r="B15" s="4" t="str">
        <f t="shared" si="0"/>
        <v>010201</v>
      </c>
      <c r="C15" s="4">
        <f t="shared" si="1"/>
        <v>10201</v>
      </c>
      <c r="D15" s="5" t="s">
        <v>452</v>
      </c>
      <c r="E15" s="5" t="s">
        <v>453</v>
      </c>
      <c r="F15" s="6" t="s">
        <v>454</v>
      </c>
      <c r="G15" s="6">
        <v>1</v>
      </c>
      <c r="H15" s="7">
        <v>24.9</v>
      </c>
      <c r="I15" s="7">
        <v>24.9</v>
      </c>
    </row>
    <row r="16" ht="30" spans="1:9">
      <c r="A16" s="5" t="s">
        <v>3167</v>
      </c>
      <c r="B16" s="4" t="str">
        <f t="shared" si="0"/>
        <v>010202</v>
      </c>
      <c r="C16" s="4">
        <f t="shared" si="1"/>
        <v>10202</v>
      </c>
      <c r="D16" s="5" t="s">
        <v>455</v>
      </c>
      <c r="E16" s="5" t="s">
        <v>456</v>
      </c>
      <c r="F16" s="6" t="s">
        <v>454</v>
      </c>
      <c r="G16" s="6">
        <v>1</v>
      </c>
      <c r="H16" s="7">
        <v>13.41</v>
      </c>
      <c r="I16" s="7">
        <v>13.41</v>
      </c>
    </row>
    <row r="17" ht="30" spans="1:9">
      <c r="A17" s="5" t="s">
        <v>3168</v>
      </c>
      <c r="B17" s="4" t="str">
        <f t="shared" si="0"/>
        <v>010203</v>
      </c>
      <c r="C17" s="4">
        <f t="shared" si="1"/>
        <v>10203</v>
      </c>
      <c r="D17" s="5" t="s">
        <v>457</v>
      </c>
      <c r="E17" s="5" t="s">
        <v>458</v>
      </c>
      <c r="F17" s="6" t="s">
        <v>454</v>
      </c>
      <c r="G17" s="6">
        <v>1</v>
      </c>
      <c r="H17" s="7">
        <v>26.82</v>
      </c>
      <c r="I17" s="7">
        <v>26.82</v>
      </c>
    </row>
    <row r="18" ht="30" spans="1:9">
      <c r="A18" s="5" t="s">
        <v>3169</v>
      </c>
      <c r="B18" s="4" t="str">
        <f t="shared" si="0"/>
        <v>010204</v>
      </c>
      <c r="C18" s="4">
        <f t="shared" si="1"/>
        <v>10204</v>
      </c>
      <c r="D18" s="5" t="s">
        <v>459</v>
      </c>
      <c r="E18" s="5" t="s">
        <v>460</v>
      </c>
      <c r="F18" s="6" t="s">
        <v>454</v>
      </c>
      <c r="G18" s="6">
        <v>1</v>
      </c>
      <c r="H18" s="7">
        <v>19.15</v>
      </c>
      <c r="I18" s="7">
        <v>19.15</v>
      </c>
    </row>
    <row r="19" spans="1:9">
      <c r="A19" s="5" t="s">
        <v>3170</v>
      </c>
      <c r="B19" s="4" t="str">
        <f t="shared" si="0"/>
        <v>010205</v>
      </c>
      <c r="C19" s="4">
        <f t="shared" si="1"/>
        <v>10205</v>
      </c>
      <c r="D19" s="5" t="s">
        <v>461</v>
      </c>
      <c r="E19" s="5" t="s">
        <v>462</v>
      </c>
      <c r="F19" s="6" t="s">
        <v>454</v>
      </c>
      <c r="G19" s="6">
        <v>1</v>
      </c>
      <c r="H19" s="7">
        <v>17.24</v>
      </c>
      <c r="I19" s="7">
        <v>17.24</v>
      </c>
    </row>
    <row r="20" ht="30" spans="1:9">
      <c r="A20" s="5" t="s">
        <v>3171</v>
      </c>
      <c r="B20" s="4" t="str">
        <f t="shared" si="0"/>
        <v>010206</v>
      </c>
      <c r="C20" s="4">
        <f t="shared" si="1"/>
        <v>10206</v>
      </c>
      <c r="D20" s="5" t="s">
        <v>463</v>
      </c>
      <c r="E20" s="5" t="s">
        <v>464</v>
      </c>
      <c r="F20" s="6" t="s">
        <v>454</v>
      </c>
      <c r="G20" s="6">
        <v>1</v>
      </c>
      <c r="H20" s="7">
        <v>47.89</v>
      </c>
      <c r="I20" s="7">
        <v>47.89</v>
      </c>
    </row>
    <row r="21" ht="30" spans="1:9">
      <c r="A21" s="5" t="s">
        <v>3172</v>
      </c>
      <c r="B21" s="4" t="str">
        <f t="shared" si="0"/>
        <v>010207</v>
      </c>
      <c r="C21" s="4">
        <f t="shared" si="1"/>
        <v>10207</v>
      </c>
      <c r="D21" s="5" t="s">
        <v>465</v>
      </c>
      <c r="E21" s="5" t="s">
        <v>466</v>
      </c>
      <c r="F21" s="6" t="s">
        <v>454</v>
      </c>
      <c r="G21" s="6">
        <v>1</v>
      </c>
      <c r="H21" s="7">
        <v>47.89</v>
      </c>
      <c r="I21" s="7">
        <v>47.89</v>
      </c>
    </row>
    <row r="22" ht="30" spans="1:9">
      <c r="A22" s="5" t="s">
        <v>3173</v>
      </c>
      <c r="B22" s="4" t="str">
        <f t="shared" si="0"/>
        <v>010208</v>
      </c>
      <c r="C22" s="4">
        <f t="shared" si="1"/>
        <v>10208</v>
      </c>
      <c r="D22" s="5" t="s">
        <v>467</v>
      </c>
      <c r="E22" s="5" t="s">
        <v>468</v>
      </c>
      <c r="F22" s="6" t="s">
        <v>454</v>
      </c>
      <c r="G22" s="6">
        <v>1</v>
      </c>
      <c r="H22" s="7">
        <v>9.58</v>
      </c>
      <c r="I22" s="7">
        <v>9.58</v>
      </c>
    </row>
    <row r="23" spans="1:9">
      <c r="A23" s="5" t="s">
        <v>3174</v>
      </c>
      <c r="B23" s="4" t="str">
        <f t="shared" si="0"/>
        <v>010209</v>
      </c>
      <c r="C23" s="4">
        <f t="shared" si="1"/>
        <v>10209</v>
      </c>
      <c r="D23" s="5" t="s">
        <v>469</v>
      </c>
      <c r="E23" s="5" t="s">
        <v>470</v>
      </c>
      <c r="F23" s="6" t="s">
        <v>82</v>
      </c>
      <c r="G23" s="6">
        <v>1</v>
      </c>
      <c r="H23" s="7">
        <v>57.46</v>
      </c>
      <c r="I23" s="7">
        <v>57.46</v>
      </c>
    </row>
    <row r="24" ht="30" spans="1:9">
      <c r="A24" s="5" t="s">
        <v>3175</v>
      </c>
      <c r="B24" s="4" t="str">
        <f t="shared" si="0"/>
        <v>010210</v>
      </c>
      <c r="C24" s="4">
        <f t="shared" si="1"/>
        <v>10210</v>
      </c>
      <c r="D24" s="5" t="s">
        <v>471</v>
      </c>
      <c r="E24" s="5" t="s">
        <v>472</v>
      </c>
      <c r="F24" s="6" t="s">
        <v>82</v>
      </c>
      <c r="G24" s="6">
        <v>1</v>
      </c>
      <c r="H24" s="7">
        <v>270.08</v>
      </c>
      <c r="I24" s="7">
        <v>270.08</v>
      </c>
    </row>
    <row r="25" ht="45" spans="1:9">
      <c r="A25" s="5" t="s">
        <v>3176</v>
      </c>
      <c r="B25" s="4" t="str">
        <f t="shared" si="0"/>
        <v>010212</v>
      </c>
      <c r="C25" s="4">
        <f t="shared" si="1"/>
        <v>10212</v>
      </c>
      <c r="D25" s="5" t="s">
        <v>473</v>
      </c>
      <c r="E25" s="5" t="s">
        <v>474</v>
      </c>
      <c r="F25" s="6" t="s">
        <v>454</v>
      </c>
      <c r="G25" s="6">
        <v>1</v>
      </c>
      <c r="H25" s="7">
        <v>11.49</v>
      </c>
      <c r="I25" s="7">
        <v>11.49</v>
      </c>
    </row>
    <row r="26" ht="60" spans="1:9">
      <c r="A26" s="5" t="s">
        <v>3177</v>
      </c>
      <c r="B26" s="4" t="str">
        <f t="shared" si="0"/>
        <v>010213</v>
      </c>
      <c r="C26" s="4">
        <f t="shared" si="1"/>
        <v>10213</v>
      </c>
      <c r="D26" s="5" t="s">
        <v>475</v>
      </c>
      <c r="E26" s="5" t="s">
        <v>476</v>
      </c>
      <c r="F26" s="6" t="s">
        <v>454</v>
      </c>
      <c r="G26" s="6">
        <v>1</v>
      </c>
      <c r="H26" s="7">
        <v>13.41</v>
      </c>
      <c r="I26" s="7">
        <v>13.41</v>
      </c>
    </row>
    <row r="27" ht="30" spans="1:9">
      <c r="A27" s="5" t="s">
        <v>3178</v>
      </c>
      <c r="B27" s="4" t="str">
        <f t="shared" si="0"/>
        <v>010214</v>
      </c>
      <c r="C27" s="4">
        <f t="shared" si="1"/>
        <v>10214</v>
      </c>
      <c r="D27" s="5" t="s">
        <v>477</v>
      </c>
      <c r="E27" s="5" t="s">
        <v>478</v>
      </c>
      <c r="F27" s="6" t="s">
        <v>454</v>
      </c>
      <c r="G27" s="6">
        <v>1</v>
      </c>
      <c r="H27" s="7">
        <v>15.32</v>
      </c>
      <c r="I27" s="7">
        <v>15.32</v>
      </c>
    </row>
    <row r="28" spans="1:9">
      <c r="A28" s="5" t="s">
        <v>3179</v>
      </c>
      <c r="B28" s="4" t="str">
        <f t="shared" si="0"/>
        <v>010215</v>
      </c>
      <c r="C28" s="4">
        <f t="shared" si="1"/>
        <v>10215</v>
      </c>
      <c r="D28" s="5" t="s">
        <v>479</v>
      </c>
      <c r="E28" s="5" t="s">
        <v>480</v>
      </c>
      <c r="F28" s="6" t="s">
        <v>454</v>
      </c>
      <c r="G28" s="6">
        <v>1</v>
      </c>
      <c r="H28" s="7">
        <v>9.58</v>
      </c>
      <c r="I28" s="7">
        <v>9.58</v>
      </c>
    </row>
    <row r="29" spans="1:9">
      <c r="A29" s="5" t="s">
        <v>3180</v>
      </c>
      <c r="B29" s="4" t="str">
        <f t="shared" si="0"/>
        <v>010216</v>
      </c>
      <c r="C29" s="4">
        <f t="shared" si="1"/>
        <v>10216</v>
      </c>
      <c r="D29" s="5" t="s">
        <v>481</v>
      </c>
      <c r="E29" s="5" t="s">
        <v>482</v>
      </c>
      <c r="F29" s="6" t="s">
        <v>32</v>
      </c>
      <c r="G29" s="6">
        <v>1</v>
      </c>
      <c r="H29" s="7">
        <v>9.58</v>
      </c>
      <c r="I29" s="7">
        <v>9.58</v>
      </c>
    </row>
    <row r="30" ht="30" spans="1:9">
      <c r="A30" s="5" t="s">
        <v>3181</v>
      </c>
      <c r="B30" s="4" t="str">
        <f t="shared" si="0"/>
        <v>010218</v>
      </c>
      <c r="C30" s="4">
        <f t="shared" si="1"/>
        <v>10218</v>
      </c>
      <c r="D30" s="5" t="s">
        <v>483</v>
      </c>
      <c r="E30" s="5" t="s">
        <v>484</v>
      </c>
      <c r="F30" s="6" t="s">
        <v>454</v>
      </c>
      <c r="G30" s="6">
        <v>1</v>
      </c>
      <c r="H30" s="7">
        <v>12.94</v>
      </c>
      <c r="I30" s="7">
        <v>12.94</v>
      </c>
    </row>
    <row r="31" ht="30" spans="1:9">
      <c r="A31" s="5" t="s">
        <v>3182</v>
      </c>
      <c r="B31" s="4" t="str">
        <f t="shared" si="0"/>
        <v>010219</v>
      </c>
      <c r="C31" s="4">
        <f t="shared" si="1"/>
        <v>10219</v>
      </c>
      <c r="D31" s="5" t="s">
        <v>485</v>
      </c>
      <c r="E31" s="5" t="s">
        <v>486</v>
      </c>
      <c r="F31" s="6" t="s">
        <v>82</v>
      </c>
      <c r="G31" s="6">
        <v>1</v>
      </c>
      <c r="H31" s="7">
        <v>316.4</v>
      </c>
      <c r="I31" s="7">
        <v>316.4</v>
      </c>
    </row>
    <row r="32" ht="30" spans="1:9">
      <c r="A32" s="5" t="s">
        <v>3183</v>
      </c>
      <c r="B32" s="4" t="str">
        <f t="shared" si="0"/>
        <v>010220</v>
      </c>
      <c r="C32" s="4">
        <f t="shared" si="1"/>
        <v>10220</v>
      </c>
      <c r="D32" s="5" t="s">
        <v>487</v>
      </c>
      <c r="E32" s="5" t="s">
        <v>488</v>
      </c>
      <c r="F32" s="6" t="s">
        <v>454</v>
      </c>
      <c r="G32" s="6">
        <v>1</v>
      </c>
      <c r="H32" s="7">
        <v>11.82</v>
      </c>
      <c r="I32" s="7">
        <v>11.82</v>
      </c>
    </row>
    <row r="33" spans="1:9">
      <c r="A33" s="5" t="s">
        <v>3184</v>
      </c>
      <c r="B33" s="4" t="str">
        <f t="shared" si="0"/>
        <v>010221</v>
      </c>
      <c r="C33" s="4">
        <f t="shared" si="1"/>
        <v>10221</v>
      </c>
      <c r="D33" s="5" t="s">
        <v>489</v>
      </c>
      <c r="E33" s="5" t="s">
        <v>490</v>
      </c>
      <c r="F33" s="6" t="s">
        <v>27</v>
      </c>
      <c r="G33" s="6">
        <v>1</v>
      </c>
      <c r="H33" s="7">
        <v>29.12</v>
      </c>
      <c r="I33" s="7">
        <v>29.12</v>
      </c>
    </row>
    <row r="34" ht="30" spans="1:9">
      <c r="A34" s="5" t="s">
        <v>3185</v>
      </c>
      <c r="B34" s="4" t="str">
        <f t="shared" si="0"/>
        <v>010222</v>
      </c>
      <c r="C34" s="4">
        <f t="shared" si="1"/>
        <v>10222</v>
      </c>
      <c r="D34" s="5" t="s">
        <v>491</v>
      </c>
      <c r="E34" s="5" t="s">
        <v>492</v>
      </c>
      <c r="F34" s="6" t="s">
        <v>454</v>
      </c>
      <c r="G34" s="6">
        <v>1</v>
      </c>
      <c r="H34" s="7">
        <v>21.17</v>
      </c>
      <c r="I34" s="7">
        <v>21.17</v>
      </c>
    </row>
    <row r="35" spans="1:9">
      <c r="A35" s="5" t="s">
        <v>3186</v>
      </c>
      <c r="B35" s="4" t="str">
        <f t="shared" si="0"/>
        <v>010223</v>
      </c>
      <c r="C35" s="4">
        <f t="shared" si="1"/>
        <v>10223</v>
      </c>
      <c r="D35" s="5" t="s">
        <v>493</v>
      </c>
      <c r="E35" s="5" t="s">
        <v>494</v>
      </c>
      <c r="F35" s="6" t="s">
        <v>27</v>
      </c>
      <c r="G35" s="6">
        <v>1</v>
      </c>
      <c r="H35" s="7">
        <v>19.81</v>
      </c>
      <c r="I35" s="7">
        <v>19.81</v>
      </c>
    </row>
    <row r="36" ht="30" spans="1:9">
      <c r="A36" s="5" t="s">
        <v>3187</v>
      </c>
      <c r="B36" s="4" t="str">
        <f t="shared" si="0"/>
        <v>010224</v>
      </c>
      <c r="C36" s="4">
        <f t="shared" si="1"/>
        <v>10224</v>
      </c>
      <c r="D36" s="5" t="s">
        <v>495</v>
      </c>
      <c r="E36" s="5" t="s">
        <v>496</v>
      </c>
      <c r="F36" s="6" t="s">
        <v>454</v>
      </c>
      <c r="G36" s="6">
        <v>1</v>
      </c>
      <c r="H36" s="7">
        <v>16.88</v>
      </c>
      <c r="I36" s="7">
        <v>16.88</v>
      </c>
    </row>
    <row r="37" spans="1:9">
      <c r="A37" s="5" t="s">
        <v>3188</v>
      </c>
      <c r="B37" s="4" t="str">
        <f t="shared" si="0"/>
        <v>010225</v>
      </c>
      <c r="C37" s="4">
        <f t="shared" si="1"/>
        <v>10225</v>
      </c>
      <c r="D37" s="5" t="s">
        <v>497</v>
      </c>
      <c r="E37" s="5" t="s">
        <v>498</v>
      </c>
      <c r="F37" s="6" t="s">
        <v>454</v>
      </c>
      <c r="G37" s="6">
        <v>1</v>
      </c>
      <c r="H37" s="7">
        <v>23.77</v>
      </c>
      <c r="I37" s="7">
        <v>23.77</v>
      </c>
    </row>
    <row r="38" spans="1:9">
      <c r="A38" s="5" t="s">
        <v>3189</v>
      </c>
      <c r="B38" s="4" t="str">
        <f t="shared" si="0"/>
        <v>010226</v>
      </c>
      <c r="C38" s="4">
        <f t="shared" si="1"/>
        <v>10226</v>
      </c>
      <c r="D38" s="5" t="s">
        <v>499</v>
      </c>
      <c r="E38" s="5" t="s">
        <v>500</v>
      </c>
      <c r="F38" s="6" t="s">
        <v>27</v>
      </c>
      <c r="G38" s="6">
        <v>1</v>
      </c>
      <c r="H38" s="7">
        <v>23.77</v>
      </c>
      <c r="I38" s="7">
        <v>23.77</v>
      </c>
    </row>
    <row r="39" ht="45" spans="1:9">
      <c r="A39" s="5" t="s">
        <v>3190</v>
      </c>
      <c r="B39" s="4" t="str">
        <f t="shared" si="0"/>
        <v>010227</v>
      </c>
      <c r="C39" s="4">
        <f t="shared" si="1"/>
        <v>10227</v>
      </c>
      <c r="D39" s="5" t="s">
        <v>501</v>
      </c>
      <c r="E39" s="5" t="s">
        <v>502</v>
      </c>
      <c r="F39" s="6" t="s">
        <v>27</v>
      </c>
      <c r="G39" s="6">
        <v>1</v>
      </c>
      <c r="H39" s="7">
        <v>39.62</v>
      </c>
      <c r="I39" s="7">
        <v>39.62</v>
      </c>
    </row>
    <row r="40" ht="30" spans="1:9">
      <c r="A40" s="5" t="s">
        <v>3191</v>
      </c>
      <c r="B40" s="4" t="str">
        <f t="shared" si="0"/>
        <v>010228</v>
      </c>
      <c r="C40" s="4">
        <f t="shared" si="1"/>
        <v>10228</v>
      </c>
      <c r="D40" s="5" t="s">
        <v>503</v>
      </c>
      <c r="E40" s="5" t="s">
        <v>504</v>
      </c>
      <c r="F40" s="6" t="s">
        <v>454</v>
      </c>
      <c r="G40" s="6">
        <v>1</v>
      </c>
      <c r="H40" s="7">
        <v>6.44</v>
      </c>
      <c r="I40" s="7">
        <v>6.44</v>
      </c>
    </row>
    <row r="41" spans="1:9">
      <c r="A41" s="5" t="s">
        <v>3192</v>
      </c>
      <c r="B41" s="4" t="str">
        <f t="shared" si="0"/>
        <v>010229</v>
      </c>
      <c r="C41" s="4">
        <f t="shared" si="1"/>
        <v>10229</v>
      </c>
      <c r="D41" s="5" t="s">
        <v>505</v>
      </c>
      <c r="E41" s="5" t="s">
        <v>506</v>
      </c>
      <c r="F41" s="6" t="s">
        <v>27</v>
      </c>
      <c r="G41" s="6">
        <v>1</v>
      </c>
      <c r="H41" s="7">
        <v>38.31</v>
      </c>
      <c r="I41" s="7">
        <v>38.31</v>
      </c>
    </row>
    <row r="42" spans="1:9">
      <c r="A42" s="5" t="s">
        <v>3193</v>
      </c>
      <c r="B42" s="4" t="str">
        <f t="shared" si="0"/>
        <v>010230</v>
      </c>
      <c r="C42" s="4">
        <f t="shared" si="1"/>
        <v>10230</v>
      </c>
      <c r="D42" s="5" t="s">
        <v>507</v>
      </c>
      <c r="E42" s="5" t="s">
        <v>508</v>
      </c>
      <c r="F42" s="6" t="s">
        <v>454</v>
      </c>
      <c r="G42" s="6">
        <v>1</v>
      </c>
      <c r="H42" s="7">
        <v>6.14</v>
      </c>
      <c r="I42" s="7">
        <v>6.14</v>
      </c>
    </row>
    <row r="43" ht="30" spans="1:9">
      <c r="A43" s="5" t="s">
        <v>3194</v>
      </c>
      <c r="B43" s="4" t="str">
        <f t="shared" si="0"/>
        <v>010234</v>
      </c>
      <c r="C43" s="4">
        <f t="shared" si="1"/>
        <v>10234</v>
      </c>
      <c r="D43" s="5" t="s">
        <v>509</v>
      </c>
      <c r="E43" s="5" t="s">
        <v>510</v>
      </c>
      <c r="F43" s="6" t="s">
        <v>454</v>
      </c>
      <c r="G43" s="6">
        <v>1</v>
      </c>
      <c r="H43" s="7">
        <v>24.9</v>
      </c>
      <c r="I43" s="7">
        <v>24.9</v>
      </c>
    </row>
    <row r="44" ht="30" spans="1:9">
      <c r="A44" s="5" t="s">
        <v>3195</v>
      </c>
      <c r="B44" s="4" t="str">
        <f t="shared" si="0"/>
        <v>010238</v>
      </c>
      <c r="C44" s="4">
        <f t="shared" si="1"/>
        <v>10238</v>
      </c>
      <c r="D44" s="5" t="s">
        <v>511</v>
      </c>
      <c r="E44" s="5" t="s">
        <v>512</v>
      </c>
      <c r="F44" s="6" t="s">
        <v>454</v>
      </c>
      <c r="G44" s="6">
        <v>1</v>
      </c>
      <c r="H44" s="7">
        <v>9.58</v>
      </c>
      <c r="I44" s="7">
        <v>9.58</v>
      </c>
    </row>
    <row r="45" ht="30" spans="1:9">
      <c r="A45" s="5" t="s">
        <v>3196</v>
      </c>
      <c r="B45" s="4" t="str">
        <f t="shared" si="0"/>
        <v>010239</v>
      </c>
      <c r="C45" s="4">
        <f t="shared" si="1"/>
        <v>10239</v>
      </c>
      <c r="D45" s="5" t="s">
        <v>513</v>
      </c>
      <c r="E45" s="5" t="s">
        <v>514</v>
      </c>
      <c r="F45" s="6" t="s">
        <v>454</v>
      </c>
      <c r="G45" s="6">
        <v>1</v>
      </c>
      <c r="H45" s="7">
        <v>36.99</v>
      </c>
      <c r="I45" s="7">
        <v>36.99</v>
      </c>
    </row>
    <row r="46" ht="30" spans="1:9">
      <c r="A46" s="5" t="s">
        <v>3197</v>
      </c>
      <c r="B46" s="4" t="str">
        <f t="shared" si="0"/>
        <v>010240</v>
      </c>
      <c r="C46" s="4">
        <f t="shared" si="1"/>
        <v>10240</v>
      </c>
      <c r="D46" s="5" t="s">
        <v>515</v>
      </c>
      <c r="E46" s="5" t="s">
        <v>516</v>
      </c>
      <c r="F46" s="6" t="s">
        <v>27</v>
      </c>
      <c r="G46" s="6">
        <v>1</v>
      </c>
      <c r="H46" s="7">
        <v>10.48</v>
      </c>
      <c r="I46" s="7">
        <v>10.48</v>
      </c>
    </row>
    <row r="47" spans="1:9">
      <c r="A47" s="5" t="s">
        <v>3198</v>
      </c>
      <c r="B47" s="4" t="str">
        <f t="shared" si="0"/>
        <v>010242</v>
      </c>
      <c r="C47" s="4">
        <f t="shared" si="1"/>
        <v>10242</v>
      </c>
      <c r="D47" s="5" t="s">
        <v>517</v>
      </c>
      <c r="E47" s="5" t="s">
        <v>518</v>
      </c>
      <c r="F47" s="6" t="s">
        <v>454</v>
      </c>
      <c r="G47" s="6">
        <v>1</v>
      </c>
      <c r="H47" s="7">
        <v>3.38</v>
      </c>
      <c r="I47" s="7">
        <v>3.38</v>
      </c>
    </row>
    <row r="48" ht="30" spans="1:9">
      <c r="A48" s="5" t="s">
        <v>3199</v>
      </c>
      <c r="B48" s="4" t="str">
        <f t="shared" si="0"/>
        <v>010244</v>
      </c>
      <c r="C48" s="4">
        <f t="shared" si="1"/>
        <v>10244</v>
      </c>
      <c r="D48" s="5" t="s">
        <v>519</v>
      </c>
      <c r="E48" s="5" t="s">
        <v>520</v>
      </c>
      <c r="F48" s="6" t="s">
        <v>32</v>
      </c>
      <c r="G48" s="6">
        <v>1</v>
      </c>
      <c r="H48" s="7">
        <v>13.81</v>
      </c>
      <c r="I48" s="7">
        <v>13.81</v>
      </c>
    </row>
    <row r="49" ht="45" spans="1:9">
      <c r="A49" s="5" t="s">
        <v>3200</v>
      </c>
      <c r="B49" s="4" t="str">
        <f t="shared" si="0"/>
        <v>010246</v>
      </c>
      <c r="C49" s="4">
        <f t="shared" si="1"/>
        <v>10246</v>
      </c>
      <c r="D49" s="5" t="s">
        <v>521</v>
      </c>
      <c r="E49" s="5" t="s">
        <v>522</v>
      </c>
      <c r="F49" s="6" t="s">
        <v>454</v>
      </c>
      <c r="G49" s="6">
        <v>1</v>
      </c>
      <c r="H49" s="7">
        <v>3.61</v>
      </c>
      <c r="I49" s="7">
        <v>3.61</v>
      </c>
    </row>
    <row r="50" ht="30" spans="1:9">
      <c r="A50" s="5" t="s">
        <v>3201</v>
      </c>
      <c r="B50" s="4" t="str">
        <f t="shared" si="0"/>
        <v>010253</v>
      </c>
      <c r="C50" s="4">
        <f t="shared" si="1"/>
        <v>10253</v>
      </c>
      <c r="D50" s="5" t="s">
        <v>523</v>
      </c>
      <c r="E50" s="5" t="s">
        <v>524</v>
      </c>
      <c r="F50" s="6" t="s">
        <v>454</v>
      </c>
      <c r="G50" s="6">
        <v>1</v>
      </c>
      <c r="H50" s="7">
        <v>27.9</v>
      </c>
      <c r="I50" s="7">
        <v>27.9</v>
      </c>
    </row>
    <row r="51" ht="30" spans="1:9">
      <c r="A51" s="5" t="s">
        <v>3202</v>
      </c>
      <c r="B51" s="4" t="str">
        <f t="shared" si="0"/>
        <v>010254</v>
      </c>
      <c r="C51" s="4">
        <f t="shared" si="1"/>
        <v>10254</v>
      </c>
      <c r="D51" s="5" t="s">
        <v>525</v>
      </c>
      <c r="E51" s="5" t="s">
        <v>526</v>
      </c>
      <c r="F51" s="6" t="s">
        <v>454</v>
      </c>
      <c r="G51" s="6">
        <v>1</v>
      </c>
      <c r="H51" s="7">
        <v>9.27</v>
      </c>
      <c r="I51" s="7">
        <v>9.27</v>
      </c>
    </row>
    <row r="52" ht="30" spans="1:9">
      <c r="A52" s="5" t="s">
        <v>3203</v>
      </c>
      <c r="B52" s="4" t="str">
        <f t="shared" si="0"/>
        <v>010255</v>
      </c>
      <c r="C52" s="4">
        <f t="shared" si="1"/>
        <v>10255</v>
      </c>
      <c r="D52" s="5" t="s">
        <v>527</v>
      </c>
      <c r="E52" s="5" t="s">
        <v>528</v>
      </c>
      <c r="F52" s="6" t="s">
        <v>454</v>
      </c>
      <c r="G52" s="6">
        <v>1</v>
      </c>
      <c r="H52" s="7">
        <v>22.88</v>
      </c>
      <c r="I52" s="7">
        <v>22.88</v>
      </c>
    </row>
    <row r="53" ht="30" spans="1:9">
      <c r="A53" s="5" t="s">
        <v>3204</v>
      </c>
      <c r="B53" s="4" t="str">
        <f t="shared" si="0"/>
        <v>010256</v>
      </c>
      <c r="C53" s="4">
        <f t="shared" si="1"/>
        <v>10256</v>
      </c>
      <c r="D53" s="5" t="s">
        <v>529</v>
      </c>
      <c r="E53" s="5" t="s">
        <v>530</v>
      </c>
      <c r="F53" s="6" t="s">
        <v>454</v>
      </c>
      <c r="G53" s="6">
        <v>1</v>
      </c>
      <c r="H53" s="7">
        <v>7.3</v>
      </c>
      <c r="I53" s="7">
        <v>7.3</v>
      </c>
    </row>
    <row r="54" ht="30" spans="1:9">
      <c r="A54" s="5" t="s">
        <v>3205</v>
      </c>
      <c r="B54" s="4" t="str">
        <f t="shared" si="0"/>
        <v>010259</v>
      </c>
      <c r="C54" s="4">
        <f t="shared" si="1"/>
        <v>10259</v>
      </c>
      <c r="D54" s="5" t="s">
        <v>531</v>
      </c>
      <c r="E54" s="5" t="s">
        <v>532</v>
      </c>
      <c r="F54" s="6" t="s">
        <v>32</v>
      </c>
      <c r="G54" s="6">
        <v>1</v>
      </c>
      <c r="H54" s="7">
        <v>2.23</v>
      </c>
      <c r="I54" s="7">
        <v>2.23</v>
      </c>
    </row>
    <row r="55" spans="1:9">
      <c r="A55" s="5" t="s">
        <v>3206</v>
      </c>
      <c r="B55" s="4" t="str">
        <f t="shared" si="0"/>
        <v>010264</v>
      </c>
      <c r="C55" s="4">
        <f t="shared" si="1"/>
        <v>10264</v>
      </c>
      <c r="D55" s="5" t="s">
        <v>533</v>
      </c>
      <c r="E55" s="5" t="s">
        <v>534</v>
      </c>
      <c r="F55" s="6" t="s">
        <v>454</v>
      </c>
      <c r="G55" s="6">
        <v>1</v>
      </c>
      <c r="H55" s="7">
        <v>26.59</v>
      </c>
      <c r="I55" s="7">
        <v>26.59</v>
      </c>
    </row>
    <row r="56" spans="1:9">
      <c r="A56" s="5" t="s">
        <v>3207</v>
      </c>
      <c r="B56" s="4" t="str">
        <f t="shared" si="0"/>
        <v>010271</v>
      </c>
      <c r="C56" s="4">
        <f t="shared" si="1"/>
        <v>10271</v>
      </c>
      <c r="D56" s="5" t="s">
        <v>535</v>
      </c>
      <c r="E56" s="5" t="s">
        <v>536</v>
      </c>
      <c r="F56" s="6" t="s">
        <v>27</v>
      </c>
      <c r="G56" s="6">
        <v>1</v>
      </c>
      <c r="H56" s="7">
        <v>14.23</v>
      </c>
      <c r="I56" s="7">
        <v>14.23</v>
      </c>
    </row>
    <row r="57" spans="1:9">
      <c r="A57" s="5" t="s">
        <v>3208</v>
      </c>
      <c r="B57" s="4" t="str">
        <f t="shared" si="0"/>
        <v>010279</v>
      </c>
      <c r="C57" s="4">
        <f t="shared" si="1"/>
        <v>10279</v>
      </c>
      <c r="D57" s="5" t="s">
        <v>537</v>
      </c>
      <c r="E57" s="5" t="s">
        <v>538</v>
      </c>
      <c r="F57" s="6" t="s">
        <v>27</v>
      </c>
      <c r="G57" s="6">
        <v>1</v>
      </c>
      <c r="H57" s="7">
        <v>22.28</v>
      </c>
      <c r="I57" s="7">
        <v>22.28</v>
      </c>
    </row>
    <row r="58" ht="30" spans="1:9">
      <c r="A58" s="5" t="s">
        <v>3209</v>
      </c>
      <c r="B58" s="4" t="str">
        <f t="shared" si="0"/>
        <v>010280</v>
      </c>
      <c r="C58" s="4">
        <f t="shared" si="1"/>
        <v>10280</v>
      </c>
      <c r="D58" s="5" t="s">
        <v>539</v>
      </c>
      <c r="E58" s="5" t="s">
        <v>540</v>
      </c>
      <c r="F58" s="6" t="s">
        <v>454</v>
      </c>
      <c r="G58" s="6">
        <v>1</v>
      </c>
      <c r="H58" s="7">
        <v>8.32</v>
      </c>
      <c r="I58" s="7">
        <v>8.32</v>
      </c>
    </row>
    <row r="59" spans="1:9">
      <c r="A59" s="5" t="s">
        <v>3210</v>
      </c>
      <c r="B59" s="4" t="str">
        <f t="shared" si="0"/>
        <v>010286</v>
      </c>
      <c r="C59" s="4">
        <f t="shared" si="1"/>
        <v>10286</v>
      </c>
      <c r="D59" s="5" t="s">
        <v>541</v>
      </c>
      <c r="E59" s="5" t="s">
        <v>542</v>
      </c>
      <c r="F59" s="6" t="s">
        <v>454</v>
      </c>
      <c r="G59" s="6">
        <v>1</v>
      </c>
      <c r="H59" s="7">
        <v>14.18</v>
      </c>
      <c r="I59" s="7">
        <v>14.18</v>
      </c>
    </row>
    <row r="60" spans="1:9">
      <c r="A60" s="5" t="s">
        <v>3211</v>
      </c>
      <c r="B60" s="4" t="str">
        <f t="shared" si="0"/>
        <v>010292</v>
      </c>
      <c r="C60" s="4">
        <f t="shared" si="1"/>
        <v>10292</v>
      </c>
      <c r="D60" s="5" t="s">
        <v>543</v>
      </c>
      <c r="E60" s="5" t="s">
        <v>544</v>
      </c>
      <c r="F60" s="6" t="s">
        <v>32</v>
      </c>
      <c r="G60" s="6">
        <v>1</v>
      </c>
      <c r="H60" s="7">
        <v>0.59</v>
      </c>
      <c r="I60" s="7">
        <v>0.59</v>
      </c>
    </row>
    <row r="61" spans="1:9">
      <c r="A61" s="4" t="s">
        <v>3212</v>
      </c>
      <c r="B61" s="4" t="str">
        <f t="shared" si="0"/>
        <v>0103</v>
      </c>
      <c r="C61" s="4">
        <f t="shared" si="1"/>
        <v>103</v>
      </c>
      <c r="D61" s="5"/>
      <c r="E61" s="4" t="s">
        <v>451</v>
      </c>
      <c r="F61" s="6"/>
      <c r="G61" s="6"/>
      <c r="H61" s="7"/>
      <c r="I61" s="7"/>
    </row>
    <row r="62" ht="30" spans="1:9">
      <c r="A62" s="5" t="s">
        <v>3213</v>
      </c>
      <c r="B62" s="4" t="str">
        <f t="shared" si="0"/>
        <v>010315</v>
      </c>
      <c r="C62" s="4">
        <f t="shared" si="1"/>
        <v>10315</v>
      </c>
      <c r="D62" s="5" t="s">
        <v>545</v>
      </c>
      <c r="E62" s="5" t="s">
        <v>546</v>
      </c>
      <c r="F62" s="6" t="s">
        <v>454</v>
      </c>
      <c r="G62" s="6">
        <v>1</v>
      </c>
      <c r="H62" s="7">
        <v>10.94</v>
      </c>
      <c r="I62" s="7">
        <v>10.94</v>
      </c>
    </row>
    <row r="63" ht="30" spans="1:9">
      <c r="A63" s="5" t="s">
        <v>3214</v>
      </c>
      <c r="B63" s="4" t="str">
        <f t="shared" si="0"/>
        <v>010317</v>
      </c>
      <c r="C63" s="4">
        <f t="shared" si="1"/>
        <v>10317</v>
      </c>
      <c r="D63" s="5" t="s">
        <v>547</v>
      </c>
      <c r="E63" s="5" t="s">
        <v>548</v>
      </c>
      <c r="F63" s="6" t="s">
        <v>454</v>
      </c>
      <c r="G63" s="6">
        <v>1</v>
      </c>
      <c r="H63" s="7">
        <v>114.92</v>
      </c>
      <c r="I63" s="7">
        <v>114.92</v>
      </c>
    </row>
    <row r="64" ht="30" spans="1:9">
      <c r="A64" s="5" t="s">
        <v>3215</v>
      </c>
      <c r="B64" s="4" t="str">
        <f t="shared" si="0"/>
        <v>010318</v>
      </c>
      <c r="C64" s="4">
        <f t="shared" si="1"/>
        <v>10318</v>
      </c>
      <c r="D64" s="5" t="s">
        <v>549</v>
      </c>
      <c r="E64" s="5" t="s">
        <v>550</v>
      </c>
      <c r="F64" s="6" t="s">
        <v>454</v>
      </c>
      <c r="G64" s="6">
        <v>1</v>
      </c>
      <c r="H64" s="7">
        <v>13.43</v>
      </c>
      <c r="I64" s="7">
        <v>13.43</v>
      </c>
    </row>
    <row r="65" ht="30" spans="1:9">
      <c r="A65" s="5" t="s">
        <v>3216</v>
      </c>
      <c r="B65" s="4" t="str">
        <f t="shared" si="0"/>
        <v>010319</v>
      </c>
      <c r="C65" s="4">
        <f t="shared" si="1"/>
        <v>10319</v>
      </c>
      <c r="D65" s="5" t="s">
        <v>551</v>
      </c>
      <c r="E65" s="5" t="s">
        <v>552</v>
      </c>
      <c r="F65" s="6" t="s">
        <v>454</v>
      </c>
      <c r="G65" s="6">
        <v>1</v>
      </c>
      <c r="H65" s="7">
        <v>18.85</v>
      </c>
      <c r="I65" s="7">
        <v>18.85</v>
      </c>
    </row>
    <row r="66" ht="30" spans="1:9">
      <c r="A66" s="5" t="s">
        <v>3217</v>
      </c>
      <c r="B66" s="4" t="str">
        <f t="shared" si="0"/>
        <v>010320</v>
      </c>
      <c r="C66" s="4">
        <f t="shared" si="1"/>
        <v>10320</v>
      </c>
      <c r="D66" s="5" t="s">
        <v>553</v>
      </c>
      <c r="E66" s="5" t="s">
        <v>554</v>
      </c>
      <c r="F66" s="6" t="s">
        <v>454</v>
      </c>
      <c r="G66" s="6">
        <v>1</v>
      </c>
      <c r="H66" s="7">
        <v>1.92</v>
      </c>
      <c r="I66" s="7">
        <v>1.92</v>
      </c>
    </row>
    <row r="67" spans="1:9">
      <c r="A67" s="5" t="s">
        <v>3218</v>
      </c>
      <c r="B67" s="4" t="str">
        <f t="shared" si="0"/>
        <v>010323</v>
      </c>
      <c r="C67" s="4">
        <f t="shared" si="1"/>
        <v>10323</v>
      </c>
      <c r="D67" s="5" t="s">
        <v>555</v>
      </c>
      <c r="E67" s="5" t="s">
        <v>556</v>
      </c>
      <c r="F67" s="6" t="s">
        <v>27</v>
      </c>
      <c r="G67" s="6">
        <v>1</v>
      </c>
      <c r="H67" s="7">
        <v>10.48</v>
      </c>
      <c r="I67" s="7">
        <v>10.48</v>
      </c>
    </row>
    <row r="68" ht="30" spans="1:9">
      <c r="A68" s="5" t="s">
        <v>3219</v>
      </c>
      <c r="B68" s="4" t="str">
        <f t="shared" si="0"/>
        <v>010324</v>
      </c>
      <c r="C68" s="4">
        <f t="shared" si="1"/>
        <v>10324</v>
      </c>
      <c r="D68" s="5" t="s">
        <v>557</v>
      </c>
      <c r="E68" s="5" t="s">
        <v>558</v>
      </c>
      <c r="F68" s="6" t="s">
        <v>454</v>
      </c>
      <c r="G68" s="6">
        <v>1</v>
      </c>
      <c r="H68" s="7">
        <v>8.42</v>
      </c>
      <c r="I68" s="7">
        <v>8.42</v>
      </c>
    </row>
    <row r="69" ht="30" spans="1:9">
      <c r="A69" s="5" t="s">
        <v>3220</v>
      </c>
      <c r="B69" s="4" t="str">
        <f t="shared" si="0"/>
        <v>010325</v>
      </c>
      <c r="C69" s="4">
        <f t="shared" si="1"/>
        <v>10325</v>
      </c>
      <c r="D69" s="5" t="s">
        <v>559</v>
      </c>
      <c r="E69" s="5" t="s">
        <v>560</v>
      </c>
      <c r="F69" s="6" t="s">
        <v>454</v>
      </c>
      <c r="G69" s="6">
        <v>1</v>
      </c>
      <c r="H69" s="7">
        <v>27.9</v>
      </c>
      <c r="I69" s="7">
        <v>27.9</v>
      </c>
    </row>
    <row r="70" ht="30" spans="1:9">
      <c r="A70" s="5" t="s">
        <v>3221</v>
      </c>
      <c r="B70" s="4" t="str">
        <f t="shared" si="0"/>
        <v>010326</v>
      </c>
      <c r="C70" s="4">
        <f t="shared" si="1"/>
        <v>10326</v>
      </c>
      <c r="D70" s="5" t="s">
        <v>561</v>
      </c>
      <c r="E70" s="5" t="s">
        <v>562</v>
      </c>
      <c r="F70" s="6" t="s">
        <v>454</v>
      </c>
      <c r="G70" s="6">
        <v>1</v>
      </c>
      <c r="H70" s="7">
        <v>27.9</v>
      </c>
      <c r="I70" s="7">
        <v>27.9</v>
      </c>
    </row>
    <row r="71" spans="1:9">
      <c r="A71" s="5" t="s">
        <v>3222</v>
      </c>
      <c r="B71" s="4" t="str">
        <f t="shared" si="0"/>
        <v>010327</v>
      </c>
      <c r="C71" s="4">
        <f t="shared" si="1"/>
        <v>10327</v>
      </c>
      <c r="D71" s="5" t="s">
        <v>563</v>
      </c>
      <c r="E71" s="5" t="s">
        <v>564</v>
      </c>
      <c r="F71" s="6" t="s">
        <v>32</v>
      </c>
      <c r="G71" s="6">
        <v>1</v>
      </c>
      <c r="H71" s="7">
        <v>2.38</v>
      </c>
      <c r="I71" s="7">
        <v>2.38</v>
      </c>
    </row>
    <row r="72" spans="1:9">
      <c r="A72" s="5" t="s">
        <v>3223</v>
      </c>
      <c r="B72" s="4" t="str">
        <f t="shared" si="0"/>
        <v>010329</v>
      </c>
      <c r="C72" s="4">
        <f t="shared" si="1"/>
        <v>10329</v>
      </c>
      <c r="D72" s="5" t="s">
        <v>565</v>
      </c>
      <c r="E72" s="5" t="s">
        <v>566</v>
      </c>
      <c r="F72" s="6" t="s">
        <v>27</v>
      </c>
      <c r="G72" s="6">
        <v>1</v>
      </c>
      <c r="H72" s="7">
        <v>19.57</v>
      </c>
      <c r="I72" s="7">
        <v>19.57</v>
      </c>
    </row>
    <row r="73" ht="45" spans="1:9">
      <c r="A73" s="5" t="s">
        <v>3224</v>
      </c>
      <c r="B73" s="4" t="str">
        <f t="shared" si="0"/>
        <v>010331</v>
      </c>
      <c r="C73" s="4">
        <f t="shared" si="1"/>
        <v>10331</v>
      </c>
      <c r="D73" s="5" t="s">
        <v>567</v>
      </c>
      <c r="E73" s="5" t="s">
        <v>568</v>
      </c>
      <c r="F73" s="6" t="s">
        <v>454</v>
      </c>
      <c r="G73" s="6">
        <v>1</v>
      </c>
      <c r="H73" s="7">
        <v>10.26</v>
      </c>
      <c r="I73" s="7">
        <v>10.26</v>
      </c>
    </row>
    <row r="74" spans="1:9">
      <c r="A74" s="5" t="s">
        <v>3225</v>
      </c>
      <c r="B74" s="4" t="str">
        <f t="shared" si="0"/>
        <v>010332</v>
      </c>
      <c r="C74" s="4">
        <f t="shared" si="1"/>
        <v>10332</v>
      </c>
      <c r="D74" s="5" t="s">
        <v>569</v>
      </c>
      <c r="E74" s="5" t="s">
        <v>570</v>
      </c>
      <c r="F74" s="6" t="s">
        <v>32</v>
      </c>
      <c r="G74" s="6">
        <v>1</v>
      </c>
      <c r="H74" s="7">
        <v>3.56</v>
      </c>
      <c r="I74" s="7">
        <v>3.56</v>
      </c>
    </row>
    <row r="75" spans="1:9">
      <c r="A75" s="5" t="s">
        <v>3226</v>
      </c>
      <c r="B75" s="4" t="str">
        <f t="shared" si="0"/>
        <v>010333</v>
      </c>
      <c r="C75" s="4">
        <f t="shared" si="1"/>
        <v>10333</v>
      </c>
      <c r="D75" s="5" t="s">
        <v>571</v>
      </c>
      <c r="E75" s="5" t="s">
        <v>572</v>
      </c>
      <c r="F75" s="6" t="s">
        <v>454</v>
      </c>
      <c r="G75" s="6">
        <v>1</v>
      </c>
      <c r="H75" s="7">
        <v>7.96</v>
      </c>
      <c r="I75" s="7">
        <v>7.96</v>
      </c>
    </row>
    <row r="76" spans="1:9">
      <c r="A76" s="4" t="s">
        <v>3227</v>
      </c>
      <c r="B76" s="4" t="str">
        <f t="shared" si="0"/>
        <v>0104</v>
      </c>
      <c r="C76" s="4">
        <f t="shared" si="1"/>
        <v>104</v>
      </c>
      <c r="D76" s="5"/>
      <c r="E76" s="4" t="s">
        <v>573</v>
      </c>
      <c r="F76" s="6"/>
      <c r="G76" s="6"/>
      <c r="H76" s="7"/>
      <c r="I76" s="7"/>
    </row>
    <row r="77" spans="1:9">
      <c r="A77" s="5" t="s">
        <v>3228</v>
      </c>
      <c r="B77" s="4" t="str">
        <f t="shared" si="0"/>
        <v>010401</v>
      </c>
      <c r="C77" s="4">
        <f t="shared" si="1"/>
        <v>10401</v>
      </c>
      <c r="D77" s="5" t="s">
        <v>574</v>
      </c>
      <c r="E77" s="5" t="s">
        <v>575</v>
      </c>
      <c r="F77" s="6" t="s">
        <v>454</v>
      </c>
      <c r="G77" s="6">
        <v>1</v>
      </c>
      <c r="H77" s="7">
        <v>1.31</v>
      </c>
      <c r="I77" s="7">
        <v>1.31</v>
      </c>
    </row>
    <row r="78" ht="30" spans="1:9">
      <c r="A78" s="5" t="s">
        <v>3229</v>
      </c>
      <c r="B78" s="4" t="str">
        <f t="shared" ref="B78:B141" si="2">SUBSTITUTE(A78,"'",)</f>
        <v>010402</v>
      </c>
      <c r="C78" s="4">
        <f t="shared" ref="C78:C141" si="3">VALUE(B78)</f>
        <v>10402</v>
      </c>
      <c r="D78" s="5" t="s">
        <v>576</v>
      </c>
      <c r="E78" s="5" t="s">
        <v>577</v>
      </c>
      <c r="F78" s="6" t="s">
        <v>454</v>
      </c>
      <c r="G78" s="6">
        <v>1</v>
      </c>
      <c r="H78" s="7">
        <v>4.22</v>
      </c>
      <c r="I78" s="7">
        <v>4.22</v>
      </c>
    </row>
    <row r="79" ht="30" spans="1:9">
      <c r="A79" s="5" t="s">
        <v>3230</v>
      </c>
      <c r="B79" s="4" t="str">
        <f t="shared" si="2"/>
        <v>010403</v>
      </c>
      <c r="C79" s="4">
        <f t="shared" si="3"/>
        <v>10403</v>
      </c>
      <c r="D79" s="5" t="s">
        <v>578</v>
      </c>
      <c r="E79" s="5" t="s">
        <v>579</v>
      </c>
      <c r="F79" s="6" t="s">
        <v>27</v>
      </c>
      <c r="G79" s="6">
        <v>1</v>
      </c>
      <c r="H79" s="7">
        <v>50.64</v>
      </c>
      <c r="I79" s="7">
        <v>50.64</v>
      </c>
    </row>
    <row r="80" ht="30" spans="1:9">
      <c r="A80" s="5" t="s">
        <v>3231</v>
      </c>
      <c r="B80" s="4" t="str">
        <f t="shared" si="2"/>
        <v>010404</v>
      </c>
      <c r="C80" s="4">
        <f t="shared" si="3"/>
        <v>10404</v>
      </c>
      <c r="D80" s="5" t="s">
        <v>580</v>
      </c>
      <c r="E80" s="5" t="s">
        <v>581</v>
      </c>
      <c r="F80" s="6" t="s">
        <v>27</v>
      </c>
      <c r="G80" s="6">
        <v>1</v>
      </c>
      <c r="H80" s="7">
        <v>125.93</v>
      </c>
      <c r="I80" s="7">
        <v>125.93</v>
      </c>
    </row>
    <row r="81" spans="1:9">
      <c r="A81" s="4" t="s">
        <v>3232</v>
      </c>
      <c r="B81" s="4" t="str">
        <f t="shared" si="2"/>
        <v>0105</v>
      </c>
      <c r="C81" s="4">
        <f t="shared" si="3"/>
        <v>105</v>
      </c>
      <c r="D81" s="5"/>
      <c r="E81" s="4" t="s">
        <v>582</v>
      </c>
      <c r="F81" s="6"/>
      <c r="G81" s="6"/>
      <c r="H81" s="7"/>
      <c r="I81" s="7"/>
    </row>
    <row r="82" ht="30" spans="1:9">
      <c r="A82" s="5" t="s">
        <v>3233</v>
      </c>
      <c r="B82" s="4" t="str">
        <f t="shared" si="2"/>
        <v>010501</v>
      </c>
      <c r="C82" s="4">
        <f t="shared" si="3"/>
        <v>10501</v>
      </c>
      <c r="D82" s="5" t="s">
        <v>583</v>
      </c>
      <c r="E82" s="5" t="s">
        <v>584</v>
      </c>
      <c r="F82" s="6" t="s">
        <v>454</v>
      </c>
      <c r="G82" s="6">
        <v>1</v>
      </c>
      <c r="H82" s="7">
        <v>10.64</v>
      </c>
      <c r="I82" s="7">
        <v>10.64</v>
      </c>
    </row>
    <row r="83" ht="60" spans="1:9">
      <c r="A83" s="5" t="s">
        <v>3234</v>
      </c>
      <c r="B83" s="4" t="str">
        <f t="shared" si="2"/>
        <v>010512</v>
      </c>
      <c r="C83" s="4">
        <f t="shared" si="3"/>
        <v>10512</v>
      </c>
      <c r="D83" s="5" t="s">
        <v>585</v>
      </c>
      <c r="E83" s="5" t="s">
        <v>586</v>
      </c>
      <c r="F83" s="6" t="s">
        <v>587</v>
      </c>
      <c r="G83" s="6">
        <v>1</v>
      </c>
      <c r="H83" s="10">
        <v>22087.47</v>
      </c>
      <c r="I83" s="10">
        <v>22087.47</v>
      </c>
    </row>
    <row r="84" spans="1:9">
      <c r="A84" s="4" t="s">
        <v>3235</v>
      </c>
      <c r="B84" s="4" t="str">
        <f t="shared" si="2"/>
        <v>02</v>
      </c>
      <c r="C84" s="4">
        <f t="shared" si="3"/>
        <v>2</v>
      </c>
      <c r="D84" s="5"/>
      <c r="E84" s="4" t="s">
        <v>588</v>
      </c>
      <c r="F84" s="6"/>
      <c r="G84" s="6"/>
      <c r="H84" s="7"/>
      <c r="I84" s="7"/>
    </row>
    <row r="85" spans="1:9">
      <c r="A85" s="4" t="s">
        <v>3236</v>
      </c>
      <c r="B85" s="4" t="str">
        <f t="shared" si="2"/>
        <v>0203</v>
      </c>
      <c r="C85" s="4">
        <f t="shared" si="3"/>
        <v>203</v>
      </c>
      <c r="D85" s="5"/>
      <c r="E85" s="4" t="s">
        <v>589</v>
      </c>
      <c r="F85" s="6"/>
      <c r="G85" s="6"/>
      <c r="H85" s="7"/>
      <c r="I85" s="7"/>
    </row>
    <row r="86" ht="30" spans="1:9">
      <c r="A86" s="5" t="s">
        <v>3237</v>
      </c>
      <c r="B86" s="4" t="str">
        <f t="shared" si="2"/>
        <v>020305</v>
      </c>
      <c r="C86" s="4">
        <f t="shared" si="3"/>
        <v>20305</v>
      </c>
      <c r="D86" s="5" t="s">
        <v>590</v>
      </c>
      <c r="E86" s="5" t="s">
        <v>19</v>
      </c>
      <c r="F86" s="6" t="s">
        <v>454</v>
      </c>
      <c r="G86" s="6">
        <v>1</v>
      </c>
      <c r="H86" s="7">
        <v>244.31</v>
      </c>
      <c r="I86" s="7">
        <v>244.31</v>
      </c>
    </row>
    <row r="87" ht="60" spans="1:9">
      <c r="A87" s="5" t="s">
        <v>3238</v>
      </c>
      <c r="B87" s="4" t="str">
        <f t="shared" si="2"/>
        <v>020339</v>
      </c>
      <c r="C87" s="4">
        <f t="shared" si="3"/>
        <v>20339</v>
      </c>
      <c r="D87" s="5" t="s">
        <v>591</v>
      </c>
      <c r="E87" s="5" t="s">
        <v>592</v>
      </c>
      <c r="F87" s="6" t="s">
        <v>454</v>
      </c>
      <c r="G87" s="6">
        <v>1</v>
      </c>
      <c r="H87" s="7">
        <v>21.45</v>
      </c>
      <c r="I87" s="7">
        <v>21.45</v>
      </c>
    </row>
    <row r="88" ht="120" spans="1:9">
      <c r="A88" s="5" t="s">
        <v>3239</v>
      </c>
      <c r="B88" s="4" t="str">
        <f t="shared" si="2"/>
        <v>020343</v>
      </c>
      <c r="C88" s="4">
        <f t="shared" si="3"/>
        <v>20343</v>
      </c>
      <c r="D88" s="5" t="s">
        <v>593</v>
      </c>
      <c r="E88" s="5" t="s">
        <v>594</v>
      </c>
      <c r="F88" s="6" t="s">
        <v>587</v>
      </c>
      <c r="G88" s="6">
        <v>1</v>
      </c>
      <c r="H88" s="10">
        <v>1133.4</v>
      </c>
      <c r="I88" s="10">
        <v>1133.4</v>
      </c>
    </row>
    <row r="89" ht="30" spans="1:9">
      <c r="A89" s="5" t="s">
        <v>3240</v>
      </c>
      <c r="B89" s="4" t="str">
        <f t="shared" si="2"/>
        <v>020344</v>
      </c>
      <c r="C89" s="4">
        <f t="shared" si="3"/>
        <v>20344</v>
      </c>
      <c r="D89" s="5" t="s">
        <v>595</v>
      </c>
      <c r="E89" s="5" t="s">
        <v>38</v>
      </c>
      <c r="F89" s="6" t="s">
        <v>27</v>
      </c>
      <c r="G89" s="6">
        <v>1</v>
      </c>
      <c r="H89" s="10">
        <v>1700</v>
      </c>
      <c r="I89" s="10">
        <v>1700</v>
      </c>
    </row>
    <row r="90" ht="30" spans="1:9">
      <c r="A90" s="5" t="s">
        <v>3241</v>
      </c>
      <c r="B90" s="4" t="str">
        <f t="shared" si="2"/>
        <v>020346</v>
      </c>
      <c r="C90" s="4">
        <f t="shared" si="3"/>
        <v>20346</v>
      </c>
      <c r="D90" s="5" t="s">
        <v>596</v>
      </c>
      <c r="E90" s="5" t="s">
        <v>597</v>
      </c>
      <c r="F90" s="6" t="s">
        <v>32</v>
      </c>
      <c r="G90" s="6">
        <v>1</v>
      </c>
      <c r="H90" s="7">
        <v>14.92</v>
      </c>
      <c r="I90" s="7">
        <v>14.92</v>
      </c>
    </row>
    <row r="91" ht="90" spans="1:9">
      <c r="A91" s="5" t="s">
        <v>3242</v>
      </c>
      <c r="B91" s="4" t="str">
        <f t="shared" si="2"/>
        <v>020348</v>
      </c>
      <c r="C91" s="4">
        <f t="shared" si="3"/>
        <v>20348</v>
      </c>
      <c r="D91" s="5" t="s">
        <v>598</v>
      </c>
      <c r="E91" s="5" t="s">
        <v>599</v>
      </c>
      <c r="F91" s="6" t="s">
        <v>454</v>
      </c>
      <c r="G91" s="6">
        <v>1</v>
      </c>
      <c r="H91" s="7">
        <v>26.17</v>
      </c>
      <c r="I91" s="7">
        <v>26.17</v>
      </c>
    </row>
    <row r="92" ht="105" spans="1:9">
      <c r="A92" s="5" t="s">
        <v>3243</v>
      </c>
      <c r="B92" s="4" t="str">
        <f t="shared" si="2"/>
        <v>020350</v>
      </c>
      <c r="C92" s="4">
        <f t="shared" si="3"/>
        <v>20350</v>
      </c>
      <c r="D92" s="5" t="s">
        <v>600</v>
      </c>
      <c r="E92" s="5" t="s">
        <v>601</v>
      </c>
      <c r="F92" s="6" t="s">
        <v>32</v>
      </c>
      <c r="G92" s="6">
        <v>1</v>
      </c>
      <c r="H92" s="7">
        <v>136.91</v>
      </c>
      <c r="I92" s="7">
        <v>136.91</v>
      </c>
    </row>
    <row r="93" ht="105" spans="1:9">
      <c r="A93" s="5" t="s">
        <v>3244</v>
      </c>
      <c r="B93" s="4" t="str">
        <f t="shared" si="2"/>
        <v>020351</v>
      </c>
      <c r="C93" s="4">
        <f t="shared" si="3"/>
        <v>20351</v>
      </c>
      <c r="D93" s="5" t="s">
        <v>602</v>
      </c>
      <c r="E93" s="5" t="s">
        <v>603</v>
      </c>
      <c r="F93" s="6" t="s">
        <v>32</v>
      </c>
      <c r="G93" s="6">
        <v>1</v>
      </c>
      <c r="H93" s="7">
        <v>238.47</v>
      </c>
      <c r="I93" s="7">
        <v>238.47</v>
      </c>
    </row>
    <row r="94" ht="120" spans="1:9">
      <c r="A94" s="5" t="s">
        <v>3245</v>
      </c>
      <c r="B94" s="4" t="str">
        <f t="shared" si="2"/>
        <v>020352</v>
      </c>
      <c r="C94" s="4">
        <f t="shared" si="3"/>
        <v>20352</v>
      </c>
      <c r="D94" s="5" t="s">
        <v>604</v>
      </c>
      <c r="E94" s="5" t="s">
        <v>605</v>
      </c>
      <c r="F94" s="6" t="s">
        <v>606</v>
      </c>
      <c r="G94" s="6">
        <v>1</v>
      </c>
      <c r="H94" s="10">
        <v>1271.75</v>
      </c>
      <c r="I94" s="10">
        <v>1271.75</v>
      </c>
    </row>
    <row r="95" ht="105" spans="1:9">
      <c r="A95" s="5" t="s">
        <v>3246</v>
      </c>
      <c r="B95" s="4" t="str">
        <f t="shared" si="2"/>
        <v>020353</v>
      </c>
      <c r="C95" s="4">
        <f t="shared" si="3"/>
        <v>20353</v>
      </c>
      <c r="D95" s="5" t="s">
        <v>607</v>
      </c>
      <c r="E95" s="5" t="s">
        <v>608</v>
      </c>
      <c r="F95" s="6" t="s">
        <v>606</v>
      </c>
      <c r="G95" s="6">
        <v>1</v>
      </c>
      <c r="H95" s="10">
        <v>1166.67</v>
      </c>
      <c r="I95" s="10">
        <v>1166.67</v>
      </c>
    </row>
    <row r="96" ht="75" spans="1:9">
      <c r="A96" s="5" t="s">
        <v>3247</v>
      </c>
      <c r="B96" s="4" t="str">
        <f t="shared" si="2"/>
        <v>020354</v>
      </c>
      <c r="C96" s="4">
        <f t="shared" si="3"/>
        <v>20354</v>
      </c>
      <c r="D96" s="5" t="s">
        <v>609</v>
      </c>
      <c r="E96" s="5" t="s">
        <v>610</v>
      </c>
      <c r="F96" s="6" t="s">
        <v>606</v>
      </c>
      <c r="G96" s="6">
        <v>1</v>
      </c>
      <c r="H96" s="7">
        <v>819</v>
      </c>
      <c r="I96" s="7">
        <v>819</v>
      </c>
    </row>
    <row r="97" ht="90" spans="1:9">
      <c r="A97" s="5" t="s">
        <v>3248</v>
      </c>
      <c r="B97" s="4" t="str">
        <f t="shared" si="2"/>
        <v>020355</v>
      </c>
      <c r="C97" s="4">
        <f t="shared" si="3"/>
        <v>20355</v>
      </c>
      <c r="D97" s="5" t="s">
        <v>611</v>
      </c>
      <c r="E97" s="5" t="s">
        <v>612</v>
      </c>
      <c r="F97" s="6" t="s">
        <v>606</v>
      </c>
      <c r="G97" s="6">
        <v>1</v>
      </c>
      <c r="H97" s="10">
        <v>1257.4</v>
      </c>
      <c r="I97" s="10">
        <v>1257.4</v>
      </c>
    </row>
    <row r="98" ht="75" spans="1:9">
      <c r="A98" s="5" t="s">
        <v>3249</v>
      </c>
      <c r="B98" s="4" t="str">
        <f t="shared" si="2"/>
        <v>020356</v>
      </c>
      <c r="C98" s="4">
        <f t="shared" si="3"/>
        <v>20356</v>
      </c>
      <c r="D98" s="5" t="s">
        <v>613</v>
      </c>
      <c r="E98" s="5" t="s">
        <v>35</v>
      </c>
      <c r="F98" s="6" t="s">
        <v>606</v>
      </c>
      <c r="G98" s="6">
        <v>1</v>
      </c>
      <c r="H98" s="7">
        <v>792.5</v>
      </c>
      <c r="I98" s="7">
        <v>792.5</v>
      </c>
    </row>
    <row r="99" ht="60" spans="1:9">
      <c r="A99" s="4" t="s">
        <v>3250</v>
      </c>
      <c r="B99" s="4" t="str">
        <f t="shared" si="2"/>
        <v>0207</v>
      </c>
      <c r="C99" s="4">
        <f t="shared" si="3"/>
        <v>207</v>
      </c>
      <c r="D99" s="5"/>
      <c r="E99" s="4" t="s">
        <v>614</v>
      </c>
      <c r="F99" s="6"/>
      <c r="G99" s="6"/>
      <c r="H99" s="7"/>
      <c r="I99" s="7"/>
    </row>
    <row r="100" ht="90" spans="1:9">
      <c r="A100" s="5" t="s">
        <v>3251</v>
      </c>
      <c r="B100" s="4" t="str">
        <f t="shared" si="2"/>
        <v>020701</v>
      </c>
      <c r="C100" s="4">
        <f t="shared" si="3"/>
        <v>20701</v>
      </c>
      <c r="D100" s="5" t="s">
        <v>615</v>
      </c>
      <c r="E100" s="5" t="s">
        <v>616</v>
      </c>
      <c r="F100" s="6" t="s">
        <v>454</v>
      </c>
      <c r="G100" s="6">
        <v>1</v>
      </c>
      <c r="H100" s="7">
        <v>818.52</v>
      </c>
      <c r="I100" s="7">
        <v>818.52</v>
      </c>
    </row>
    <row r="101" ht="90" spans="1:9">
      <c r="A101" s="5" t="s">
        <v>3252</v>
      </c>
      <c r="B101" s="4" t="str">
        <f t="shared" si="2"/>
        <v>020702</v>
      </c>
      <c r="C101" s="4">
        <f t="shared" si="3"/>
        <v>20702</v>
      </c>
      <c r="D101" s="5" t="s">
        <v>617</v>
      </c>
      <c r="E101" s="5" t="s">
        <v>618</v>
      </c>
      <c r="F101" s="6" t="s">
        <v>454</v>
      </c>
      <c r="G101" s="6">
        <v>1</v>
      </c>
      <c r="H101" s="7">
        <v>577.19</v>
      </c>
      <c r="I101" s="7">
        <v>577.19</v>
      </c>
    </row>
    <row r="102" ht="90" spans="1:9">
      <c r="A102" s="5" t="s">
        <v>3253</v>
      </c>
      <c r="B102" s="4" t="str">
        <f t="shared" si="2"/>
        <v>020703</v>
      </c>
      <c r="C102" s="4">
        <f t="shared" si="3"/>
        <v>20703</v>
      </c>
      <c r="D102" s="5" t="s">
        <v>619</v>
      </c>
      <c r="E102" s="5" t="s">
        <v>620</v>
      </c>
      <c r="F102" s="6" t="s">
        <v>454</v>
      </c>
      <c r="G102" s="6">
        <v>1</v>
      </c>
      <c r="H102" s="7">
        <v>503.25</v>
      </c>
      <c r="I102" s="7">
        <v>503.25</v>
      </c>
    </row>
    <row r="103" ht="90" spans="1:9">
      <c r="A103" s="5" t="s">
        <v>3254</v>
      </c>
      <c r="B103" s="4" t="str">
        <f t="shared" si="2"/>
        <v>020704</v>
      </c>
      <c r="C103" s="4">
        <f t="shared" si="3"/>
        <v>20704</v>
      </c>
      <c r="D103" s="5" t="s">
        <v>621</v>
      </c>
      <c r="E103" s="5" t="s">
        <v>622</v>
      </c>
      <c r="F103" s="6" t="s">
        <v>454</v>
      </c>
      <c r="G103" s="6">
        <v>1</v>
      </c>
      <c r="H103" s="7">
        <v>456.6</v>
      </c>
      <c r="I103" s="7">
        <v>456.6</v>
      </c>
    </row>
    <row r="104" ht="90" spans="1:9">
      <c r="A104" s="5" t="s">
        <v>3255</v>
      </c>
      <c r="B104" s="4" t="str">
        <f t="shared" si="2"/>
        <v>020705</v>
      </c>
      <c r="C104" s="4">
        <f t="shared" si="3"/>
        <v>20705</v>
      </c>
      <c r="D104" s="5" t="s">
        <v>623</v>
      </c>
      <c r="E104" s="5" t="s">
        <v>624</v>
      </c>
      <c r="F104" s="6" t="s">
        <v>27</v>
      </c>
      <c r="G104" s="6">
        <v>1</v>
      </c>
      <c r="H104" s="10">
        <v>15316.16</v>
      </c>
      <c r="I104" s="10">
        <v>15316.16</v>
      </c>
    </row>
    <row r="105" ht="90" spans="1:9">
      <c r="A105" s="5" t="s">
        <v>3256</v>
      </c>
      <c r="B105" s="4" t="str">
        <f t="shared" si="2"/>
        <v>020706</v>
      </c>
      <c r="C105" s="4">
        <f t="shared" si="3"/>
        <v>20706</v>
      </c>
      <c r="D105" s="5" t="s">
        <v>625</v>
      </c>
      <c r="E105" s="5" t="s">
        <v>626</v>
      </c>
      <c r="F105" s="6" t="s">
        <v>27</v>
      </c>
      <c r="G105" s="6">
        <v>1</v>
      </c>
      <c r="H105" s="10">
        <v>23135.52</v>
      </c>
      <c r="I105" s="10">
        <v>23135.52</v>
      </c>
    </row>
    <row r="106" ht="90" spans="1:9">
      <c r="A106" s="5" t="s">
        <v>3257</v>
      </c>
      <c r="B106" s="4" t="str">
        <f t="shared" si="2"/>
        <v>020707</v>
      </c>
      <c r="C106" s="4">
        <f t="shared" si="3"/>
        <v>20707</v>
      </c>
      <c r="D106" s="5" t="s">
        <v>627</v>
      </c>
      <c r="E106" s="5" t="s">
        <v>628</v>
      </c>
      <c r="F106" s="6" t="s">
        <v>27</v>
      </c>
      <c r="G106" s="6">
        <v>1</v>
      </c>
      <c r="H106" s="10">
        <v>28684.56</v>
      </c>
      <c r="I106" s="10">
        <v>28684.56</v>
      </c>
    </row>
    <row r="107" ht="90" spans="1:9">
      <c r="A107" s="5" t="s">
        <v>3258</v>
      </c>
      <c r="B107" s="4" t="str">
        <f t="shared" si="2"/>
        <v>020708</v>
      </c>
      <c r="C107" s="4">
        <f t="shared" si="3"/>
        <v>20708</v>
      </c>
      <c r="D107" s="5" t="s">
        <v>629</v>
      </c>
      <c r="E107" s="5" t="s">
        <v>630</v>
      </c>
      <c r="F107" s="6" t="s">
        <v>454</v>
      </c>
      <c r="G107" s="6">
        <v>1</v>
      </c>
      <c r="H107" s="7">
        <v>206.07</v>
      </c>
      <c r="I107" s="7">
        <v>206.07</v>
      </c>
    </row>
    <row r="108" ht="90" spans="1:9">
      <c r="A108" s="5" t="s">
        <v>3259</v>
      </c>
      <c r="B108" s="4" t="str">
        <f t="shared" si="2"/>
        <v>020709</v>
      </c>
      <c r="C108" s="4">
        <f t="shared" si="3"/>
        <v>20709</v>
      </c>
      <c r="D108" s="5" t="s">
        <v>631</v>
      </c>
      <c r="E108" s="5" t="s">
        <v>632</v>
      </c>
      <c r="F108" s="6" t="s">
        <v>454</v>
      </c>
      <c r="G108" s="6">
        <v>1</v>
      </c>
      <c r="H108" s="7">
        <v>277.48</v>
      </c>
      <c r="I108" s="7">
        <v>277.48</v>
      </c>
    </row>
    <row r="109" ht="60" spans="1:9">
      <c r="A109" s="5" t="s">
        <v>3260</v>
      </c>
      <c r="B109" s="4" t="str">
        <f t="shared" si="2"/>
        <v>020710</v>
      </c>
      <c r="C109" s="4">
        <f t="shared" si="3"/>
        <v>20710</v>
      </c>
      <c r="D109" s="5" t="s">
        <v>633</v>
      </c>
      <c r="E109" s="5" t="s">
        <v>634</v>
      </c>
      <c r="F109" s="6" t="s">
        <v>27</v>
      </c>
      <c r="G109" s="6">
        <v>1</v>
      </c>
      <c r="H109" s="10">
        <v>1774.23</v>
      </c>
      <c r="I109" s="10">
        <v>1774.23</v>
      </c>
    </row>
    <row r="110" ht="60" spans="1:9">
      <c r="A110" s="5" t="s">
        <v>3261</v>
      </c>
      <c r="B110" s="4" t="str">
        <f t="shared" si="2"/>
        <v>020711</v>
      </c>
      <c r="C110" s="4">
        <f t="shared" si="3"/>
        <v>20711</v>
      </c>
      <c r="D110" s="5" t="s">
        <v>635</v>
      </c>
      <c r="E110" s="5" t="s">
        <v>636</v>
      </c>
      <c r="F110" s="6" t="s">
        <v>27</v>
      </c>
      <c r="G110" s="6">
        <v>1</v>
      </c>
      <c r="H110" s="10">
        <v>2145.94</v>
      </c>
      <c r="I110" s="10">
        <v>2145.94</v>
      </c>
    </row>
    <row r="111" ht="90" spans="1:9">
      <c r="A111" s="5" t="s">
        <v>3262</v>
      </c>
      <c r="B111" s="4" t="str">
        <f t="shared" si="2"/>
        <v>020712</v>
      </c>
      <c r="C111" s="4">
        <f t="shared" si="3"/>
        <v>20712</v>
      </c>
      <c r="D111" s="5" t="s">
        <v>637</v>
      </c>
      <c r="E111" s="5" t="s">
        <v>638</v>
      </c>
      <c r="F111" s="6" t="s">
        <v>32</v>
      </c>
      <c r="G111" s="6">
        <v>1</v>
      </c>
      <c r="H111" s="7">
        <v>55.43</v>
      </c>
      <c r="I111" s="7">
        <v>55.43</v>
      </c>
    </row>
    <row r="112" ht="90" spans="1:9">
      <c r="A112" s="5" t="s">
        <v>3263</v>
      </c>
      <c r="B112" s="4" t="str">
        <f t="shared" si="2"/>
        <v>020713</v>
      </c>
      <c r="C112" s="4">
        <f t="shared" si="3"/>
        <v>20713</v>
      </c>
      <c r="D112" s="5" t="s">
        <v>639</v>
      </c>
      <c r="E112" s="5" t="s">
        <v>640</v>
      </c>
      <c r="F112" s="6" t="s">
        <v>32</v>
      </c>
      <c r="G112" s="6">
        <v>1</v>
      </c>
      <c r="H112" s="7">
        <v>496.84</v>
      </c>
      <c r="I112" s="7">
        <v>496.84</v>
      </c>
    </row>
    <row r="113" ht="60" spans="1:9">
      <c r="A113" s="5" t="s">
        <v>3264</v>
      </c>
      <c r="B113" s="4" t="str">
        <f t="shared" si="2"/>
        <v>020714</v>
      </c>
      <c r="C113" s="4">
        <f t="shared" si="3"/>
        <v>20714</v>
      </c>
      <c r="D113" s="5" t="s">
        <v>641</v>
      </c>
      <c r="E113" s="5" t="s">
        <v>642</v>
      </c>
      <c r="F113" s="6" t="s">
        <v>32</v>
      </c>
      <c r="G113" s="6">
        <v>1</v>
      </c>
      <c r="H113" s="7">
        <v>399.11</v>
      </c>
      <c r="I113" s="7">
        <v>399.11</v>
      </c>
    </row>
    <row r="114" ht="60" spans="1:9">
      <c r="A114" s="4" t="s">
        <v>3265</v>
      </c>
      <c r="B114" s="4" t="str">
        <f t="shared" si="2"/>
        <v>0208</v>
      </c>
      <c r="C114" s="4">
        <f t="shared" si="3"/>
        <v>208</v>
      </c>
      <c r="D114" s="5"/>
      <c r="E114" s="4" t="s">
        <v>643</v>
      </c>
      <c r="F114" s="6"/>
      <c r="G114" s="6"/>
      <c r="H114" s="7"/>
      <c r="I114" s="7"/>
    </row>
    <row r="115" ht="90" spans="1:9">
      <c r="A115" s="5" t="s">
        <v>3266</v>
      </c>
      <c r="B115" s="4" t="str">
        <f t="shared" si="2"/>
        <v>020801</v>
      </c>
      <c r="C115" s="4">
        <f t="shared" si="3"/>
        <v>20801</v>
      </c>
      <c r="D115" s="5" t="s">
        <v>644</v>
      </c>
      <c r="E115" s="5" t="s">
        <v>645</v>
      </c>
      <c r="F115" s="6" t="s">
        <v>454</v>
      </c>
      <c r="G115" s="6">
        <v>1</v>
      </c>
      <c r="H115" s="7">
        <v>624.3</v>
      </c>
      <c r="I115" s="7">
        <v>624.3</v>
      </c>
    </row>
    <row r="116" ht="90" spans="1:9">
      <c r="A116" s="5" t="s">
        <v>3267</v>
      </c>
      <c r="B116" s="4" t="str">
        <f t="shared" si="2"/>
        <v>020802</v>
      </c>
      <c r="C116" s="4">
        <f t="shared" si="3"/>
        <v>20802</v>
      </c>
      <c r="D116" s="5" t="s">
        <v>646</v>
      </c>
      <c r="E116" s="5" t="s">
        <v>647</v>
      </c>
      <c r="F116" s="6" t="s">
        <v>454</v>
      </c>
      <c r="G116" s="6">
        <v>1</v>
      </c>
      <c r="H116" s="7">
        <v>449.2</v>
      </c>
      <c r="I116" s="7">
        <v>449.2</v>
      </c>
    </row>
    <row r="117" ht="90" spans="1:9">
      <c r="A117" s="5" t="s">
        <v>3268</v>
      </c>
      <c r="B117" s="4" t="str">
        <f t="shared" si="2"/>
        <v>020803</v>
      </c>
      <c r="C117" s="4">
        <f t="shared" si="3"/>
        <v>20803</v>
      </c>
      <c r="D117" s="5" t="s">
        <v>648</v>
      </c>
      <c r="E117" s="5" t="s">
        <v>649</v>
      </c>
      <c r="F117" s="6" t="s">
        <v>454</v>
      </c>
      <c r="G117" s="6">
        <v>1</v>
      </c>
      <c r="H117" s="7">
        <v>393.9</v>
      </c>
      <c r="I117" s="7">
        <v>393.9</v>
      </c>
    </row>
    <row r="118" ht="90" spans="1:9">
      <c r="A118" s="5" t="s">
        <v>3269</v>
      </c>
      <c r="B118" s="4" t="str">
        <f t="shared" si="2"/>
        <v>020804</v>
      </c>
      <c r="C118" s="4">
        <f t="shared" si="3"/>
        <v>20804</v>
      </c>
      <c r="D118" s="5" t="s">
        <v>650</v>
      </c>
      <c r="E118" s="5" t="s">
        <v>651</v>
      </c>
      <c r="F118" s="6" t="s">
        <v>454</v>
      </c>
      <c r="G118" s="6">
        <v>1</v>
      </c>
      <c r="H118" s="7">
        <v>380.96</v>
      </c>
      <c r="I118" s="7">
        <v>380.96</v>
      </c>
    </row>
    <row r="119" ht="90" spans="1:9">
      <c r="A119" s="5" t="s">
        <v>3270</v>
      </c>
      <c r="B119" s="4" t="str">
        <f t="shared" si="2"/>
        <v>020805</v>
      </c>
      <c r="C119" s="4">
        <f t="shared" si="3"/>
        <v>20805</v>
      </c>
      <c r="D119" s="5" t="s">
        <v>652</v>
      </c>
      <c r="E119" s="5" t="s">
        <v>653</v>
      </c>
      <c r="F119" s="6" t="s">
        <v>27</v>
      </c>
      <c r="G119" s="6">
        <v>1</v>
      </c>
      <c r="H119" s="10">
        <v>12123.75</v>
      </c>
      <c r="I119" s="10">
        <v>12123.75</v>
      </c>
    </row>
    <row r="120" ht="90" spans="1:9">
      <c r="A120" s="5" t="s">
        <v>3271</v>
      </c>
      <c r="B120" s="4" t="str">
        <f t="shared" si="2"/>
        <v>020806</v>
      </c>
      <c r="C120" s="4">
        <f t="shared" si="3"/>
        <v>20806</v>
      </c>
      <c r="D120" s="5" t="s">
        <v>654</v>
      </c>
      <c r="E120" s="5" t="s">
        <v>655</v>
      </c>
      <c r="F120" s="6" t="s">
        <v>27</v>
      </c>
      <c r="G120" s="6">
        <v>1</v>
      </c>
      <c r="H120" s="10">
        <v>18328.81</v>
      </c>
      <c r="I120" s="10">
        <v>18328.81</v>
      </c>
    </row>
    <row r="121" ht="90" spans="1:9">
      <c r="A121" s="5" t="s">
        <v>3272</v>
      </c>
      <c r="B121" s="4" t="str">
        <f t="shared" si="2"/>
        <v>020807</v>
      </c>
      <c r="C121" s="4">
        <f t="shared" si="3"/>
        <v>20807</v>
      </c>
      <c r="D121" s="5" t="s">
        <v>656</v>
      </c>
      <c r="E121" s="5" t="s">
        <v>657</v>
      </c>
      <c r="F121" s="6" t="s">
        <v>27</v>
      </c>
      <c r="G121" s="6">
        <v>1</v>
      </c>
      <c r="H121" s="10">
        <v>22825.56</v>
      </c>
      <c r="I121" s="10">
        <v>22825.56</v>
      </c>
    </row>
    <row r="122" ht="90" spans="1:9">
      <c r="A122" s="5" t="s">
        <v>3273</v>
      </c>
      <c r="B122" s="4" t="str">
        <f t="shared" si="2"/>
        <v>020808</v>
      </c>
      <c r="C122" s="4">
        <f t="shared" si="3"/>
        <v>20808</v>
      </c>
      <c r="D122" s="5" t="s">
        <v>658</v>
      </c>
      <c r="E122" s="5" t="s">
        <v>659</v>
      </c>
      <c r="F122" s="6" t="s">
        <v>454</v>
      </c>
      <c r="G122" s="6">
        <v>1</v>
      </c>
      <c r="H122" s="7">
        <v>143.95</v>
      </c>
      <c r="I122" s="7">
        <v>143.95</v>
      </c>
    </row>
    <row r="123" ht="90" spans="1:9">
      <c r="A123" s="5" t="s">
        <v>3274</v>
      </c>
      <c r="B123" s="4" t="str">
        <f t="shared" si="2"/>
        <v>020809</v>
      </c>
      <c r="C123" s="4">
        <f t="shared" si="3"/>
        <v>20809</v>
      </c>
      <c r="D123" s="5" t="s">
        <v>660</v>
      </c>
      <c r="E123" s="5" t="s">
        <v>661</v>
      </c>
      <c r="F123" s="6" t="s">
        <v>454</v>
      </c>
      <c r="G123" s="6">
        <v>1</v>
      </c>
      <c r="H123" s="7">
        <v>198.38</v>
      </c>
      <c r="I123" s="7">
        <v>198.38</v>
      </c>
    </row>
    <row r="124" ht="60" spans="1:9">
      <c r="A124" s="5" t="s">
        <v>3275</v>
      </c>
      <c r="B124" s="4" t="str">
        <f t="shared" si="2"/>
        <v>020810</v>
      </c>
      <c r="C124" s="4">
        <f t="shared" si="3"/>
        <v>20810</v>
      </c>
      <c r="D124" s="5" t="s">
        <v>662</v>
      </c>
      <c r="E124" s="5" t="s">
        <v>663</v>
      </c>
      <c r="F124" s="6" t="s">
        <v>27</v>
      </c>
      <c r="G124" s="6">
        <v>1</v>
      </c>
      <c r="H124" s="10">
        <v>1118.3</v>
      </c>
      <c r="I124" s="10">
        <v>1118.3</v>
      </c>
    </row>
    <row r="125" ht="60" spans="1:9">
      <c r="A125" s="5" t="s">
        <v>3276</v>
      </c>
      <c r="B125" s="4" t="str">
        <f t="shared" si="2"/>
        <v>020811</v>
      </c>
      <c r="C125" s="4">
        <f t="shared" si="3"/>
        <v>20811</v>
      </c>
      <c r="D125" s="5" t="s">
        <v>664</v>
      </c>
      <c r="E125" s="5" t="s">
        <v>665</v>
      </c>
      <c r="F125" s="6" t="s">
        <v>27</v>
      </c>
      <c r="G125" s="6">
        <v>1</v>
      </c>
      <c r="H125" s="10">
        <v>1326.48</v>
      </c>
      <c r="I125" s="10">
        <v>1326.48</v>
      </c>
    </row>
    <row r="126" ht="90" spans="1:9">
      <c r="A126" s="5" t="s">
        <v>3277</v>
      </c>
      <c r="B126" s="4" t="str">
        <f t="shared" si="2"/>
        <v>020812</v>
      </c>
      <c r="C126" s="4">
        <f t="shared" si="3"/>
        <v>20812</v>
      </c>
      <c r="D126" s="5" t="s">
        <v>666</v>
      </c>
      <c r="E126" s="5" t="s">
        <v>667</v>
      </c>
      <c r="F126" s="6" t="s">
        <v>32</v>
      </c>
      <c r="G126" s="6">
        <v>1</v>
      </c>
      <c r="H126" s="7">
        <v>37.53</v>
      </c>
      <c r="I126" s="7">
        <v>37.53</v>
      </c>
    </row>
    <row r="127" spans="1:9">
      <c r="A127" s="4" t="s">
        <v>3278</v>
      </c>
      <c r="B127" s="4" t="str">
        <f t="shared" si="2"/>
        <v>03</v>
      </c>
      <c r="C127" s="4">
        <f t="shared" si="3"/>
        <v>3</v>
      </c>
      <c r="D127" s="5"/>
      <c r="E127" s="4" t="s">
        <v>668</v>
      </c>
      <c r="F127" s="6"/>
      <c r="G127" s="6"/>
      <c r="H127" s="7"/>
      <c r="I127" s="7"/>
    </row>
    <row r="128" spans="1:9">
      <c r="A128" s="4" t="s">
        <v>3279</v>
      </c>
      <c r="B128" s="4" t="str">
        <f t="shared" si="2"/>
        <v>0301</v>
      </c>
      <c r="C128" s="4">
        <f t="shared" si="3"/>
        <v>301</v>
      </c>
      <c r="D128" s="5"/>
      <c r="E128" s="4" t="s">
        <v>669</v>
      </c>
      <c r="F128" s="6"/>
      <c r="G128" s="6"/>
      <c r="H128" s="7"/>
      <c r="I128" s="7"/>
    </row>
    <row r="129" ht="30" spans="1:9">
      <c r="A129" s="5" t="s">
        <v>3280</v>
      </c>
      <c r="B129" s="4" t="str">
        <f t="shared" si="2"/>
        <v>030101</v>
      </c>
      <c r="C129" s="4">
        <f t="shared" si="3"/>
        <v>30101</v>
      </c>
      <c r="D129" s="5" t="s">
        <v>670</v>
      </c>
      <c r="E129" s="5" t="s">
        <v>671</v>
      </c>
      <c r="F129" s="6" t="s">
        <v>82</v>
      </c>
      <c r="G129" s="6">
        <v>1</v>
      </c>
      <c r="H129" s="7">
        <v>54.86</v>
      </c>
      <c r="I129" s="7">
        <v>54.86</v>
      </c>
    </row>
    <row r="130" ht="30" spans="1:9">
      <c r="A130" s="5" t="s">
        <v>3281</v>
      </c>
      <c r="B130" s="4" t="str">
        <f t="shared" si="2"/>
        <v>030102</v>
      </c>
      <c r="C130" s="4">
        <f t="shared" si="3"/>
        <v>30102</v>
      </c>
      <c r="D130" s="5" t="s">
        <v>672</v>
      </c>
      <c r="E130" s="5" t="s">
        <v>673</v>
      </c>
      <c r="F130" s="6" t="s">
        <v>82</v>
      </c>
      <c r="G130" s="6">
        <v>1</v>
      </c>
      <c r="H130" s="7">
        <v>92.84</v>
      </c>
      <c r="I130" s="7">
        <v>92.84</v>
      </c>
    </row>
    <row r="131" ht="30" spans="1:9">
      <c r="A131" s="5" t="s">
        <v>3282</v>
      </c>
      <c r="B131" s="4" t="str">
        <f t="shared" si="2"/>
        <v>030103</v>
      </c>
      <c r="C131" s="4">
        <f t="shared" si="3"/>
        <v>30103</v>
      </c>
      <c r="D131" s="5" t="s">
        <v>674</v>
      </c>
      <c r="E131" s="5" t="s">
        <v>675</v>
      </c>
      <c r="F131" s="6" t="s">
        <v>82</v>
      </c>
      <c r="G131" s="6">
        <v>1</v>
      </c>
      <c r="H131" s="7">
        <v>16.32</v>
      </c>
      <c r="I131" s="7">
        <v>16.32</v>
      </c>
    </row>
    <row r="132" ht="30" spans="1:9">
      <c r="A132" s="5" t="s">
        <v>3283</v>
      </c>
      <c r="B132" s="4" t="str">
        <f t="shared" si="2"/>
        <v>030104</v>
      </c>
      <c r="C132" s="4">
        <f t="shared" si="3"/>
        <v>30104</v>
      </c>
      <c r="D132" s="5" t="s">
        <v>676</v>
      </c>
      <c r="E132" s="5" t="s">
        <v>677</v>
      </c>
      <c r="F132" s="6" t="s">
        <v>82</v>
      </c>
      <c r="G132" s="6">
        <v>1</v>
      </c>
      <c r="H132" s="7">
        <v>22.81</v>
      </c>
      <c r="I132" s="7">
        <v>22.81</v>
      </c>
    </row>
    <row r="133" ht="30" spans="1:9">
      <c r="A133" s="5" t="s">
        <v>3284</v>
      </c>
      <c r="B133" s="4" t="str">
        <f t="shared" si="2"/>
        <v>030119</v>
      </c>
      <c r="C133" s="4">
        <f t="shared" si="3"/>
        <v>30119</v>
      </c>
      <c r="D133" s="5" t="s">
        <v>678</v>
      </c>
      <c r="E133" s="5" t="s">
        <v>679</v>
      </c>
      <c r="F133" s="6" t="s">
        <v>454</v>
      </c>
      <c r="G133" s="6">
        <v>1</v>
      </c>
      <c r="H133" s="7">
        <v>28.7</v>
      </c>
      <c r="I133" s="7">
        <v>28.7</v>
      </c>
    </row>
    <row r="134" spans="1:9">
      <c r="A134" s="4" t="s">
        <v>3285</v>
      </c>
      <c r="B134" s="4" t="str">
        <f t="shared" si="2"/>
        <v>0302</v>
      </c>
      <c r="C134" s="4">
        <f t="shared" si="3"/>
        <v>302</v>
      </c>
      <c r="D134" s="5"/>
      <c r="E134" s="4" t="s">
        <v>680</v>
      </c>
      <c r="F134" s="6"/>
      <c r="G134" s="6"/>
      <c r="H134" s="7"/>
      <c r="I134" s="7"/>
    </row>
    <row r="135" ht="30" spans="1:9">
      <c r="A135" s="5" t="s">
        <v>3286</v>
      </c>
      <c r="B135" s="4" t="str">
        <f t="shared" si="2"/>
        <v>030201</v>
      </c>
      <c r="C135" s="4">
        <f t="shared" si="3"/>
        <v>30201</v>
      </c>
      <c r="D135" s="5" t="s">
        <v>681</v>
      </c>
      <c r="E135" s="5" t="s">
        <v>682</v>
      </c>
      <c r="F135" s="6" t="s">
        <v>82</v>
      </c>
      <c r="G135" s="6">
        <v>1</v>
      </c>
      <c r="H135" s="7">
        <v>59.08</v>
      </c>
      <c r="I135" s="7">
        <v>59.08</v>
      </c>
    </row>
    <row r="136" ht="45" spans="1:9">
      <c r="A136" s="5" t="s">
        <v>3287</v>
      </c>
      <c r="B136" s="4" t="str">
        <f t="shared" si="2"/>
        <v>030202</v>
      </c>
      <c r="C136" s="4">
        <f t="shared" si="3"/>
        <v>30202</v>
      </c>
      <c r="D136" s="5" t="s">
        <v>683</v>
      </c>
      <c r="E136" s="5" t="s">
        <v>684</v>
      </c>
      <c r="F136" s="6" t="s">
        <v>82</v>
      </c>
      <c r="G136" s="6">
        <v>1</v>
      </c>
      <c r="H136" s="7">
        <v>161</v>
      </c>
      <c r="I136" s="7">
        <v>161</v>
      </c>
    </row>
    <row r="137" ht="30" spans="1:9">
      <c r="A137" s="5" t="s">
        <v>3288</v>
      </c>
      <c r="B137" s="4" t="str">
        <f t="shared" si="2"/>
        <v>030203</v>
      </c>
      <c r="C137" s="4">
        <f t="shared" si="3"/>
        <v>30203</v>
      </c>
      <c r="D137" s="5" t="s">
        <v>685</v>
      </c>
      <c r="E137" s="5" t="s">
        <v>686</v>
      </c>
      <c r="F137" s="6" t="s">
        <v>82</v>
      </c>
      <c r="G137" s="6">
        <v>1</v>
      </c>
      <c r="H137" s="7">
        <v>238.04</v>
      </c>
      <c r="I137" s="7">
        <v>238.04</v>
      </c>
    </row>
    <row r="138" spans="1:9">
      <c r="A138" s="5" t="s">
        <v>3289</v>
      </c>
      <c r="B138" s="4" t="str">
        <f t="shared" si="2"/>
        <v>030204</v>
      </c>
      <c r="C138" s="4">
        <f t="shared" si="3"/>
        <v>30204</v>
      </c>
      <c r="D138" s="5" t="s">
        <v>687</v>
      </c>
      <c r="E138" s="5" t="s">
        <v>688</v>
      </c>
      <c r="F138" s="6" t="s">
        <v>82</v>
      </c>
      <c r="G138" s="6">
        <v>1</v>
      </c>
      <c r="H138" s="7">
        <v>220.08</v>
      </c>
      <c r="I138" s="7">
        <v>220.08</v>
      </c>
    </row>
    <row r="139" ht="60" spans="1:9">
      <c r="A139" s="5" t="s">
        <v>3290</v>
      </c>
      <c r="B139" s="4" t="str">
        <f t="shared" si="2"/>
        <v>030206</v>
      </c>
      <c r="C139" s="4">
        <f t="shared" si="3"/>
        <v>30206</v>
      </c>
      <c r="D139" s="5" t="s">
        <v>689</v>
      </c>
      <c r="E139" s="5" t="s">
        <v>690</v>
      </c>
      <c r="F139" s="6" t="s">
        <v>82</v>
      </c>
      <c r="G139" s="6">
        <v>1</v>
      </c>
      <c r="H139" s="7">
        <v>197.08</v>
      </c>
      <c r="I139" s="7">
        <v>197.08</v>
      </c>
    </row>
    <row r="140" ht="60" spans="1:9">
      <c r="A140" s="5" t="s">
        <v>3291</v>
      </c>
      <c r="B140" s="4" t="str">
        <f t="shared" si="2"/>
        <v>030208</v>
      </c>
      <c r="C140" s="4">
        <f t="shared" si="3"/>
        <v>30208</v>
      </c>
      <c r="D140" s="5" t="s">
        <v>691</v>
      </c>
      <c r="E140" s="5" t="s">
        <v>54</v>
      </c>
      <c r="F140" s="6" t="s">
        <v>82</v>
      </c>
      <c r="G140" s="6">
        <v>1</v>
      </c>
      <c r="H140" s="7">
        <v>166.96</v>
      </c>
      <c r="I140" s="7">
        <v>166.96</v>
      </c>
    </row>
    <row r="141" ht="30" spans="1:9">
      <c r="A141" s="5" t="s">
        <v>3292</v>
      </c>
      <c r="B141" s="4" t="str">
        <f t="shared" si="2"/>
        <v>030209</v>
      </c>
      <c r="C141" s="4">
        <f t="shared" si="3"/>
        <v>30209</v>
      </c>
      <c r="D141" s="5" t="s">
        <v>692</v>
      </c>
      <c r="E141" s="5" t="s">
        <v>693</v>
      </c>
      <c r="F141" s="6" t="s">
        <v>82</v>
      </c>
      <c r="G141" s="6">
        <v>1</v>
      </c>
      <c r="H141" s="7">
        <v>175.66</v>
      </c>
      <c r="I141" s="7">
        <v>175.66</v>
      </c>
    </row>
    <row r="142" ht="45" spans="1:9">
      <c r="A142" s="5" t="s">
        <v>3293</v>
      </c>
      <c r="B142" s="4" t="str">
        <f t="shared" ref="B142:B205" si="4">SUBSTITUTE(A142,"'",)</f>
        <v>030210</v>
      </c>
      <c r="C142" s="4">
        <f t="shared" ref="C142:C205" si="5">VALUE(B142)</f>
        <v>30210</v>
      </c>
      <c r="D142" s="5" t="s">
        <v>694</v>
      </c>
      <c r="E142" s="5" t="s">
        <v>695</v>
      </c>
      <c r="F142" s="6" t="s">
        <v>82</v>
      </c>
      <c r="G142" s="6">
        <v>1</v>
      </c>
      <c r="H142" s="7">
        <v>31.88</v>
      </c>
      <c r="I142" s="7">
        <v>31.88</v>
      </c>
    </row>
    <row r="143" ht="30" spans="1:9">
      <c r="A143" s="5" t="s">
        <v>3294</v>
      </c>
      <c r="B143" s="4" t="str">
        <f t="shared" si="4"/>
        <v>030211</v>
      </c>
      <c r="C143" s="4">
        <f t="shared" si="5"/>
        <v>30211</v>
      </c>
      <c r="D143" s="5" t="s">
        <v>696</v>
      </c>
      <c r="E143" s="5" t="s">
        <v>697</v>
      </c>
      <c r="F143" s="6" t="s">
        <v>82</v>
      </c>
      <c r="G143" s="6">
        <v>1</v>
      </c>
      <c r="H143" s="7">
        <v>7.6</v>
      </c>
      <c r="I143" s="7">
        <v>7.6</v>
      </c>
    </row>
    <row r="144" spans="1:9">
      <c r="A144" s="4" t="s">
        <v>3295</v>
      </c>
      <c r="B144" s="4" t="str">
        <f t="shared" si="4"/>
        <v>0303</v>
      </c>
      <c r="C144" s="4">
        <f t="shared" si="5"/>
        <v>303</v>
      </c>
      <c r="D144" s="5"/>
      <c r="E144" s="4" t="s">
        <v>698</v>
      </c>
      <c r="F144" s="6"/>
      <c r="G144" s="6"/>
      <c r="H144" s="7"/>
      <c r="I144" s="7"/>
    </row>
    <row r="145" ht="90" spans="1:9">
      <c r="A145" s="5" t="s">
        <v>3296</v>
      </c>
      <c r="B145" s="4" t="str">
        <f t="shared" si="4"/>
        <v>030304</v>
      </c>
      <c r="C145" s="4">
        <f t="shared" si="5"/>
        <v>30304</v>
      </c>
      <c r="D145" s="5" t="s">
        <v>699</v>
      </c>
      <c r="E145" s="5" t="s">
        <v>700</v>
      </c>
      <c r="F145" s="6" t="s">
        <v>82</v>
      </c>
      <c r="G145" s="6">
        <v>1</v>
      </c>
      <c r="H145" s="7">
        <v>90.13</v>
      </c>
      <c r="I145" s="7">
        <v>90.13</v>
      </c>
    </row>
    <row r="146" ht="75" spans="1:9">
      <c r="A146" s="5" t="s">
        <v>3297</v>
      </c>
      <c r="B146" s="4" t="str">
        <f t="shared" si="4"/>
        <v>030305</v>
      </c>
      <c r="C146" s="4">
        <f t="shared" si="5"/>
        <v>30305</v>
      </c>
      <c r="D146" s="5" t="s">
        <v>701</v>
      </c>
      <c r="E146" s="5" t="s">
        <v>702</v>
      </c>
      <c r="F146" s="6" t="s">
        <v>27</v>
      </c>
      <c r="G146" s="6">
        <v>1</v>
      </c>
      <c r="H146" s="7">
        <v>25.32</v>
      </c>
      <c r="I146" s="7">
        <v>25.32</v>
      </c>
    </row>
    <row r="147" ht="75" spans="1:9">
      <c r="A147" s="5" t="s">
        <v>3298</v>
      </c>
      <c r="B147" s="4" t="str">
        <f t="shared" si="4"/>
        <v>030306</v>
      </c>
      <c r="C147" s="4">
        <f t="shared" si="5"/>
        <v>30306</v>
      </c>
      <c r="D147" s="5" t="s">
        <v>703</v>
      </c>
      <c r="E147" s="5" t="s">
        <v>704</v>
      </c>
      <c r="F147" s="6" t="s">
        <v>27</v>
      </c>
      <c r="G147" s="6">
        <v>1</v>
      </c>
      <c r="H147" s="7">
        <v>16.88</v>
      </c>
      <c r="I147" s="7">
        <v>16.88</v>
      </c>
    </row>
    <row r="148" spans="1:9">
      <c r="A148" s="4" t="s">
        <v>3299</v>
      </c>
      <c r="B148" s="4" t="str">
        <f t="shared" si="4"/>
        <v>04</v>
      </c>
      <c r="C148" s="4">
        <f t="shared" si="5"/>
        <v>4</v>
      </c>
      <c r="D148" s="5"/>
      <c r="E148" s="4" t="s">
        <v>705</v>
      </c>
      <c r="F148" s="6"/>
      <c r="G148" s="6"/>
      <c r="H148" s="7"/>
      <c r="I148" s="7"/>
    </row>
    <row r="149" spans="1:9">
      <c r="A149" s="4" t="s">
        <v>3300</v>
      </c>
      <c r="B149" s="4" t="str">
        <f t="shared" si="4"/>
        <v>0402</v>
      </c>
      <c r="C149" s="4">
        <f t="shared" si="5"/>
        <v>402</v>
      </c>
      <c r="D149" s="5"/>
      <c r="E149" s="4" t="s">
        <v>706</v>
      </c>
      <c r="F149" s="6"/>
      <c r="G149" s="6"/>
      <c r="H149" s="7"/>
      <c r="I149" s="7"/>
    </row>
    <row r="150" ht="45" spans="1:9">
      <c r="A150" s="5" t="s">
        <v>3301</v>
      </c>
      <c r="B150" s="4" t="str">
        <f t="shared" si="4"/>
        <v>040202</v>
      </c>
      <c r="C150" s="4">
        <f t="shared" si="5"/>
        <v>40202</v>
      </c>
      <c r="D150" s="5" t="s">
        <v>707</v>
      </c>
      <c r="E150" s="5" t="s">
        <v>708</v>
      </c>
      <c r="F150" s="6" t="s">
        <v>82</v>
      </c>
      <c r="G150" s="6">
        <v>1</v>
      </c>
      <c r="H150" s="7">
        <v>673.34</v>
      </c>
      <c r="I150" s="7">
        <v>673.34</v>
      </c>
    </row>
    <row r="151" ht="75" spans="1:9">
      <c r="A151" s="5" t="s">
        <v>3302</v>
      </c>
      <c r="B151" s="4" t="str">
        <f t="shared" si="4"/>
        <v>040206</v>
      </c>
      <c r="C151" s="4">
        <f t="shared" si="5"/>
        <v>40206</v>
      </c>
      <c r="D151" s="5" t="s">
        <v>709</v>
      </c>
      <c r="E151" s="5" t="s">
        <v>202</v>
      </c>
      <c r="F151" s="6" t="s">
        <v>454</v>
      </c>
      <c r="G151" s="6">
        <v>1</v>
      </c>
      <c r="H151" s="7">
        <v>81.62</v>
      </c>
      <c r="I151" s="7">
        <v>81.62</v>
      </c>
    </row>
    <row r="152" ht="45" spans="1:9">
      <c r="A152" s="5" t="s">
        <v>3303</v>
      </c>
      <c r="B152" s="4" t="str">
        <f t="shared" si="4"/>
        <v>040224</v>
      </c>
      <c r="C152" s="4">
        <f t="shared" si="5"/>
        <v>40224</v>
      </c>
      <c r="D152" s="5" t="s">
        <v>710</v>
      </c>
      <c r="E152" s="5" t="s">
        <v>711</v>
      </c>
      <c r="F152" s="6" t="s">
        <v>82</v>
      </c>
      <c r="G152" s="6">
        <v>1</v>
      </c>
      <c r="H152" s="7">
        <v>740.73</v>
      </c>
      <c r="I152" s="7">
        <v>740.73</v>
      </c>
    </row>
    <row r="153" ht="60" spans="1:9">
      <c r="A153" s="5" t="s">
        <v>3304</v>
      </c>
      <c r="B153" s="4" t="str">
        <f t="shared" si="4"/>
        <v>040231</v>
      </c>
      <c r="C153" s="4">
        <f t="shared" si="5"/>
        <v>40231</v>
      </c>
      <c r="D153" s="5" t="s">
        <v>712</v>
      </c>
      <c r="E153" s="5" t="s">
        <v>713</v>
      </c>
      <c r="F153" s="6" t="s">
        <v>82</v>
      </c>
      <c r="G153" s="6">
        <v>1</v>
      </c>
      <c r="H153" s="7">
        <v>654.67</v>
      </c>
      <c r="I153" s="7">
        <v>654.67</v>
      </c>
    </row>
    <row r="154" ht="45" spans="1:9">
      <c r="A154" s="5" t="s">
        <v>3305</v>
      </c>
      <c r="B154" s="4" t="str">
        <f t="shared" si="4"/>
        <v>040233</v>
      </c>
      <c r="C154" s="4">
        <f t="shared" si="5"/>
        <v>40233</v>
      </c>
      <c r="D154" s="5" t="s">
        <v>714</v>
      </c>
      <c r="E154" s="5" t="s">
        <v>133</v>
      </c>
      <c r="F154" s="6" t="s">
        <v>82</v>
      </c>
      <c r="G154" s="6">
        <v>1</v>
      </c>
      <c r="H154" s="7">
        <v>676.08</v>
      </c>
      <c r="I154" s="7">
        <v>676.08</v>
      </c>
    </row>
    <row r="155" ht="45" spans="1:9">
      <c r="A155" s="5" t="s">
        <v>3306</v>
      </c>
      <c r="B155" s="4" t="str">
        <f t="shared" si="4"/>
        <v>040235</v>
      </c>
      <c r="C155" s="4">
        <f t="shared" si="5"/>
        <v>40235</v>
      </c>
      <c r="D155" s="5" t="s">
        <v>715</v>
      </c>
      <c r="E155" s="5" t="s">
        <v>716</v>
      </c>
      <c r="F155" s="6" t="s">
        <v>82</v>
      </c>
      <c r="G155" s="6">
        <v>1</v>
      </c>
      <c r="H155" s="7">
        <v>696.9</v>
      </c>
      <c r="I155" s="7">
        <v>696.9</v>
      </c>
    </row>
    <row r="156" ht="45" spans="1:9">
      <c r="A156" s="5" t="s">
        <v>3307</v>
      </c>
      <c r="B156" s="4" t="str">
        <f t="shared" si="4"/>
        <v>040237</v>
      </c>
      <c r="C156" s="4">
        <f t="shared" si="5"/>
        <v>40237</v>
      </c>
      <c r="D156" s="5" t="s">
        <v>717</v>
      </c>
      <c r="E156" s="5" t="s">
        <v>718</v>
      </c>
      <c r="F156" s="6" t="s">
        <v>82</v>
      </c>
      <c r="G156" s="6">
        <v>1</v>
      </c>
      <c r="H156" s="7">
        <v>719.59</v>
      </c>
      <c r="I156" s="7">
        <v>719.59</v>
      </c>
    </row>
    <row r="157" ht="60" spans="1:9">
      <c r="A157" s="5" t="s">
        <v>3308</v>
      </c>
      <c r="B157" s="4" t="str">
        <f t="shared" si="4"/>
        <v>040238</v>
      </c>
      <c r="C157" s="4">
        <f t="shared" si="5"/>
        <v>40238</v>
      </c>
      <c r="D157" s="5" t="s">
        <v>719</v>
      </c>
      <c r="E157" s="5" t="s">
        <v>720</v>
      </c>
      <c r="F157" s="6" t="s">
        <v>454</v>
      </c>
      <c r="G157" s="6">
        <v>1</v>
      </c>
      <c r="H157" s="7">
        <v>82.6</v>
      </c>
      <c r="I157" s="7">
        <v>82.6</v>
      </c>
    </row>
    <row r="158" ht="75" spans="1:9">
      <c r="A158" s="5" t="s">
        <v>3309</v>
      </c>
      <c r="B158" s="4" t="str">
        <f t="shared" si="4"/>
        <v>040239</v>
      </c>
      <c r="C158" s="4">
        <f t="shared" si="5"/>
        <v>40239</v>
      </c>
      <c r="D158" s="5" t="s">
        <v>721</v>
      </c>
      <c r="E158" s="5" t="s">
        <v>722</v>
      </c>
      <c r="F158" s="6" t="s">
        <v>82</v>
      </c>
      <c r="G158" s="6">
        <v>1</v>
      </c>
      <c r="H158" s="7">
        <v>688.77</v>
      </c>
      <c r="I158" s="7">
        <v>688.77</v>
      </c>
    </row>
    <row r="159" ht="75" spans="1:9">
      <c r="A159" s="5" t="s">
        <v>3310</v>
      </c>
      <c r="B159" s="4" t="str">
        <f t="shared" si="4"/>
        <v>040240</v>
      </c>
      <c r="C159" s="4">
        <f t="shared" si="5"/>
        <v>40240</v>
      </c>
      <c r="D159" s="5" t="s">
        <v>723</v>
      </c>
      <c r="E159" s="5" t="s">
        <v>724</v>
      </c>
      <c r="F159" s="6" t="s">
        <v>82</v>
      </c>
      <c r="G159" s="6">
        <v>1</v>
      </c>
      <c r="H159" s="7">
        <v>712.19</v>
      </c>
      <c r="I159" s="7">
        <v>712.19</v>
      </c>
    </row>
    <row r="160" ht="45" spans="1:9">
      <c r="A160" s="5" t="s">
        <v>3311</v>
      </c>
      <c r="B160" s="4" t="str">
        <f t="shared" si="4"/>
        <v>040243</v>
      </c>
      <c r="C160" s="4">
        <f t="shared" si="5"/>
        <v>40243</v>
      </c>
      <c r="D160" s="5" t="s">
        <v>725</v>
      </c>
      <c r="E160" s="5" t="s">
        <v>726</v>
      </c>
      <c r="F160" s="6" t="s">
        <v>228</v>
      </c>
      <c r="G160" s="6">
        <v>1</v>
      </c>
      <c r="H160" s="7">
        <v>11.05</v>
      </c>
      <c r="I160" s="7">
        <v>11.05</v>
      </c>
    </row>
    <row r="161" ht="45" spans="1:9">
      <c r="A161" s="5" t="s">
        <v>3312</v>
      </c>
      <c r="B161" s="4" t="str">
        <f t="shared" si="4"/>
        <v>040245</v>
      </c>
      <c r="C161" s="4">
        <f t="shared" si="5"/>
        <v>40245</v>
      </c>
      <c r="D161" s="5" t="s">
        <v>727</v>
      </c>
      <c r="E161" s="5" t="s">
        <v>728</v>
      </c>
      <c r="F161" s="6" t="s">
        <v>228</v>
      </c>
      <c r="G161" s="6">
        <v>1</v>
      </c>
      <c r="H161" s="7">
        <v>11.11</v>
      </c>
      <c r="I161" s="7">
        <v>11.11</v>
      </c>
    </row>
    <row r="162" ht="45" spans="1:9">
      <c r="A162" s="5" t="s">
        <v>3313</v>
      </c>
      <c r="B162" s="4" t="str">
        <f t="shared" si="4"/>
        <v>040246</v>
      </c>
      <c r="C162" s="4">
        <f t="shared" si="5"/>
        <v>40246</v>
      </c>
      <c r="D162" s="5" t="s">
        <v>729</v>
      </c>
      <c r="E162" s="5" t="s">
        <v>730</v>
      </c>
      <c r="F162" s="6" t="s">
        <v>228</v>
      </c>
      <c r="G162" s="6">
        <v>1</v>
      </c>
      <c r="H162" s="7">
        <v>11.52</v>
      </c>
      <c r="I162" s="7">
        <v>11.52</v>
      </c>
    </row>
    <row r="163" ht="75" spans="1:9">
      <c r="A163" s="5" t="s">
        <v>3314</v>
      </c>
      <c r="B163" s="4" t="str">
        <f t="shared" si="4"/>
        <v>040249</v>
      </c>
      <c r="C163" s="4">
        <f t="shared" si="5"/>
        <v>40249</v>
      </c>
      <c r="D163" s="5" t="s">
        <v>731</v>
      </c>
      <c r="E163" s="5" t="s">
        <v>732</v>
      </c>
      <c r="F163" s="6" t="s">
        <v>454</v>
      </c>
      <c r="G163" s="6">
        <v>1</v>
      </c>
      <c r="H163" s="7">
        <v>122.9</v>
      </c>
      <c r="I163" s="7">
        <v>122.9</v>
      </c>
    </row>
    <row r="164" ht="75" spans="1:9">
      <c r="A164" s="5" t="s">
        <v>3315</v>
      </c>
      <c r="B164" s="4" t="str">
        <f t="shared" si="4"/>
        <v>040250</v>
      </c>
      <c r="C164" s="4">
        <f t="shared" si="5"/>
        <v>40250</v>
      </c>
      <c r="D164" s="5" t="s">
        <v>733</v>
      </c>
      <c r="E164" s="5" t="s">
        <v>734</v>
      </c>
      <c r="F164" s="6" t="s">
        <v>454</v>
      </c>
      <c r="G164" s="6">
        <v>1</v>
      </c>
      <c r="H164" s="7">
        <v>97.11</v>
      </c>
      <c r="I164" s="7">
        <v>97.11</v>
      </c>
    </row>
    <row r="165" ht="75" spans="1:9">
      <c r="A165" s="5" t="s">
        <v>3316</v>
      </c>
      <c r="B165" s="4" t="str">
        <f t="shared" si="4"/>
        <v>040253</v>
      </c>
      <c r="C165" s="4">
        <f t="shared" si="5"/>
        <v>40253</v>
      </c>
      <c r="D165" s="5" t="s">
        <v>735</v>
      </c>
      <c r="E165" s="5" t="s">
        <v>736</v>
      </c>
      <c r="F165" s="6" t="s">
        <v>82</v>
      </c>
      <c r="G165" s="6">
        <v>1</v>
      </c>
      <c r="H165" s="7">
        <v>731.31</v>
      </c>
      <c r="I165" s="7">
        <v>731.31</v>
      </c>
    </row>
    <row r="166" spans="1:9">
      <c r="A166" s="4" t="s">
        <v>3317</v>
      </c>
      <c r="B166" s="4" t="str">
        <f t="shared" si="4"/>
        <v>0403</v>
      </c>
      <c r="C166" s="4">
        <f t="shared" si="5"/>
        <v>403</v>
      </c>
      <c r="D166" s="5"/>
      <c r="E166" s="4" t="s">
        <v>737</v>
      </c>
      <c r="F166" s="6"/>
      <c r="G166" s="6"/>
      <c r="H166" s="7"/>
      <c r="I166" s="7"/>
    </row>
    <row r="167" ht="45" spans="1:9">
      <c r="A167" s="5" t="s">
        <v>3318</v>
      </c>
      <c r="B167" s="4" t="str">
        <f t="shared" si="4"/>
        <v>040315</v>
      </c>
      <c r="C167" s="4">
        <f t="shared" si="5"/>
        <v>40315</v>
      </c>
      <c r="D167" s="5" t="s">
        <v>738</v>
      </c>
      <c r="E167" s="5" t="s">
        <v>711</v>
      </c>
      <c r="F167" s="6" t="s">
        <v>82</v>
      </c>
      <c r="G167" s="6">
        <v>1</v>
      </c>
      <c r="H167" s="7">
        <v>847.81</v>
      </c>
      <c r="I167" s="7">
        <v>847.81</v>
      </c>
    </row>
    <row r="168" ht="45" spans="1:9">
      <c r="A168" s="5" t="s">
        <v>3319</v>
      </c>
      <c r="B168" s="4" t="str">
        <f t="shared" si="4"/>
        <v>040320</v>
      </c>
      <c r="C168" s="4">
        <f t="shared" si="5"/>
        <v>40320</v>
      </c>
      <c r="D168" s="5" t="s">
        <v>739</v>
      </c>
      <c r="E168" s="5" t="s">
        <v>133</v>
      </c>
      <c r="F168" s="6" t="s">
        <v>82</v>
      </c>
      <c r="G168" s="6">
        <v>1</v>
      </c>
      <c r="H168" s="7">
        <v>783.16</v>
      </c>
      <c r="I168" s="7">
        <v>783.16</v>
      </c>
    </row>
    <row r="169" ht="45" spans="1:9">
      <c r="A169" s="5" t="s">
        <v>3320</v>
      </c>
      <c r="B169" s="4" t="str">
        <f t="shared" si="4"/>
        <v>040322</v>
      </c>
      <c r="C169" s="4">
        <f t="shared" si="5"/>
        <v>40322</v>
      </c>
      <c r="D169" s="5" t="s">
        <v>740</v>
      </c>
      <c r="E169" s="5" t="s">
        <v>716</v>
      </c>
      <c r="F169" s="6" t="s">
        <v>82</v>
      </c>
      <c r="G169" s="6">
        <v>1</v>
      </c>
      <c r="H169" s="7">
        <v>803.98</v>
      </c>
      <c r="I169" s="7">
        <v>803.98</v>
      </c>
    </row>
    <row r="170" ht="45" spans="1:9">
      <c r="A170" s="5" t="s">
        <v>3321</v>
      </c>
      <c r="B170" s="4" t="str">
        <f t="shared" si="4"/>
        <v>040324</v>
      </c>
      <c r="C170" s="4">
        <f t="shared" si="5"/>
        <v>40324</v>
      </c>
      <c r="D170" s="5" t="s">
        <v>741</v>
      </c>
      <c r="E170" s="5" t="s">
        <v>718</v>
      </c>
      <c r="F170" s="6" t="s">
        <v>82</v>
      </c>
      <c r="G170" s="6">
        <v>1</v>
      </c>
      <c r="H170" s="7">
        <v>826.67</v>
      </c>
      <c r="I170" s="7">
        <v>826.67</v>
      </c>
    </row>
    <row r="171" ht="45" spans="1:9">
      <c r="A171" s="5" t="s">
        <v>3322</v>
      </c>
      <c r="B171" s="4" t="str">
        <f t="shared" si="4"/>
        <v>040328</v>
      </c>
      <c r="C171" s="4">
        <f t="shared" si="5"/>
        <v>40328</v>
      </c>
      <c r="D171" s="5" t="s">
        <v>742</v>
      </c>
      <c r="E171" s="5" t="s">
        <v>726</v>
      </c>
      <c r="F171" s="6" t="s">
        <v>228</v>
      </c>
      <c r="G171" s="6">
        <v>1</v>
      </c>
      <c r="H171" s="7">
        <v>11.05</v>
      </c>
      <c r="I171" s="7">
        <v>11.05</v>
      </c>
    </row>
    <row r="172" ht="75" spans="1:9">
      <c r="A172" s="5" t="s">
        <v>3323</v>
      </c>
      <c r="B172" s="4" t="str">
        <f t="shared" si="4"/>
        <v>040329</v>
      </c>
      <c r="C172" s="4">
        <f t="shared" si="5"/>
        <v>40329</v>
      </c>
      <c r="D172" s="5" t="s">
        <v>743</v>
      </c>
      <c r="E172" s="5" t="s">
        <v>744</v>
      </c>
      <c r="F172" s="6" t="s">
        <v>82</v>
      </c>
      <c r="G172" s="6">
        <v>1</v>
      </c>
      <c r="H172" s="7">
        <v>635.48</v>
      </c>
      <c r="I172" s="7">
        <v>635.48</v>
      </c>
    </row>
    <row r="173" ht="75" spans="1:9">
      <c r="A173" s="5" t="s">
        <v>3324</v>
      </c>
      <c r="B173" s="4" t="str">
        <f t="shared" si="4"/>
        <v>040330</v>
      </c>
      <c r="C173" s="4">
        <f t="shared" si="5"/>
        <v>40330</v>
      </c>
      <c r="D173" s="5" t="s">
        <v>745</v>
      </c>
      <c r="E173" s="5" t="s">
        <v>746</v>
      </c>
      <c r="F173" s="6" t="s">
        <v>82</v>
      </c>
      <c r="G173" s="6">
        <v>1</v>
      </c>
      <c r="H173" s="7">
        <v>660.24</v>
      </c>
      <c r="I173" s="7">
        <v>660.24</v>
      </c>
    </row>
    <row r="174" ht="75" spans="1:9">
      <c r="A174" s="5" t="s">
        <v>3325</v>
      </c>
      <c r="B174" s="4" t="str">
        <f t="shared" si="4"/>
        <v>040331</v>
      </c>
      <c r="C174" s="4">
        <f t="shared" si="5"/>
        <v>40331</v>
      </c>
      <c r="D174" s="5" t="s">
        <v>747</v>
      </c>
      <c r="E174" s="5" t="s">
        <v>748</v>
      </c>
      <c r="F174" s="6" t="s">
        <v>82</v>
      </c>
      <c r="G174" s="6">
        <v>1</v>
      </c>
      <c r="H174" s="7">
        <v>680.45</v>
      </c>
      <c r="I174" s="7">
        <v>680.45</v>
      </c>
    </row>
    <row r="175" ht="45" spans="1:9">
      <c r="A175" s="5" t="s">
        <v>3326</v>
      </c>
      <c r="B175" s="4" t="str">
        <f t="shared" si="4"/>
        <v>040332</v>
      </c>
      <c r="C175" s="4">
        <f t="shared" si="5"/>
        <v>40332</v>
      </c>
      <c r="D175" s="5" t="s">
        <v>749</v>
      </c>
      <c r="E175" s="5" t="s">
        <v>750</v>
      </c>
      <c r="F175" s="6" t="s">
        <v>228</v>
      </c>
      <c r="G175" s="6">
        <v>1</v>
      </c>
      <c r="H175" s="7">
        <v>11.11</v>
      </c>
      <c r="I175" s="7">
        <v>11.11</v>
      </c>
    </row>
    <row r="176" ht="45" spans="1:9">
      <c r="A176" s="5" t="s">
        <v>3327</v>
      </c>
      <c r="B176" s="4" t="str">
        <f t="shared" si="4"/>
        <v>040333</v>
      </c>
      <c r="C176" s="4">
        <f t="shared" si="5"/>
        <v>40333</v>
      </c>
      <c r="D176" s="5" t="s">
        <v>751</v>
      </c>
      <c r="E176" s="5" t="s">
        <v>730</v>
      </c>
      <c r="F176" s="6" t="s">
        <v>228</v>
      </c>
      <c r="G176" s="6">
        <v>1</v>
      </c>
      <c r="H176" s="7">
        <v>11.52</v>
      </c>
      <c r="I176" s="7">
        <v>11.52</v>
      </c>
    </row>
    <row r="177" ht="105" spans="1:9">
      <c r="A177" s="5" t="s">
        <v>3328</v>
      </c>
      <c r="B177" s="4" t="str">
        <f t="shared" si="4"/>
        <v>040337</v>
      </c>
      <c r="C177" s="4">
        <f t="shared" si="5"/>
        <v>40337</v>
      </c>
      <c r="D177" s="5" t="s">
        <v>752</v>
      </c>
      <c r="E177" s="5" t="s">
        <v>753</v>
      </c>
      <c r="F177" s="6" t="s">
        <v>454</v>
      </c>
      <c r="G177" s="6">
        <v>1</v>
      </c>
      <c r="H177" s="7">
        <v>100.96</v>
      </c>
      <c r="I177" s="7">
        <v>100.96</v>
      </c>
    </row>
    <row r="178" ht="90" spans="1:9">
      <c r="A178" s="5" t="s">
        <v>3329</v>
      </c>
      <c r="B178" s="4" t="str">
        <f t="shared" si="4"/>
        <v>040339</v>
      </c>
      <c r="C178" s="4">
        <f t="shared" si="5"/>
        <v>40339</v>
      </c>
      <c r="D178" s="5" t="s">
        <v>754</v>
      </c>
      <c r="E178" s="5" t="s">
        <v>755</v>
      </c>
      <c r="F178" s="6" t="s">
        <v>454</v>
      </c>
      <c r="G178" s="6">
        <v>1</v>
      </c>
      <c r="H178" s="7">
        <v>119.98</v>
      </c>
      <c r="I178" s="7">
        <v>119.98</v>
      </c>
    </row>
    <row r="179" spans="1:9">
      <c r="A179" s="4" t="s">
        <v>3330</v>
      </c>
      <c r="B179" s="4" t="str">
        <f t="shared" si="4"/>
        <v>0404</v>
      </c>
      <c r="C179" s="4">
        <f t="shared" si="5"/>
        <v>404</v>
      </c>
      <c r="D179" s="5"/>
      <c r="E179" s="4" t="s">
        <v>756</v>
      </c>
      <c r="F179" s="6"/>
      <c r="G179" s="6"/>
      <c r="H179" s="7"/>
      <c r="I179" s="7"/>
    </row>
    <row r="180" ht="30" spans="1:9">
      <c r="A180" s="5" t="s">
        <v>3331</v>
      </c>
      <c r="B180" s="4" t="str">
        <f t="shared" si="4"/>
        <v>040405</v>
      </c>
      <c r="C180" s="4">
        <f t="shared" si="5"/>
        <v>40405</v>
      </c>
      <c r="D180" s="5" t="s">
        <v>757</v>
      </c>
      <c r="E180" s="5" t="s">
        <v>758</v>
      </c>
      <c r="F180" s="6" t="s">
        <v>454</v>
      </c>
      <c r="G180" s="6">
        <v>1</v>
      </c>
      <c r="H180" s="7">
        <v>108.49</v>
      </c>
      <c r="I180" s="7">
        <v>108.49</v>
      </c>
    </row>
    <row r="181" spans="1:9">
      <c r="A181" s="4" t="s">
        <v>3332</v>
      </c>
      <c r="B181" s="4" t="str">
        <f t="shared" si="4"/>
        <v>0406</v>
      </c>
      <c r="C181" s="4">
        <f t="shared" si="5"/>
        <v>406</v>
      </c>
      <c r="D181" s="5"/>
      <c r="E181" s="4" t="s">
        <v>759</v>
      </c>
      <c r="F181" s="6"/>
      <c r="G181" s="6"/>
      <c r="H181" s="7"/>
      <c r="I181" s="7"/>
    </row>
    <row r="182" ht="60" spans="1:9">
      <c r="A182" s="5" t="s">
        <v>3333</v>
      </c>
      <c r="B182" s="4" t="str">
        <f t="shared" si="4"/>
        <v>040601</v>
      </c>
      <c r="C182" s="4">
        <f t="shared" si="5"/>
        <v>40601</v>
      </c>
      <c r="D182" s="5" t="s">
        <v>760</v>
      </c>
      <c r="E182" s="5" t="s">
        <v>761</v>
      </c>
      <c r="F182" s="6" t="s">
        <v>454</v>
      </c>
      <c r="G182" s="6">
        <v>1</v>
      </c>
      <c r="H182" s="7">
        <v>114.81</v>
      </c>
      <c r="I182" s="7">
        <v>114.81</v>
      </c>
    </row>
    <row r="183" ht="60" spans="1:9">
      <c r="A183" s="5" t="s">
        <v>3334</v>
      </c>
      <c r="B183" s="4" t="str">
        <f t="shared" si="4"/>
        <v>040602</v>
      </c>
      <c r="C183" s="4">
        <f t="shared" si="5"/>
        <v>40602</v>
      </c>
      <c r="D183" s="5" t="s">
        <v>762</v>
      </c>
      <c r="E183" s="5" t="s">
        <v>763</v>
      </c>
      <c r="F183" s="6" t="s">
        <v>454</v>
      </c>
      <c r="G183" s="6">
        <v>1</v>
      </c>
      <c r="H183" s="7">
        <v>136.26</v>
      </c>
      <c r="I183" s="7">
        <v>136.26</v>
      </c>
    </row>
    <row r="184" spans="1:9">
      <c r="A184" s="4" t="s">
        <v>3335</v>
      </c>
      <c r="B184" s="4" t="str">
        <f t="shared" si="4"/>
        <v>0407</v>
      </c>
      <c r="C184" s="4">
        <f t="shared" si="5"/>
        <v>407</v>
      </c>
      <c r="D184" s="5"/>
      <c r="E184" s="4" t="s">
        <v>764</v>
      </c>
      <c r="F184" s="6"/>
      <c r="G184" s="6"/>
      <c r="H184" s="7"/>
      <c r="I184" s="7"/>
    </row>
    <row r="185" ht="75" spans="1:9">
      <c r="A185" s="5" t="s">
        <v>3336</v>
      </c>
      <c r="B185" s="4" t="str">
        <f t="shared" si="4"/>
        <v>040705</v>
      </c>
      <c r="C185" s="4">
        <f t="shared" si="5"/>
        <v>40705</v>
      </c>
      <c r="D185" s="5" t="s">
        <v>765</v>
      </c>
      <c r="E185" s="5" t="s">
        <v>766</v>
      </c>
      <c r="F185" s="6" t="s">
        <v>32</v>
      </c>
      <c r="G185" s="6">
        <v>1</v>
      </c>
      <c r="H185" s="7">
        <v>70.71</v>
      </c>
      <c r="I185" s="7">
        <v>70.71</v>
      </c>
    </row>
    <row r="186" spans="1:9">
      <c r="A186" s="4" t="s">
        <v>3337</v>
      </c>
      <c r="B186" s="4" t="str">
        <f t="shared" si="4"/>
        <v>0408</v>
      </c>
      <c r="C186" s="4">
        <f t="shared" si="5"/>
        <v>408</v>
      </c>
      <c r="D186" s="5"/>
      <c r="E186" s="4" t="s">
        <v>767</v>
      </c>
      <c r="F186" s="6"/>
      <c r="G186" s="6"/>
      <c r="H186" s="7"/>
      <c r="I186" s="7"/>
    </row>
    <row r="187" ht="30" spans="1:9">
      <c r="A187" s="5" t="s">
        <v>3338</v>
      </c>
      <c r="B187" s="4" t="str">
        <f t="shared" si="4"/>
        <v>040801</v>
      </c>
      <c r="C187" s="4">
        <f t="shared" si="5"/>
        <v>40801</v>
      </c>
      <c r="D187" s="5" t="s">
        <v>768</v>
      </c>
      <c r="E187" s="5" t="s">
        <v>769</v>
      </c>
      <c r="F187" s="6" t="s">
        <v>82</v>
      </c>
      <c r="G187" s="6">
        <v>1</v>
      </c>
      <c r="H187" s="10">
        <v>2847.6</v>
      </c>
      <c r="I187" s="10">
        <v>2847.6</v>
      </c>
    </row>
    <row r="188" ht="45" spans="1:9">
      <c r="A188" s="5" t="s">
        <v>3339</v>
      </c>
      <c r="B188" s="4" t="str">
        <f t="shared" si="4"/>
        <v>040802</v>
      </c>
      <c r="C188" s="4">
        <f t="shared" si="5"/>
        <v>40802</v>
      </c>
      <c r="D188" s="5" t="s">
        <v>770</v>
      </c>
      <c r="E188" s="5" t="s">
        <v>771</v>
      </c>
      <c r="F188" s="6" t="s">
        <v>454</v>
      </c>
      <c r="G188" s="6">
        <v>1</v>
      </c>
      <c r="H188" s="7">
        <v>142.38</v>
      </c>
      <c r="I188" s="7">
        <v>142.38</v>
      </c>
    </row>
    <row r="189" ht="45" spans="1:9">
      <c r="A189" s="5" t="s">
        <v>3340</v>
      </c>
      <c r="B189" s="4" t="str">
        <f t="shared" si="4"/>
        <v>040803</v>
      </c>
      <c r="C189" s="4">
        <f t="shared" si="5"/>
        <v>40803</v>
      </c>
      <c r="D189" s="5" t="s">
        <v>772</v>
      </c>
      <c r="E189" s="5" t="s">
        <v>773</v>
      </c>
      <c r="F189" s="6" t="s">
        <v>454</v>
      </c>
      <c r="G189" s="6">
        <v>1</v>
      </c>
      <c r="H189" s="7">
        <v>84.4</v>
      </c>
      <c r="I189" s="7">
        <v>84.4</v>
      </c>
    </row>
    <row r="190" ht="60" spans="1:9">
      <c r="A190" s="5" t="s">
        <v>3341</v>
      </c>
      <c r="B190" s="4" t="str">
        <f t="shared" si="4"/>
        <v>040806</v>
      </c>
      <c r="C190" s="4">
        <f t="shared" si="5"/>
        <v>40806</v>
      </c>
      <c r="D190" s="5" t="s">
        <v>774</v>
      </c>
      <c r="E190" s="5" t="s">
        <v>775</v>
      </c>
      <c r="F190" s="6" t="s">
        <v>454</v>
      </c>
      <c r="G190" s="6">
        <v>1</v>
      </c>
      <c r="H190" s="7">
        <v>25.32</v>
      </c>
      <c r="I190" s="7">
        <v>25.32</v>
      </c>
    </row>
    <row r="191" ht="45" spans="1:9">
      <c r="A191" s="5" t="s">
        <v>3342</v>
      </c>
      <c r="B191" s="4" t="str">
        <f t="shared" si="4"/>
        <v>040807</v>
      </c>
      <c r="C191" s="4">
        <f t="shared" si="5"/>
        <v>40807</v>
      </c>
      <c r="D191" s="5" t="s">
        <v>776</v>
      </c>
      <c r="E191" s="5" t="s">
        <v>777</v>
      </c>
      <c r="F191" s="6" t="s">
        <v>454</v>
      </c>
      <c r="G191" s="6">
        <v>1</v>
      </c>
      <c r="H191" s="7">
        <v>83.24</v>
      </c>
      <c r="I191" s="7">
        <v>83.24</v>
      </c>
    </row>
    <row r="192" spans="1:9">
      <c r="A192" s="5" t="s">
        <v>3343</v>
      </c>
      <c r="B192" s="4" t="str">
        <f t="shared" si="4"/>
        <v>040808</v>
      </c>
      <c r="C192" s="4">
        <f t="shared" si="5"/>
        <v>40808</v>
      </c>
      <c r="D192" s="5" t="s">
        <v>778</v>
      </c>
      <c r="E192" s="5" t="s">
        <v>779</v>
      </c>
      <c r="F192" s="6" t="s">
        <v>228</v>
      </c>
      <c r="G192" s="6">
        <v>1</v>
      </c>
      <c r="H192" s="7">
        <v>5.03</v>
      </c>
      <c r="I192" s="7">
        <v>5.03</v>
      </c>
    </row>
    <row r="193" ht="45" spans="1:9">
      <c r="A193" s="5" t="s">
        <v>3344</v>
      </c>
      <c r="B193" s="4" t="str">
        <f t="shared" si="4"/>
        <v>040809</v>
      </c>
      <c r="C193" s="4">
        <f t="shared" si="5"/>
        <v>40809</v>
      </c>
      <c r="D193" s="5" t="s">
        <v>780</v>
      </c>
      <c r="E193" s="5" t="s">
        <v>781</v>
      </c>
      <c r="F193" s="6" t="s">
        <v>454</v>
      </c>
      <c r="G193" s="6">
        <v>1</v>
      </c>
      <c r="H193" s="7">
        <v>458.83</v>
      </c>
      <c r="I193" s="7">
        <v>458.83</v>
      </c>
    </row>
    <row r="194" ht="45" spans="1:9">
      <c r="A194" s="5" t="s">
        <v>3345</v>
      </c>
      <c r="B194" s="4" t="str">
        <f t="shared" si="4"/>
        <v>040810</v>
      </c>
      <c r="C194" s="4">
        <f t="shared" si="5"/>
        <v>40810</v>
      </c>
      <c r="D194" s="5" t="s">
        <v>782</v>
      </c>
      <c r="E194" s="5" t="s">
        <v>783</v>
      </c>
      <c r="F194" s="6" t="s">
        <v>82</v>
      </c>
      <c r="G194" s="6">
        <v>1</v>
      </c>
      <c r="H194" s="10">
        <v>8671.35</v>
      </c>
      <c r="I194" s="10">
        <v>8671.35</v>
      </c>
    </row>
    <row r="195" ht="30" spans="1:9">
      <c r="A195" s="5" t="s">
        <v>3346</v>
      </c>
      <c r="B195" s="4" t="str">
        <f t="shared" si="4"/>
        <v>040813</v>
      </c>
      <c r="C195" s="4">
        <f t="shared" si="5"/>
        <v>40813</v>
      </c>
      <c r="D195" s="5" t="s">
        <v>784</v>
      </c>
      <c r="E195" s="5" t="s">
        <v>785</v>
      </c>
      <c r="F195" s="6" t="s">
        <v>454</v>
      </c>
      <c r="G195" s="6">
        <v>1</v>
      </c>
      <c r="H195" s="7">
        <v>80.31</v>
      </c>
      <c r="I195" s="7">
        <v>80.31</v>
      </c>
    </row>
    <row r="196" ht="30" spans="1:9">
      <c r="A196" s="5" t="s">
        <v>3347</v>
      </c>
      <c r="B196" s="4" t="str">
        <f t="shared" si="4"/>
        <v>040816</v>
      </c>
      <c r="C196" s="4">
        <f t="shared" si="5"/>
        <v>40816</v>
      </c>
      <c r="D196" s="5" t="s">
        <v>786</v>
      </c>
      <c r="E196" s="5" t="s">
        <v>787</v>
      </c>
      <c r="F196" s="6" t="s">
        <v>454</v>
      </c>
      <c r="G196" s="6">
        <v>1</v>
      </c>
      <c r="H196" s="7">
        <v>14.57</v>
      </c>
      <c r="I196" s="7">
        <v>14.57</v>
      </c>
    </row>
    <row r="197" ht="75" spans="1:9">
      <c r="A197" s="5" t="s">
        <v>3348</v>
      </c>
      <c r="B197" s="4" t="str">
        <f t="shared" si="4"/>
        <v>040817</v>
      </c>
      <c r="C197" s="4">
        <f t="shared" si="5"/>
        <v>40817</v>
      </c>
      <c r="D197" s="5" t="s">
        <v>788</v>
      </c>
      <c r="E197" s="5" t="s">
        <v>789</v>
      </c>
      <c r="F197" s="6" t="s">
        <v>82</v>
      </c>
      <c r="G197" s="6">
        <v>1</v>
      </c>
      <c r="H197" s="10">
        <v>4226.14</v>
      </c>
      <c r="I197" s="10">
        <v>4226.14</v>
      </c>
    </row>
    <row r="198" ht="45" spans="1:9">
      <c r="A198" s="5" t="s">
        <v>3349</v>
      </c>
      <c r="B198" s="4" t="str">
        <f t="shared" si="4"/>
        <v>040818</v>
      </c>
      <c r="C198" s="4">
        <f t="shared" si="5"/>
        <v>40818</v>
      </c>
      <c r="D198" s="5" t="s">
        <v>790</v>
      </c>
      <c r="E198" s="5" t="s">
        <v>791</v>
      </c>
      <c r="F198" s="6" t="s">
        <v>454</v>
      </c>
      <c r="G198" s="6">
        <v>1</v>
      </c>
      <c r="H198" s="7">
        <v>71.61</v>
      </c>
      <c r="I198" s="7">
        <v>71.61</v>
      </c>
    </row>
    <row r="199" ht="90" spans="1:9">
      <c r="A199" s="4" t="s">
        <v>3350</v>
      </c>
      <c r="B199" s="4" t="str">
        <f t="shared" si="4"/>
        <v>0409</v>
      </c>
      <c r="C199" s="4">
        <f t="shared" si="5"/>
        <v>409</v>
      </c>
      <c r="D199" s="5"/>
      <c r="E199" s="4" t="s">
        <v>792</v>
      </c>
      <c r="F199" s="6"/>
      <c r="G199" s="6"/>
      <c r="H199" s="7"/>
      <c r="I199" s="7"/>
    </row>
    <row r="200" ht="90" spans="1:9">
      <c r="A200" s="5" t="s">
        <v>3351</v>
      </c>
      <c r="B200" s="4" t="str">
        <f t="shared" si="4"/>
        <v>040901</v>
      </c>
      <c r="C200" s="4">
        <f t="shared" si="5"/>
        <v>40901</v>
      </c>
      <c r="D200" s="5" t="s">
        <v>793</v>
      </c>
      <c r="E200" s="5" t="s">
        <v>794</v>
      </c>
      <c r="F200" s="6" t="s">
        <v>32</v>
      </c>
      <c r="G200" s="6">
        <v>1</v>
      </c>
      <c r="H200" s="7">
        <v>573.79</v>
      </c>
      <c r="I200" s="7">
        <v>573.79</v>
      </c>
    </row>
    <row r="201" ht="90" spans="1:9">
      <c r="A201" s="5" t="s">
        <v>3352</v>
      </c>
      <c r="B201" s="4" t="str">
        <f t="shared" si="4"/>
        <v>040902</v>
      </c>
      <c r="C201" s="4">
        <f t="shared" si="5"/>
        <v>40902</v>
      </c>
      <c r="D201" s="5" t="s">
        <v>795</v>
      </c>
      <c r="E201" s="5" t="s">
        <v>796</v>
      </c>
      <c r="F201" s="6" t="s">
        <v>32</v>
      </c>
      <c r="G201" s="6">
        <v>1</v>
      </c>
      <c r="H201" s="7">
        <v>958.62</v>
      </c>
      <c r="I201" s="7">
        <v>958.62</v>
      </c>
    </row>
    <row r="202" ht="90" spans="1:9">
      <c r="A202" s="5" t="s">
        <v>3353</v>
      </c>
      <c r="B202" s="4" t="str">
        <f t="shared" si="4"/>
        <v>040903</v>
      </c>
      <c r="C202" s="4">
        <f t="shared" si="5"/>
        <v>40903</v>
      </c>
      <c r="D202" s="5" t="s">
        <v>797</v>
      </c>
      <c r="E202" s="5" t="s">
        <v>798</v>
      </c>
      <c r="F202" s="6" t="s">
        <v>32</v>
      </c>
      <c r="G202" s="6">
        <v>1</v>
      </c>
      <c r="H202" s="10">
        <v>1385.14</v>
      </c>
      <c r="I202" s="10">
        <v>1385.14</v>
      </c>
    </row>
    <row r="203" ht="90" spans="1:9">
      <c r="A203" s="5" t="s">
        <v>3354</v>
      </c>
      <c r="B203" s="4" t="str">
        <f t="shared" si="4"/>
        <v>040904</v>
      </c>
      <c r="C203" s="4">
        <f t="shared" si="5"/>
        <v>40904</v>
      </c>
      <c r="D203" s="5" t="s">
        <v>799</v>
      </c>
      <c r="E203" s="5" t="s">
        <v>800</v>
      </c>
      <c r="F203" s="6" t="s">
        <v>32</v>
      </c>
      <c r="G203" s="6">
        <v>1</v>
      </c>
      <c r="H203" s="10">
        <v>1861.62</v>
      </c>
      <c r="I203" s="10">
        <v>1861.62</v>
      </c>
    </row>
    <row r="204" spans="1:9">
      <c r="A204" s="4" t="s">
        <v>3355</v>
      </c>
      <c r="B204" s="4" t="str">
        <f t="shared" si="4"/>
        <v>05</v>
      </c>
      <c r="C204" s="4">
        <f t="shared" si="5"/>
        <v>5</v>
      </c>
      <c r="D204" s="5"/>
      <c r="E204" s="4" t="s">
        <v>801</v>
      </c>
      <c r="F204" s="6"/>
      <c r="G204" s="6"/>
      <c r="H204" s="7"/>
      <c r="I204" s="7"/>
    </row>
    <row r="205" spans="1:9">
      <c r="A205" s="4" t="s">
        <v>3356</v>
      </c>
      <c r="B205" s="4" t="str">
        <f t="shared" si="4"/>
        <v>0501</v>
      </c>
      <c r="C205" s="4">
        <f t="shared" si="5"/>
        <v>501</v>
      </c>
      <c r="D205" s="5"/>
      <c r="E205" s="4" t="s">
        <v>802</v>
      </c>
      <c r="F205" s="6"/>
      <c r="G205" s="6"/>
      <c r="H205" s="7"/>
      <c r="I205" s="7"/>
    </row>
    <row r="206" ht="60" spans="1:9">
      <c r="A206" s="5" t="s">
        <v>3357</v>
      </c>
      <c r="B206" s="4" t="str">
        <f t="shared" ref="B206:B269" si="6">SUBSTITUTE(A206,"'",)</f>
        <v>050112</v>
      </c>
      <c r="C206" s="4">
        <f t="shared" ref="C206:C269" si="7">VALUE(B206)</f>
        <v>50112</v>
      </c>
      <c r="D206" s="5" t="s">
        <v>803</v>
      </c>
      <c r="E206" s="5" t="s">
        <v>804</v>
      </c>
      <c r="F206" s="6" t="s">
        <v>454</v>
      </c>
      <c r="G206" s="6">
        <v>1</v>
      </c>
      <c r="H206" s="7">
        <v>186.65</v>
      </c>
      <c r="I206" s="7">
        <v>186.65</v>
      </c>
    </row>
    <row r="207" ht="45" spans="1:9">
      <c r="A207" s="5" t="s">
        <v>3358</v>
      </c>
      <c r="B207" s="4" t="str">
        <f t="shared" si="6"/>
        <v>050115</v>
      </c>
      <c r="C207" s="4">
        <f t="shared" si="7"/>
        <v>50115</v>
      </c>
      <c r="D207" s="5" t="s">
        <v>805</v>
      </c>
      <c r="E207" s="5" t="s">
        <v>806</v>
      </c>
      <c r="F207" s="6" t="s">
        <v>82</v>
      </c>
      <c r="G207" s="6">
        <v>1</v>
      </c>
      <c r="H207" s="7">
        <v>570.52</v>
      </c>
      <c r="I207" s="7">
        <v>570.52</v>
      </c>
    </row>
    <row r="208" ht="75" spans="1:9">
      <c r="A208" s="5" t="s">
        <v>3359</v>
      </c>
      <c r="B208" s="4" t="str">
        <f t="shared" si="6"/>
        <v>050122</v>
      </c>
      <c r="C208" s="4">
        <f t="shared" si="7"/>
        <v>50122</v>
      </c>
      <c r="D208" s="5" t="s">
        <v>807</v>
      </c>
      <c r="E208" s="5" t="s">
        <v>808</v>
      </c>
      <c r="F208" s="6" t="s">
        <v>454</v>
      </c>
      <c r="G208" s="6">
        <v>1</v>
      </c>
      <c r="H208" s="7">
        <v>223.73</v>
      </c>
      <c r="I208" s="7">
        <v>223.73</v>
      </c>
    </row>
    <row r="209" spans="1:9">
      <c r="A209" s="4" t="s">
        <v>3360</v>
      </c>
      <c r="B209" s="4" t="str">
        <f t="shared" si="6"/>
        <v>0502</v>
      </c>
      <c r="C209" s="4">
        <f t="shared" si="7"/>
        <v>502</v>
      </c>
      <c r="D209" s="5"/>
      <c r="E209" s="4" t="s">
        <v>809</v>
      </c>
      <c r="F209" s="6"/>
      <c r="G209" s="6"/>
      <c r="H209" s="7"/>
      <c r="I209" s="7"/>
    </row>
    <row r="210" ht="90" spans="1:9">
      <c r="A210" s="5" t="s">
        <v>3361</v>
      </c>
      <c r="B210" s="4" t="str">
        <f t="shared" si="6"/>
        <v>050202</v>
      </c>
      <c r="C210" s="4">
        <f t="shared" si="7"/>
        <v>50202</v>
      </c>
      <c r="D210" s="5" t="s">
        <v>810</v>
      </c>
      <c r="E210" s="5" t="s">
        <v>811</v>
      </c>
      <c r="F210" s="6" t="s">
        <v>454</v>
      </c>
      <c r="G210" s="6">
        <v>1</v>
      </c>
      <c r="H210" s="7">
        <v>140.67</v>
      </c>
      <c r="I210" s="7">
        <v>140.67</v>
      </c>
    </row>
    <row r="211" ht="45" spans="1:9">
      <c r="A211" s="5" t="s">
        <v>3362</v>
      </c>
      <c r="B211" s="4" t="str">
        <f t="shared" si="6"/>
        <v>050203</v>
      </c>
      <c r="C211" s="4">
        <f t="shared" si="7"/>
        <v>50203</v>
      </c>
      <c r="D211" s="5" t="s">
        <v>812</v>
      </c>
      <c r="E211" s="5" t="s">
        <v>813</v>
      </c>
      <c r="F211" s="6" t="s">
        <v>27</v>
      </c>
      <c r="G211" s="6">
        <v>1</v>
      </c>
      <c r="H211" s="7">
        <v>500</v>
      </c>
      <c r="I211" s="7">
        <v>500</v>
      </c>
    </row>
    <row r="212" ht="45" spans="1:9">
      <c r="A212" s="5" t="s">
        <v>3363</v>
      </c>
      <c r="B212" s="4" t="str">
        <f t="shared" si="6"/>
        <v>050205</v>
      </c>
      <c r="C212" s="4">
        <f t="shared" si="7"/>
        <v>50205</v>
      </c>
      <c r="D212" s="5" t="s">
        <v>814</v>
      </c>
      <c r="E212" s="5" t="s">
        <v>815</v>
      </c>
      <c r="F212" s="6" t="s">
        <v>454</v>
      </c>
      <c r="G212" s="6">
        <v>1</v>
      </c>
      <c r="H212" s="7">
        <v>529.07</v>
      </c>
      <c r="I212" s="7">
        <v>529.07</v>
      </c>
    </row>
    <row r="213" ht="45" spans="1:9">
      <c r="A213" s="5" t="s">
        <v>3364</v>
      </c>
      <c r="B213" s="4" t="str">
        <f t="shared" si="6"/>
        <v>050206</v>
      </c>
      <c r="C213" s="4">
        <f t="shared" si="7"/>
        <v>50206</v>
      </c>
      <c r="D213" s="5" t="s">
        <v>816</v>
      </c>
      <c r="E213" s="5" t="s">
        <v>817</v>
      </c>
      <c r="F213" s="6" t="s">
        <v>454</v>
      </c>
      <c r="G213" s="6">
        <v>1</v>
      </c>
      <c r="H213" s="7">
        <v>562.59</v>
      </c>
      <c r="I213" s="7">
        <v>562.59</v>
      </c>
    </row>
    <row r="214" ht="75" spans="1:9">
      <c r="A214" s="5" t="s">
        <v>3365</v>
      </c>
      <c r="B214" s="4" t="str">
        <f t="shared" si="6"/>
        <v>050208</v>
      </c>
      <c r="C214" s="4">
        <f t="shared" si="7"/>
        <v>50208</v>
      </c>
      <c r="D214" s="5" t="s">
        <v>818</v>
      </c>
      <c r="E214" s="5" t="s">
        <v>819</v>
      </c>
      <c r="F214" s="6" t="s">
        <v>454</v>
      </c>
      <c r="G214" s="6">
        <v>1</v>
      </c>
      <c r="H214" s="7">
        <v>141.15</v>
      </c>
      <c r="I214" s="7">
        <v>141.15</v>
      </c>
    </row>
    <row r="215" spans="1:9">
      <c r="A215" s="4" t="s">
        <v>3366</v>
      </c>
      <c r="B215" s="4" t="str">
        <f t="shared" si="6"/>
        <v>0503</v>
      </c>
      <c r="C215" s="4">
        <f t="shared" si="7"/>
        <v>503</v>
      </c>
      <c r="D215" s="5"/>
      <c r="E215" s="4" t="s">
        <v>820</v>
      </c>
      <c r="F215" s="6"/>
      <c r="G215" s="6"/>
      <c r="H215" s="7"/>
      <c r="I215" s="7"/>
    </row>
    <row r="216" ht="45" spans="1:9">
      <c r="A216" s="5" t="s">
        <v>3367</v>
      </c>
      <c r="B216" s="4" t="str">
        <f t="shared" si="6"/>
        <v>050301</v>
      </c>
      <c r="C216" s="4">
        <f t="shared" si="7"/>
        <v>50301</v>
      </c>
      <c r="D216" s="5" t="s">
        <v>821</v>
      </c>
      <c r="E216" s="5" t="s">
        <v>822</v>
      </c>
      <c r="F216" s="6" t="s">
        <v>32</v>
      </c>
      <c r="G216" s="6">
        <v>1</v>
      </c>
      <c r="H216" s="7">
        <v>9.57</v>
      </c>
      <c r="I216" s="7">
        <v>9.57</v>
      </c>
    </row>
    <row r="217" ht="45" spans="1:9">
      <c r="A217" s="5" t="s">
        <v>3368</v>
      </c>
      <c r="B217" s="4" t="str">
        <f t="shared" si="6"/>
        <v>050303</v>
      </c>
      <c r="C217" s="4">
        <f t="shared" si="7"/>
        <v>50303</v>
      </c>
      <c r="D217" s="5" t="s">
        <v>823</v>
      </c>
      <c r="E217" s="5" t="s">
        <v>824</v>
      </c>
      <c r="F217" s="6" t="s">
        <v>32</v>
      </c>
      <c r="G217" s="6">
        <v>1</v>
      </c>
      <c r="H217" s="7">
        <v>77.05</v>
      </c>
      <c r="I217" s="7">
        <v>77.05</v>
      </c>
    </row>
    <row r="218" spans="1:9">
      <c r="A218" s="4" t="s">
        <v>3369</v>
      </c>
      <c r="B218" s="4" t="str">
        <f t="shared" si="6"/>
        <v>0505</v>
      </c>
      <c r="C218" s="4">
        <f t="shared" si="7"/>
        <v>505</v>
      </c>
      <c r="D218" s="5"/>
      <c r="E218" s="4" t="s">
        <v>825</v>
      </c>
      <c r="F218" s="6"/>
      <c r="G218" s="6"/>
      <c r="H218" s="7"/>
      <c r="I218" s="7"/>
    </row>
    <row r="219" ht="75" spans="1:9">
      <c r="A219" s="5" t="s">
        <v>3370</v>
      </c>
      <c r="B219" s="4" t="str">
        <f t="shared" si="6"/>
        <v>050501</v>
      </c>
      <c r="C219" s="4">
        <f t="shared" si="7"/>
        <v>50501</v>
      </c>
      <c r="D219" s="5" t="s">
        <v>826</v>
      </c>
      <c r="E219" s="5" t="s">
        <v>827</v>
      </c>
      <c r="F219" s="6" t="s">
        <v>454</v>
      </c>
      <c r="G219" s="6">
        <v>1</v>
      </c>
      <c r="H219" s="7">
        <v>134.08</v>
      </c>
      <c r="I219" s="7">
        <v>134.08</v>
      </c>
    </row>
    <row r="220" ht="90" spans="1:9">
      <c r="A220" s="5" t="s">
        <v>3371</v>
      </c>
      <c r="B220" s="4" t="str">
        <f t="shared" si="6"/>
        <v>050502</v>
      </c>
      <c r="C220" s="4">
        <f t="shared" si="7"/>
        <v>50502</v>
      </c>
      <c r="D220" s="5" t="s">
        <v>828</v>
      </c>
      <c r="E220" s="5" t="s">
        <v>829</v>
      </c>
      <c r="F220" s="6" t="s">
        <v>454</v>
      </c>
      <c r="G220" s="6">
        <v>1</v>
      </c>
      <c r="H220" s="7">
        <v>252.6</v>
      </c>
      <c r="I220" s="7">
        <v>252.6</v>
      </c>
    </row>
    <row r="221" ht="90" spans="1:9">
      <c r="A221" s="5" t="s">
        <v>3372</v>
      </c>
      <c r="B221" s="4" t="str">
        <f t="shared" si="6"/>
        <v>050503</v>
      </c>
      <c r="C221" s="4">
        <f t="shared" si="7"/>
        <v>50503</v>
      </c>
      <c r="D221" s="5" t="s">
        <v>830</v>
      </c>
      <c r="E221" s="5" t="s">
        <v>831</v>
      </c>
      <c r="F221" s="6" t="s">
        <v>454</v>
      </c>
      <c r="G221" s="6">
        <v>1</v>
      </c>
      <c r="H221" s="7">
        <v>94.27</v>
      </c>
      <c r="I221" s="7">
        <v>94.27</v>
      </c>
    </row>
    <row r="222" ht="30" spans="1:9">
      <c r="A222" s="4" t="s">
        <v>3373</v>
      </c>
      <c r="B222" s="4" t="str">
        <f t="shared" si="6"/>
        <v>0506</v>
      </c>
      <c r="C222" s="4">
        <f t="shared" si="7"/>
        <v>506</v>
      </c>
      <c r="D222" s="5"/>
      <c r="E222" s="4" t="s">
        <v>832</v>
      </c>
      <c r="F222" s="6"/>
      <c r="G222" s="6"/>
      <c r="H222" s="7"/>
      <c r="I222" s="7"/>
    </row>
    <row r="223" ht="90" spans="1:9">
      <c r="A223" s="5" t="s">
        <v>3374</v>
      </c>
      <c r="B223" s="4" t="str">
        <f t="shared" si="6"/>
        <v>050601</v>
      </c>
      <c r="C223" s="4">
        <f t="shared" si="7"/>
        <v>50601</v>
      </c>
      <c r="D223" s="5" t="s">
        <v>833</v>
      </c>
      <c r="E223" s="5" t="s">
        <v>834</v>
      </c>
      <c r="F223" s="6" t="s">
        <v>454</v>
      </c>
      <c r="G223" s="6">
        <v>1</v>
      </c>
      <c r="H223" s="7">
        <v>71.17</v>
      </c>
      <c r="I223" s="7">
        <v>71.17</v>
      </c>
    </row>
    <row r="224" ht="90" spans="1:9">
      <c r="A224" s="5" t="s">
        <v>3375</v>
      </c>
      <c r="B224" s="4" t="str">
        <f t="shared" si="6"/>
        <v>050602</v>
      </c>
      <c r="C224" s="4">
        <f t="shared" si="7"/>
        <v>50602</v>
      </c>
      <c r="D224" s="5" t="s">
        <v>835</v>
      </c>
      <c r="E224" s="5" t="s">
        <v>836</v>
      </c>
      <c r="F224" s="6" t="s">
        <v>454</v>
      </c>
      <c r="G224" s="6">
        <v>1</v>
      </c>
      <c r="H224" s="7">
        <v>86.97</v>
      </c>
      <c r="I224" s="7">
        <v>86.97</v>
      </c>
    </row>
    <row r="225" ht="90" spans="1:9">
      <c r="A225" s="5" t="s">
        <v>3376</v>
      </c>
      <c r="B225" s="4" t="str">
        <f t="shared" si="6"/>
        <v>050603</v>
      </c>
      <c r="C225" s="4">
        <f t="shared" si="7"/>
        <v>50603</v>
      </c>
      <c r="D225" s="5" t="s">
        <v>837</v>
      </c>
      <c r="E225" s="5" t="s">
        <v>838</v>
      </c>
      <c r="F225" s="6" t="s">
        <v>454</v>
      </c>
      <c r="G225" s="6">
        <v>1</v>
      </c>
      <c r="H225" s="7">
        <v>102.24</v>
      </c>
      <c r="I225" s="7">
        <v>102.24</v>
      </c>
    </row>
    <row r="226" ht="90" spans="1:9">
      <c r="A226" s="5" t="s">
        <v>3377</v>
      </c>
      <c r="B226" s="4" t="str">
        <f t="shared" si="6"/>
        <v>050605</v>
      </c>
      <c r="C226" s="4">
        <f t="shared" si="7"/>
        <v>50605</v>
      </c>
      <c r="D226" s="5" t="s">
        <v>839</v>
      </c>
      <c r="E226" s="5" t="s">
        <v>840</v>
      </c>
      <c r="F226" s="6" t="s">
        <v>454</v>
      </c>
      <c r="G226" s="6">
        <v>1</v>
      </c>
      <c r="H226" s="7">
        <v>78.23</v>
      </c>
      <c r="I226" s="7">
        <v>78.23</v>
      </c>
    </row>
    <row r="227" ht="90" spans="1:9">
      <c r="A227" s="5" t="s">
        <v>3378</v>
      </c>
      <c r="B227" s="4" t="str">
        <f t="shared" si="6"/>
        <v>050606</v>
      </c>
      <c r="C227" s="4">
        <f t="shared" si="7"/>
        <v>50606</v>
      </c>
      <c r="D227" s="5" t="s">
        <v>841</v>
      </c>
      <c r="E227" s="5" t="s">
        <v>842</v>
      </c>
      <c r="F227" s="6" t="s">
        <v>454</v>
      </c>
      <c r="G227" s="6">
        <v>1</v>
      </c>
      <c r="H227" s="7">
        <v>64.23</v>
      </c>
      <c r="I227" s="7">
        <v>64.23</v>
      </c>
    </row>
    <row r="228" ht="90" spans="1:9">
      <c r="A228" s="5" t="s">
        <v>3379</v>
      </c>
      <c r="B228" s="4" t="str">
        <f t="shared" si="6"/>
        <v>050607</v>
      </c>
      <c r="C228" s="4">
        <f t="shared" si="7"/>
        <v>50607</v>
      </c>
      <c r="D228" s="5" t="s">
        <v>843</v>
      </c>
      <c r="E228" s="5" t="s">
        <v>844</v>
      </c>
      <c r="F228" s="6" t="s">
        <v>454</v>
      </c>
      <c r="G228" s="6">
        <v>1</v>
      </c>
      <c r="H228" s="7">
        <v>137.37</v>
      </c>
      <c r="I228" s="7">
        <v>137.37</v>
      </c>
    </row>
    <row r="229" ht="90" spans="1:9">
      <c r="A229" s="5" t="s">
        <v>3380</v>
      </c>
      <c r="B229" s="4" t="str">
        <f t="shared" si="6"/>
        <v>050608</v>
      </c>
      <c r="C229" s="4">
        <f t="shared" si="7"/>
        <v>50608</v>
      </c>
      <c r="D229" s="5" t="s">
        <v>845</v>
      </c>
      <c r="E229" s="5" t="s">
        <v>846</v>
      </c>
      <c r="F229" s="6" t="s">
        <v>454</v>
      </c>
      <c r="G229" s="6">
        <v>1</v>
      </c>
      <c r="H229" s="7">
        <v>111.05</v>
      </c>
      <c r="I229" s="7">
        <v>111.05</v>
      </c>
    </row>
    <row r="230" spans="1:9">
      <c r="A230" s="4" t="s">
        <v>3381</v>
      </c>
      <c r="B230" s="4" t="str">
        <f t="shared" si="6"/>
        <v>06</v>
      </c>
      <c r="C230" s="4">
        <f t="shared" si="7"/>
        <v>6</v>
      </c>
      <c r="D230" s="5"/>
      <c r="E230" s="4" t="s">
        <v>847</v>
      </c>
      <c r="F230" s="6"/>
      <c r="G230" s="6"/>
      <c r="H230" s="7"/>
      <c r="I230" s="7"/>
    </row>
    <row r="231" spans="1:9">
      <c r="A231" s="4" t="s">
        <v>3382</v>
      </c>
      <c r="B231" s="4" t="str">
        <f t="shared" si="6"/>
        <v>0601</v>
      </c>
      <c r="C231" s="4">
        <f t="shared" si="7"/>
        <v>601</v>
      </c>
      <c r="D231" s="5"/>
      <c r="E231" s="4" t="s">
        <v>848</v>
      </c>
      <c r="F231" s="6"/>
      <c r="G231" s="6"/>
      <c r="H231" s="7"/>
      <c r="I231" s="7"/>
    </row>
    <row r="232" ht="60" spans="1:9">
      <c r="A232" s="5" t="s">
        <v>3383</v>
      </c>
      <c r="B232" s="4" t="str">
        <f t="shared" si="6"/>
        <v>060101</v>
      </c>
      <c r="C232" s="4">
        <f t="shared" si="7"/>
        <v>60101</v>
      </c>
      <c r="D232" s="5" t="s">
        <v>849</v>
      </c>
      <c r="E232" s="5" t="s">
        <v>850</v>
      </c>
      <c r="F232" s="6" t="s">
        <v>27</v>
      </c>
      <c r="G232" s="6">
        <v>1</v>
      </c>
      <c r="H232" s="7">
        <v>386.72</v>
      </c>
      <c r="I232" s="7">
        <v>386.72</v>
      </c>
    </row>
    <row r="233" ht="60" spans="1:9">
      <c r="A233" s="5" t="s">
        <v>3384</v>
      </c>
      <c r="B233" s="4" t="str">
        <f t="shared" si="6"/>
        <v>060102</v>
      </c>
      <c r="C233" s="4">
        <f t="shared" si="7"/>
        <v>60102</v>
      </c>
      <c r="D233" s="5" t="s">
        <v>851</v>
      </c>
      <c r="E233" s="5" t="s">
        <v>852</v>
      </c>
      <c r="F233" s="6" t="s">
        <v>27</v>
      </c>
      <c r="G233" s="6">
        <v>1</v>
      </c>
      <c r="H233" s="7">
        <v>386.72</v>
      </c>
      <c r="I233" s="7">
        <v>386.72</v>
      </c>
    </row>
    <row r="234" ht="60" spans="1:9">
      <c r="A234" s="5" t="s">
        <v>3385</v>
      </c>
      <c r="B234" s="4" t="str">
        <f t="shared" si="6"/>
        <v>060103</v>
      </c>
      <c r="C234" s="4">
        <f t="shared" si="7"/>
        <v>60103</v>
      </c>
      <c r="D234" s="5" t="s">
        <v>853</v>
      </c>
      <c r="E234" s="5" t="s">
        <v>854</v>
      </c>
      <c r="F234" s="6" t="s">
        <v>27</v>
      </c>
      <c r="G234" s="6">
        <v>1</v>
      </c>
      <c r="H234" s="7">
        <v>386.72</v>
      </c>
      <c r="I234" s="7">
        <v>386.72</v>
      </c>
    </row>
    <row r="235" ht="45" spans="1:9">
      <c r="A235" s="5" t="s">
        <v>3386</v>
      </c>
      <c r="B235" s="4" t="str">
        <f t="shared" si="6"/>
        <v>060107</v>
      </c>
      <c r="C235" s="4">
        <f t="shared" si="7"/>
        <v>60107</v>
      </c>
      <c r="D235" s="5" t="s">
        <v>855</v>
      </c>
      <c r="E235" s="5" t="s">
        <v>856</v>
      </c>
      <c r="F235" s="6" t="s">
        <v>32</v>
      </c>
      <c r="G235" s="6">
        <v>1</v>
      </c>
      <c r="H235" s="7">
        <v>21.23</v>
      </c>
      <c r="I235" s="7">
        <v>21.23</v>
      </c>
    </row>
    <row r="236" ht="60" spans="1:9">
      <c r="A236" s="5" t="s">
        <v>3387</v>
      </c>
      <c r="B236" s="4" t="str">
        <f t="shared" si="6"/>
        <v>060108</v>
      </c>
      <c r="C236" s="4">
        <f t="shared" si="7"/>
        <v>60108</v>
      </c>
      <c r="D236" s="5" t="s">
        <v>857</v>
      </c>
      <c r="E236" s="5" t="s">
        <v>858</v>
      </c>
      <c r="F236" s="6" t="s">
        <v>27</v>
      </c>
      <c r="G236" s="6">
        <v>1</v>
      </c>
      <c r="H236" s="7">
        <v>436.02</v>
      </c>
      <c r="I236" s="7">
        <v>436.02</v>
      </c>
    </row>
    <row r="237" ht="45" spans="1:9">
      <c r="A237" s="5" t="s">
        <v>3388</v>
      </c>
      <c r="B237" s="4" t="str">
        <f t="shared" si="6"/>
        <v>060110</v>
      </c>
      <c r="C237" s="4">
        <f t="shared" si="7"/>
        <v>60110</v>
      </c>
      <c r="D237" s="5" t="s">
        <v>859</v>
      </c>
      <c r="E237" s="5" t="s">
        <v>860</v>
      </c>
      <c r="F237" s="6" t="s">
        <v>32</v>
      </c>
      <c r="G237" s="6">
        <v>1</v>
      </c>
      <c r="H237" s="7">
        <v>84.02</v>
      </c>
      <c r="I237" s="7">
        <v>84.02</v>
      </c>
    </row>
    <row r="238" ht="45" spans="1:9">
      <c r="A238" s="5" t="s">
        <v>3389</v>
      </c>
      <c r="B238" s="4" t="str">
        <f t="shared" si="6"/>
        <v>060112</v>
      </c>
      <c r="C238" s="4">
        <f t="shared" si="7"/>
        <v>60112</v>
      </c>
      <c r="D238" s="5" t="s">
        <v>861</v>
      </c>
      <c r="E238" s="5" t="s">
        <v>862</v>
      </c>
      <c r="F238" s="6" t="s">
        <v>32</v>
      </c>
      <c r="G238" s="6">
        <v>1</v>
      </c>
      <c r="H238" s="7">
        <v>67.12</v>
      </c>
      <c r="I238" s="7">
        <v>67.12</v>
      </c>
    </row>
    <row r="239" ht="45" spans="1:9">
      <c r="A239" s="5" t="s">
        <v>3390</v>
      </c>
      <c r="B239" s="4" t="str">
        <f t="shared" si="6"/>
        <v>060113</v>
      </c>
      <c r="C239" s="4">
        <f t="shared" si="7"/>
        <v>60113</v>
      </c>
      <c r="D239" s="5" t="s">
        <v>863</v>
      </c>
      <c r="E239" s="5" t="s">
        <v>864</v>
      </c>
      <c r="F239" s="6" t="s">
        <v>32</v>
      </c>
      <c r="G239" s="6">
        <v>1</v>
      </c>
      <c r="H239" s="7">
        <v>27.82</v>
      </c>
      <c r="I239" s="7">
        <v>27.82</v>
      </c>
    </row>
    <row r="240" spans="1:9">
      <c r="A240" s="4" t="s">
        <v>3391</v>
      </c>
      <c r="B240" s="4" t="str">
        <f t="shared" si="6"/>
        <v>0611</v>
      </c>
      <c r="C240" s="4">
        <f t="shared" si="7"/>
        <v>611</v>
      </c>
      <c r="D240" s="5"/>
      <c r="E240" s="4" t="s">
        <v>865</v>
      </c>
      <c r="F240" s="6"/>
      <c r="G240" s="6"/>
      <c r="H240" s="7"/>
      <c r="I240" s="7"/>
    </row>
    <row r="241" ht="45" spans="1:9">
      <c r="A241" s="5" t="s">
        <v>3392</v>
      </c>
      <c r="B241" s="4" t="str">
        <f t="shared" si="6"/>
        <v>061101</v>
      </c>
      <c r="C241" s="4">
        <f t="shared" si="7"/>
        <v>61101</v>
      </c>
      <c r="D241" s="5" t="s">
        <v>866</v>
      </c>
      <c r="E241" s="5" t="s">
        <v>867</v>
      </c>
      <c r="F241" s="6" t="s">
        <v>27</v>
      </c>
      <c r="G241" s="6">
        <v>1</v>
      </c>
      <c r="H241" s="7">
        <v>10.26</v>
      </c>
      <c r="I241" s="7">
        <v>10.26</v>
      </c>
    </row>
    <row r="242" ht="45" spans="1:9">
      <c r="A242" s="5" t="s">
        <v>3393</v>
      </c>
      <c r="B242" s="4" t="str">
        <f t="shared" si="6"/>
        <v>061102</v>
      </c>
      <c r="C242" s="4">
        <f t="shared" si="7"/>
        <v>61102</v>
      </c>
      <c r="D242" s="5" t="s">
        <v>868</v>
      </c>
      <c r="E242" s="5" t="s">
        <v>869</v>
      </c>
      <c r="F242" s="6" t="s">
        <v>27</v>
      </c>
      <c r="G242" s="6">
        <v>1</v>
      </c>
      <c r="H242" s="7">
        <v>141.3</v>
      </c>
      <c r="I242" s="7">
        <v>141.3</v>
      </c>
    </row>
    <row r="243" ht="45" spans="1:9">
      <c r="A243" s="5" t="s">
        <v>3394</v>
      </c>
      <c r="B243" s="4" t="str">
        <f t="shared" si="6"/>
        <v>061103</v>
      </c>
      <c r="C243" s="4">
        <f t="shared" si="7"/>
        <v>61103</v>
      </c>
      <c r="D243" s="5" t="s">
        <v>870</v>
      </c>
      <c r="E243" s="5" t="s">
        <v>871</v>
      </c>
      <c r="F243" s="6" t="s">
        <v>27</v>
      </c>
      <c r="G243" s="6">
        <v>1</v>
      </c>
      <c r="H243" s="7">
        <v>253.65</v>
      </c>
      <c r="I243" s="7">
        <v>253.65</v>
      </c>
    </row>
    <row r="244" ht="30" spans="1:9">
      <c r="A244" s="5" t="s">
        <v>3395</v>
      </c>
      <c r="B244" s="4" t="str">
        <f t="shared" si="6"/>
        <v>061104</v>
      </c>
      <c r="C244" s="4">
        <f t="shared" si="7"/>
        <v>61104</v>
      </c>
      <c r="D244" s="5" t="s">
        <v>872</v>
      </c>
      <c r="E244" s="5" t="s">
        <v>873</v>
      </c>
      <c r="F244" s="6" t="s">
        <v>27</v>
      </c>
      <c r="G244" s="6">
        <v>1</v>
      </c>
      <c r="H244" s="7">
        <v>85.47</v>
      </c>
      <c r="I244" s="7">
        <v>85.47</v>
      </c>
    </row>
    <row r="245" ht="45" spans="1:9">
      <c r="A245" s="5" t="s">
        <v>3396</v>
      </c>
      <c r="B245" s="4" t="str">
        <f t="shared" si="6"/>
        <v>061106</v>
      </c>
      <c r="C245" s="4">
        <f t="shared" si="7"/>
        <v>61106</v>
      </c>
      <c r="D245" s="5" t="s">
        <v>874</v>
      </c>
      <c r="E245" s="5" t="s">
        <v>875</v>
      </c>
      <c r="F245" s="6" t="s">
        <v>27</v>
      </c>
      <c r="G245" s="6">
        <v>1</v>
      </c>
      <c r="H245" s="7">
        <v>137.09</v>
      </c>
      <c r="I245" s="7">
        <v>137.09</v>
      </c>
    </row>
    <row r="246" ht="45" spans="1:9">
      <c r="A246" s="5" t="s">
        <v>3397</v>
      </c>
      <c r="B246" s="4" t="str">
        <f t="shared" si="6"/>
        <v>061107</v>
      </c>
      <c r="C246" s="4">
        <f t="shared" si="7"/>
        <v>61107</v>
      </c>
      <c r="D246" s="5" t="s">
        <v>876</v>
      </c>
      <c r="E246" s="5" t="s">
        <v>877</v>
      </c>
      <c r="F246" s="6" t="s">
        <v>27</v>
      </c>
      <c r="G246" s="6">
        <v>1</v>
      </c>
      <c r="H246" s="7">
        <v>85.68</v>
      </c>
      <c r="I246" s="7">
        <v>85.68</v>
      </c>
    </row>
    <row r="247" ht="45" spans="1:9">
      <c r="A247" s="5" t="s">
        <v>3398</v>
      </c>
      <c r="B247" s="4" t="str">
        <f t="shared" si="6"/>
        <v>061108</v>
      </c>
      <c r="C247" s="4">
        <f t="shared" si="7"/>
        <v>61108</v>
      </c>
      <c r="D247" s="5" t="s">
        <v>878</v>
      </c>
      <c r="E247" s="5" t="s">
        <v>879</v>
      </c>
      <c r="F247" s="6" t="s">
        <v>27</v>
      </c>
      <c r="G247" s="6">
        <v>1</v>
      </c>
      <c r="H247" s="7">
        <v>119</v>
      </c>
      <c r="I247" s="7">
        <v>119</v>
      </c>
    </row>
    <row r="248" ht="45" spans="1:9">
      <c r="A248" s="5" t="s">
        <v>3399</v>
      </c>
      <c r="B248" s="4" t="str">
        <f t="shared" si="6"/>
        <v>061112</v>
      </c>
      <c r="C248" s="4">
        <f t="shared" si="7"/>
        <v>61112</v>
      </c>
      <c r="D248" s="5" t="s">
        <v>880</v>
      </c>
      <c r="E248" s="5" t="s">
        <v>881</v>
      </c>
      <c r="F248" s="6" t="s">
        <v>27</v>
      </c>
      <c r="G248" s="6">
        <v>1</v>
      </c>
      <c r="H248" s="7">
        <v>58.17</v>
      </c>
      <c r="I248" s="7">
        <v>58.17</v>
      </c>
    </row>
    <row r="249" ht="105" spans="1:9">
      <c r="A249" s="4" t="s">
        <v>3400</v>
      </c>
      <c r="B249" s="4" t="str">
        <f t="shared" si="6"/>
        <v>0613</v>
      </c>
      <c r="C249" s="4">
        <f t="shared" si="7"/>
        <v>613</v>
      </c>
      <c r="D249" s="5"/>
      <c r="E249" s="4" t="s">
        <v>882</v>
      </c>
      <c r="F249" s="6"/>
      <c r="G249" s="6"/>
      <c r="H249" s="7"/>
      <c r="I249" s="7"/>
    </row>
    <row r="250" ht="105" spans="1:9">
      <c r="A250" s="5" t="s">
        <v>3401</v>
      </c>
      <c r="B250" s="4" t="str">
        <f t="shared" si="6"/>
        <v>061301</v>
      </c>
      <c r="C250" s="4">
        <f t="shared" si="7"/>
        <v>61301</v>
      </c>
      <c r="D250" s="5" t="s">
        <v>883</v>
      </c>
      <c r="E250" s="5" t="s">
        <v>884</v>
      </c>
      <c r="F250" s="6" t="s">
        <v>27</v>
      </c>
      <c r="G250" s="6">
        <v>1</v>
      </c>
      <c r="H250" s="10">
        <v>1073.94</v>
      </c>
      <c r="I250" s="10">
        <v>1073.94</v>
      </c>
    </row>
    <row r="251" ht="105" spans="1:9">
      <c r="A251" s="5" t="s">
        <v>3402</v>
      </c>
      <c r="B251" s="4" t="str">
        <f t="shared" si="6"/>
        <v>061302</v>
      </c>
      <c r="C251" s="4">
        <f t="shared" si="7"/>
        <v>61302</v>
      </c>
      <c r="D251" s="5" t="s">
        <v>885</v>
      </c>
      <c r="E251" s="5" t="s">
        <v>886</v>
      </c>
      <c r="F251" s="6" t="s">
        <v>27</v>
      </c>
      <c r="G251" s="6">
        <v>1</v>
      </c>
      <c r="H251" s="10">
        <v>1083.76</v>
      </c>
      <c r="I251" s="10">
        <v>1083.76</v>
      </c>
    </row>
    <row r="252" ht="105" spans="1:9">
      <c r="A252" s="5" t="s">
        <v>3403</v>
      </c>
      <c r="B252" s="4" t="str">
        <f t="shared" si="6"/>
        <v>061303</v>
      </c>
      <c r="C252" s="4">
        <f t="shared" si="7"/>
        <v>61303</v>
      </c>
      <c r="D252" s="5" t="s">
        <v>887</v>
      </c>
      <c r="E252" s="5" t="s">
        <v>888</v>
      </c>
      <c r="F252" s="6" t="s">
        <v>27</v>
      </c>
      <c r="G252" s="6">
        <v>1</v>
      </c>
      <c r="H252" s="10">
        <v>1089.83</v>
      </c>
      <c r="I252" s="10">
        <v>1089.83</v>
      </c>
    </row>
    <row r="253" ht="105" spans="1:9">
      <c r="A253" s="5" t="s">
        <v>3404</v>
      </c>
      <c r="B253" s="4" t="str">
        <f t="shared" si="6"/>
        <v>061304</v>
      </c>
      <c r="C253" s="4">
        <f t="shared" si="7"/>
        <v>61304</v>
      </c>
      <c r="D253" s="5" t="s">
        <v>889</v>
      </c>
      <c r="E253" s="5" t="s">
        <v>890</v>
      </c>
      <c r="F253" s="6" t="s">
        <v>27</v>
      </c>
      <c r="G253" s="6">
        <v>1</v>
      </c>
      <c r="H253" s="10">
        <v>1170.36</v>
      </c>
      <c r="I253" s="10">
        <v>1170.36</v>
      </c>
    </row>
    <row r="254" ht="90" spans="1:9">
      <c r="A254" s="4" t="s">
        <v>3405</v>
      </c>
      <c r="B254" s="4" t="str">
        <f t="shared" si="6"/>
        <v>0614</v>
      </c>
      <c r="C254" s="4">
        <f t="shared" si="7"/>
        <v>614</v>
      </c>
      <c r="D254" s="5"/>
      <c r="E254" s="4" t="s">
        <v>891</v>
      </c>
      <c r="F254" s="6"/>
      <c r="G254" s="6"/>
      <c r="H254" s="7"/>
      <c r="I254" s="7"/>
    </row>
    <row r="255" ht="120" spans="1:9">
      <c r="A255" s="5" t="s">
        <v>3406</v>
      </c>
      <c r="B255" s="4" t="str">
        <f t="shared" si="6"/>
        <v>061401</v>
      </c>
      <c r="C255" s="4">
        <f t="shared" si="7"/>
        <v>61401</v>
      </c>
      <c r="D255" s="5" t="s">
        <v>892</v>
      </c>
      <c r="E255" s="5" t="s">
        <v>893</v>
      </c>
      <c r="F255" s="6" t="s">
        <v>27</v>
      </c>
      <c r="G255" s="6">
        <v>1</v>
      </c>
      <c r="H255" s="10">
        <v>1079.35</v>
      </c>
      <c r="I255" s="10">
        <v>1079.35</v>
      </c>
    </row>
    <row r="256" ht="120" spans="1:9">
      <c r="A256" s="5" t="s">
        <v>3407</v>
      </c>
      <c r="B256" s="4" t="str">
        <f t="shared" si="6"/>
        <v>061402</v>
      </c>
      <c r="C256" s="4">
        <f t="shared" si="7"/>
        <v>61402</v>
      </c>
      <c r="D256" s="5" t="s">
        <v>894</v>
      </c>
      <c r="E256" s="5" t="s">
        <v>895</v>
      </c>
      <c r="F256" s="6" t="s">
        <v>27</v>
      </c>
      <c r="G256" s="6">
        <v>1</v>
      </c>
      <c r="H256" s="10">
        <v>1095.24</v>
      </c>
      <c r="I256" s="10">
        <v>1095.24</v>
      </c>
    </row>
    <row r="257" ht="120" spans="1:9">
      <c r="A257" s="5" t="s">
        <v>3408</v>
      </c>
      <c r="B257" s="4" t="str">
        <f t="shared" si="6"/>
        <v>061403</v>
      </c>
      <c r="C257" s="4">
        <f t="shared" si="7"/>
        <v>61403</v>
      </c>
      <c r="D257" s="5" t="s">
        <v>896</v>
      </c>
      <c r="E257" s="5" t="s">
        <v>897</v>
      </c>
      <c r="F257" s="6" t="s">
        <v>27</v>
      </c>
      <c r="G257" s="6">
        <v>1</v>
      </c>
      <c r="H257" s="10">
        <v>1079.35</v>
      </c>
      <c r="I257" s="10">
        <v>1079.35</v>
      </c>
    </row>
    <row r="258" ht="120" spans="1:9">
      <c r="A258" s="5" t="s">
        <v>3409</v>
      </c>
      <c r="B258" s="4" t="str">
        <f t="shared" si="6"/>
        <v>061404</v>
      </c>
      <c r="C258" s="4">
        <f t="shared" si="7"/>
        <v>61404</v>
      </c>
      <c r="D258" s="5" t="s">
        <v>898</v>
      </c>
      <c r="E258" s="5" t="s">
        <v>899</v>
      </c>
      <c r="F258" s="6" t="s">
        <v>27</v>
      </c>
      <c r="G258" s="6">
        <v>1</v>
      </c>
      <c r="H258" s="10">
        <v>1095.24</v>
      </c>
      <c r="I258" s="10">
        <v>1095.24</v>
      </c>
    </row>
    <row r="259" ht="60" spans="1:9">
      <c r="A259" s="4" t="s">
        <v>3410</v>
      </c>
      <c r="B259" s="4" t="str">
        <f t="shared" si="6"/>
        <v>0617</v>
      </c>
      <c r="C259" s="4">
        <f t="shared" si="7"/>
        <v>617</v>
      </c>
      <c r="D259" s="5"/>
      <c r="E259" s="4" t="s">
        <v>900</v>
      </c>
      <c r="F259" s="6"/>
      <c r="G259" s="6"/>
      <c r="H259" s="7"/>
      <c r="I259" s="7"/>
    </row>
    <row r="260" ht="60" spans="1:9">
      <c r="A260" s="5" t="s">
        <v>3411</v>
      </c>
      <c r="B260" s="4" t="str">
        <f t="shared" si="6"/>
        <v>061701</v>
      </c>
      <c r="C260" s="4">
        <f t="shared" si="7"/>
        <v>61701</v>
      </c>
      <c r="D260" s="5" t="s">
        <v>901</v>
      </c>
      <c r="E260" s="5" t="s">
        <v>902</v>
      </c>
      <c r="F260" s="6" t="s">
        <v>27</v>
      </c>
      <c r="G260" s="6">
        <v>1</v>
      </c>
      <c r="H260" s="7">
        <v>952.3</v>
      </c>
      <c r="I260" s="7">
        <v>952.3</v>
      </c>
    </row>
    <row r="261" ht="60" spans="1:9">
      <c r="A261" s="5" t="s">
        <v>3412</v>
      </c>
      <c r="B261" s="4" t="str">
        <f t="shared" si="6"/>
        <v>061702</v>
      </c>
      <c r="C261" s="4">
        <f t="shared" si="7"/>
        <v>61702</v>
      </c>
      <c r="D261" s="5" t="s">
        <v>903</v>
      </c>
      <c r="E261" s="5" t="s">
        <v>904</v>
      </c>
      <c r="F261" s="6" t="s">
        <v>27</v>
      </c>
      <c r="G261" s="6">
        <v>1</v>
      </c>
      <c r="H261" s="10">
        <v>1019.63</v>
      </c>
      <c r="I261" s="10">
        <v>1019.63</v>
      </c>
    </row>
    <row r="262" ht="60" spans="1:9">
      <c r="A262" s="5" t="s">
        <v>3413</v>
      </c>
      <c r="B262" s="4" t="str">
        <f t="shared" si="6"/>
        <v>061703</v>
      </c>
      <c r="C262" s="4">
        <f t="shared" si="7"/>
        <v>61703</v>
      </c>
      <c r="D262" s="5" t="s">
        <v>905</v>
      </c>
      <c r="E262" s="5" t="s">
        <v>906</v>
      </c>
      <c r="F262" s="6" t="s">
        <v>27</v>
      </c>
      <c r="G262" s="6">
        <v>1</v>
      </c>
      <c r="H262" s="10">
        <v>1082.97</v>
      </c>
      <c r="I262" s="10">
        <v>1082.97</v>
      </c>
    </row>
    <row r="263" ht="120" spans="1:9">
      <c r="A263" s="4" t="s">
        <v>3414</v>
      </c>
      <c r="B263" s="4" t="str">
        <f t="shared" si="6"/>
        <v>0619</v>
      </c>
      <c r="C263" s="4">
        <f t="shared" si="7"/>
        <v>619</v>
      </c>
      <c r="D263" s="5"/>
      <c r="E263" s="4" t="s">
        <v>907</v>
      </c>
      <c r="F263" s="6"/>
      <c r="G263" s="6"/>
      <c r="H263" s="7"/>
      <c r="I263" s="7"/>
    </row>
    <row r="264" ht="105" spans="1:9">
      <c r="A264" s="5" t="s">
        <v>3415</v>
      </c>
      <c r="B264" s="4" t="str">
        <f t="shared" si="6"/>
        <v>061901</v>
      </c>
      <c r="C264" s="4">
        <f t="shared" si="7"/>
        <v>61901</v>
      </c>
      <c r="D264" s="5" t="s">
        <v>908</v>
      </c>
      <c r="E264" s="5" t="s">
        <v>909</v>
      </c>
      <c r="F264" s="6" t="s">
        <v>27</v>
      </c>
      <c r="G264" s="6">
        <v>1</v>
      </c>
      <c r="H264" s="10">
        <v>1289.26</v>
      </c>
      <c r="I264" s="10">
        <v>1289.26</v>
      </c>
    </row>
    <row r="265" ht="105" spans="1:9">
      <c r="A265" s="5" t="s">
        <v>3416</v>
      </c>
      <c r="B265" s="4" t="str">
        <f t="shared" si="6"/>
        <v>061902</v>
      </c>
      <c r="C265" s="4">
        <f t="shared" si="7"/>
        <v>61902</v>
      </c>
      <c r="D265" s="5" t="s">
        <v>910</v>
      </c>
      <c r="E265" s="5" t="s">
        <v>911</v>
      </c>
      <c r="F265" s="6" t="s">
        <v>27</v>
      </c>
      <c r="G265" s="6">
        <v>1</v>
      </c>
      <c r="H265" s="10">
        <v>1316.41</v>
      </c>
      <c r="I265" s="10">
        <v>1316.41</v>
      </c>
    </row>
    <row r="266" ht="105" spans="1:9">
      <c r="A266" s="5" t="s">
        <v>3417</v>
      </c>
      <c r="B266" s="4" t="str">
        <f t="shared" si="6"/>
        <v>061903</v>
      </c>
      <c r="C266" s="4">
        <f t="shared" si="7"/>
        <v>61903</v>
      </c>
      <c r="D266" s="5" t="s">
        <v>912</v>
      </c>
      <c r="E266" s="5" t="s">
        <v>913</v>
      </c>
      <c r="F266" s="6" t="s">
        <v>27</v>
      </c>
      <c r="G266" s="6">
        <v>1</v>
      </c>
      <c r="H266" s="10">
        <v>1376.41</v>
      </c>
      <c r="I266" s="10">
        <v>1376.41</v>
      </c>
    </row>
    <row r="267" spans="1:9">
      <c r="A267" s="4" t="s">
        <v>3418</v>
      </c>
      <c r="B267" s="4" t="str">
        <f t="shared" si="6"/>
        <v>0622</v>
      </c>
      <c r="C267" s="4">
        <f t="shared" si="7"/>
        <v>622</v>
      </c>
      <c r="D267" s="5"/>
      <c r="E267" s="4" t="s">
        <v>914</v>
      </c>
      <c r="F267" s="6"/>
      <c r="G267" s="6"/>
      <c r="H267" s="7"/>
      <c r="I267" s="7"/>
    </row>
    <row r="268" ht="30" spans="1:9">
      <c r="A268" s="5" t="s">
        <v>3419</v>
      </c>
      <c r="B268" s="4" t="str">
        <f t="shared" si="6"/>
        <v>062201</v>
      </c>
      <c r="C268" s="4">
        <f t="shared" si="7"/>
        <v>62201</v>
      </c>
      <c r="D268" s="5" t="s">
        <v>915</v>
      </c>
      <c r="E268" s="5" t="s">
        <v>916</v>
      </c>
      <c r="F268" s="6" t="s">
        <v>27</v>
      </c>
      <c r="G268" s="6">
        <v>1</v>
      </c>
      <c r="H268" s="7">
        <v>113.33</v>
      </c>
      <c r="I268" s="7">
        <v>113.33</v>
      </c>
    </row>
    <row r="269" ht="45" spans="1:9">
      <c r="A269" s="5" t="s">
        <v>3420</v>
      </c>
      <c r="B269" s="4" t="str">
        <f t="shared" si="6"/>
        <v>062202</v>
      </c>
      <c r="C269" s="4">
        <f t="shared" si="7"/>
        <v>62202</v>
      </c>
      <c r="D269" s="5" t="s">
        <v>917</v>
      </c>
      <c r="E269" s="5" t="s">
        <v>918</v>
      </c>
      <c r="F269" s="6" t="s">
        <v>27</v>
      </c>
      <c r="G269" s="6">
        <v>1</v>
      </c>
      <c r="H269" s="7">
        <v>225.68</v>
      </c>
      <c r="I269" s="7">
        <v>225.68</v>
      </c>
    </row>
    <row r="270" ht="30" spans="1:9">
      <c r="A270" s="5" t="s">
        <v>3421</v>
      </c>
      <c r="B270" s="4" t="str">
        <f t="shared" ref="B270:B333" si="8">SUBSTITUTE(A270,"'",)</f>
        <v>062203</v>
      </c>
      <c r="C270" s="4">
        <f t="shared" ref="C270:C333" si="9">VALUE(B270)</f>
        <v>62203</v>
      </c>
      <c r="D270" s="5" t="s">
        <v>919</v>
      </c>
      <c r="E270" s="5" t="s">
        <v>920</v>
      </c>
      <c r="F270" s="6" t="s">
        <v>27</v>
      </c>
      <c r="G270" s="6">
        <v>1</v>
      </c>
      <c r="H270" s="7">
        <v>109.12</v>
      </c>
      <c r="I270" s="7">
        <v>109.12</v>
      </c>
    </row>
    <row r="271" ht="45" spans="1:9">
      <c r="A271" s="5" t="s">
        <v>3422</v>
      </c>
      <c r="B271" s="4" t="str">
        <f t="shared" si="8"/>
        <v>062204</v>
      </c>
      <c r="C271" s="4">
        <f t="shared" si="9"/>
        <v>62204</v>
      </c>
      <c r="D271" s="5" t="s">
        <v>921</v>
      </c>
      <c r="E271" s="5" t="s">
        <v>922</v>
      </c>
      <c r="F271" s="6" t="s">
        <v>27</v>
      </c>
      <c r="G271" s="6">
        <v>1</v>
      </c>
      <c r="H271" s="7">
        <v>79.17</v>
      </c>
      <c r="I271" s="7">
        <v>79.17</v>
      </c>
    </row>
    <row r="272" ht="30" spans="1:9">
      <c r="A272" s="5" t="s">
        <v>3423</v>
      </c>
      <c r="B272" s="4" t="str">
        <f t="shared" si="8"/>
        <v>062205</v>
      </c>
      <c r="C272" s="4">
        <f t="shared" si="9"/>
        <v>62205</v>
      </c>
      <c r="D272" s="5" t="s">
        <v>923</v>
      </c>
      <c r="E272" s="5" t="s">
        <v>924</v>
      </c>
      <c r="F272" s="6" t="s">
        <v>27</v>
      </c>
      <c r="G272" s="6">
        <v>1</v>
      </c>
      <c r="H272" s="7">
        <v>71.57</v>
      </c>
      <c r="I272" s="7">
        <v>71.57</v>
      </c>
    </row>
    <row r="273" ht="30" spans="1:9">
      <c r="A273" s="5" t="s">
        <v>3424</v>
      </c>
      <c r="B273" s="4" t="str">
        <f t="shared" si="8"/>
        <v>062206</v>
      </c>
      <c r="C273" s="4">
        <f t="shared" si="9"/>
        <v>62206</v>
      </c>
      <c r="D273" s="5" t="s">
        <v>925</v>
      </c>
      <c r="E273" s="5" t="s">
        <v>926</v>
      </c>
      <c r="F273" s="6" t="s">
        <v>27</v>
      </c>
      <c r="G273" s="6">
        <v>1</v>
      </c>
      <c r="H273" s="7">
        <v>9.05</v>
      </c>
      <c r="I273" s="7">
        <v>9.05</v>
      </c>
    </row>
    <row r="274" spans="1:9">
      <c r="A274" s="5" t="s">
        <v>3425</v>
      </c>
      <c r="B274" s="4" t="str">
        <f t="shared" si="8"/>
        <v>062207</v>
      </c>
      <c r="C274" s="4">
        <f t="shared" si="9"/>
        <v>62207</v>
      </c>
      <c r="D274" s="5" t="s">
        <v>927</v>
      </c>
      <c r="E274" s="5" t="s">
        <v>928</v>
      </c>
      <c r="F274" s="6" t="s">
        <v>27</v>
      </c>
      <c r="G274" s="6">
        <v>1</v>
      </c>
      <c r="H274" s="7">
        <v>52.41</v>
      </c>
      <c r="I274" s="7">
        <v>52.41</v>
      </c>
    </row>
    <row r="275" ht="30" spans="1:9">
      <c r="A275" s="5" t="s">
        <v>3426</v>
      </c>
      <c r="B275" s="4" t="str">
        <f t="shared" si="8"/>
        <v>062208</v>
      </c>
      <c r="C275" s="4">
        <f t="shared" si="9"/>
        <v>62208</v>
      </c>
      <c r="D275" s="5" t="s">
        <v>929</v>
      </c>
      <c r="E275" s="5" t="s">
        <v>930</v>
      </c>
      <c r="F275" s="6" t="s">
        <v>27</v>
      </c>
      <c r="G275" s="6">
        <v>1</v>
      </c>
      <c r="H275" s="7">
        <v>72.17</v>
      </c>
      <c r="I275" s="7">
        <v>72.17</v>
      </c>
    </row>
    <row r="276" ht="30" spans="1:9">
      <c r="A276" s="5" t="s">
        <v>3427</v>
      </c>
      <c r="B276" s="4" t="str">
        <f t="shared" si="8"/>
        <v>062211</v>
      </c>
      <c r="C276" s="4">
        <f t="shared" si="9"/>
        <v>62211</v>
      </c>
      <c r="D276" s="5" t="s">
        <v>931</v>
      </c>
      <c r="E276" s="5" t="s">
        <v>932</v>
      </c>
      <c r="F276" s="6" t="s">
        <v>32</v>
      </c>
      <c r="G276" s="6">
        <v>1</v>
      </c>
      <c r="H276" s="7">
        <v>3.05</v>
      </c>
      <c r="I276" s="7">
        <v>3.05</v>
      </c>
    </row>
    <row r="277" ht="30" spans="1:9">
      <c r="A277" s="5" t="s">
        <v>3428</v>
      </c>
      <c r="B277" s="4" t="str">
        <f t="shared" si="8"/>
        <v>062212</v>
      </c>
      <c r="C277" s="4">
        <f t="shared" si="9"/>
        <v>62212</v>
      </c>
      <c r="D277" s="5" t="s">
        <v>933</v>
      </c>
      <c r="E277" s="5" t="s">
        <v>934</v>
      </c>
      <c r="F277" s="6" t="s">
        <v>32</v>
      </c>
      <c r="G277" s="6">
        <v>1</v>
      </c>
      <c r="H277" s="7">
        <v>14.85</v>
      </c>
      <c r="I277" s="7">
        <v>14.85</v>
      </c>
    </row>
    <row r="278" ht="90" spans="1:9">
      <c r="A278" s="4" t="s">
        <v>3429</v>
      </c>
      <c r="B278" s="4" t="str">
        <f t="shared" si="8"/>
        <v>0623</v>
      </c>
      <c r="C278" s="4">
        <f t="shared" si="9"/>
        <v>623</v>
      </c>
      <c r="D278" s="5"/>
      <c r="E278" s="4" t="s">
        <v>935</v>
      </c>
      <c r="F278" s="6"/>
      <c r="G278" s="6"/>
      <c r="H278" s="7"/>
      <c r="I278" s="7"/>
    </row>
    <row r="279" ht="105" spans="1:9">
      <c r="A279" s="5" t="s">
        <v>3430</v>
      </c>
      <c r="B279" s="4" t="str">
        <f t="shared" si="8"/>
        <v>062301</v>
      </c>
      <c r="C279" s="4">
        <f t="shared" si="9"/>
        <v>62301</v>
      </c>
      <c r="D279" s="5" t="s">
        <v>936</v>
      </c>
      <c r="E279" s="5" t="s">
        <v>937</v>
      </c>
      <c r="F279" s="6" t="s">
        <v>27</v>
      </c>
      <c r="G279" s="6">
        <v>1</v>
      </c>
      <c r="H279" s="7">
        <v>753.11</v>
      </c>
      <c r="I279" s="7">
        <v>753.11</v>
      </c>
    </row>
    <row r="280" ht="105" spans="1:9">
      <c r="A280" s="5" t="s">
        <v>3431</v>
      </c>
      <c r="B280" s="4" t="str">
        <f t="shared" si="8"/>
        <v>062302</v>
      </c>
      <c r="C280" s="4">
        <f t="shared" si="9"/>
        <v>62302</v>
      </c>
      <c r="D280" s="5" t="s">
        <v>938</v>
      </c>
      <c r="E280" s="5" t="s">
        <v>939</v>
      </c>
      <c r="F280" s="6" t="s">
        <v>27</v>
      </c>
      <c r="G280" s="6">
        <v>1</v>
      </c>
      <c r="H280" s="7">
        <v>769</v>
      </c>
      <c r="I280" s="7">
        <v>769</v>
      </c>
    </row>
    <row r="281" ht="90" spans="1:9">
      <c r="A281" s="4" t="s">
        <v>3432</v>
      </c>
      <c r="B281" s="4" t="str">
        <f t="shared" si="8"/>
        <v>0625</v>
      </c>
      <c r="C281" s="4">
        <f t="shared" si="9"/>
        <v>625</v>
      </c>
      <c r="D281" s="5"/>
      <c r="E281" s="4" t="s">
        <v>940</v>
      </c>
      <c r="F281" s="6"/>
      <c r="G281" s="6"/>
      <c r="H281" s="7"/>
      <c r="I281" s="7"/>
    </row>
    <row r="282" ht="120" spans="1:9">
      <c r="A282" s="5" t="s">
        <v>3433</v>
      </c>
      <c r="B282" s="4" t="str">
        <f t="shared" si="8"/>
        <v>062501</v>
      </c>
      <c r="C282" s="4">
        <f t="shared" si="9"/>
        <v>62501</v>
      </c>
      <c r="D282" s="5" t="s">
        <v>941</v>
      </c>
      <c r="E282" s="5" t="s">
        <v>942</v>
      </c>
      <c r="F282" s="6" t="s">
        <v>27</v>
      </c>
      <c r="G282" s="6">
        <v>1</v>
      </c>
      <c r="H282" s="10">
        <v>1780.99</v>
      </c>
      <c r="I282" s="10">
        <v>1780.99</v>
      </c>
    </row>
    <row r="283" ht="120" spans="1:9">
      <c r="A283" s="5" t="s">
        <v>3434</v>
      </c>
      <c r="B283" s="4" t="str">
        <f t="shared" si="8"/>
        <v>062502</v>
      </c>
      <c r="C283" s="4">
        <f t="shared" si="9"/>
        <v>62502</v>
      </c>
      <c r="D283" s="5" t="s">
        <v>943</v>
      </c>
      <c r="E283" s="5" t="s">
        <v>944</v>
      </c>
      <c r="F283" s="6" t="s">
        <v>27</v>
      </c>
      <c r="G283" s="6">
        <v>1</v>
      </c>
      <c r="H283" s="10">
        <v>1908.81</v>
      </c>
      <c r="I283" s="10">
        <v>1908.81</v>
      </c>
    </row>
    <row r="284" ht="120" spans="1:9">
      <c r="A284" s="5" t="s">
        <v>3435</v>
      </c>
      <c r="B284" s="4" t="str">
        <f t="shared" si="8"/>
        <v>062503</v>
      </c>
      <c r="C284" s="4">
        <f t="shared" si="9"/>
        <v>62503</v>
      </c>
      <c r="D284" s="5" t="s">
        <v>945</v>
      </c>
      <c r="E284" s="5" t="s">
        <v>946</v>
      </c>
      <c r="F284" s="6" t="s">
        <v>27</v>
      </c>
      <c r="G284" s="6">
        <v>1</v>
      </c>
      <c r="H284" s="10">
        <v>2015.96</v>
      </c>
      <c r="I284" s="10">
        <v>2015.96</v>
      </c>
    </row>
    <row r="285" ht="120" spans="1:9">
      <c r="A285" s="5" t="s">
        <v>3436</v>
      </c>
      <c r="B285" s="4" t="str">
        <f t="shared" si="8"/>
        <v>062504</v>
      </c>
      <c r="C285" s="4">
        <f t="shared" si="9"/>
        <v>62504</v>
      </c>
      <c r="D285" s="5" t="s">
        <v>947</v>
      </c>
      <c r="E285" s="5" t="s">
        <v>948</v>
      </c>
      <c r="F285" s="6" t="s">
        <v>27</v>
      </c>
      <c r="G285" s="6">
        <v>1</v>
      </c>
      <c r="H285" s="10">
        <v>2177.3</v>
      </c>
      <c r="I285" s="10">
        <v>2177.3</v>
      </c>
    </row>
    <row r="286" ht="120" spans="1:9">
      <c r="A286" s="5" t="s">
        <v>3437</v>
      </c>
      <c r="B286" s="4" t="str">
        <f t="shared" si="8"/>
        <v>062505</v>
      </c>
      <c r="C286" s="4">
        <f t="shared" si="9"/>
        <v>62505</v>
      </c>
      <c r="D286" s="5" t="s">
        <v>949</v>
      </c>
      <c r="E286" s="5" t="s">
        <v>950</v>
      </c>
      <c r="F286" s="6" t="s">
        <v>27</v>
      </c>
      <c r="G286" s="6">
        <v>1</v>
      </c>
      <c r="H286" s="10">
        <v>3696.29</v>
      </c>
      <c r="I286" s="10">
        <v>3696.29</v>
      </c>
    </row>
    <row r="287" spans="1:9">
      <c r="A287" s="4" t="s">
        <v>3438</v>
      </c>
      <c r="B287" s="4" t="str">
        <f t="shared" si="8"/>
        <v>07</v>
      </c>
      <c r="C287" s="4">
        <f t="shared" si="9"/>
        <v>7</v>
      </c>
      <c r="D287" s="5"/>
      <c r="E287" s="4" t="s">
        <v>951</v>
      </c>
      <c r="F287" s="6"/>
      <c r="G287" s="6"/>
      <c r="H287" s="7"/>
      <c r="I287" s="7"/>
    </row>
    <row r="288" spans="1:9">
      <c r="A288" s="4" t="s">
        <v>3439</v>
      </c>
      <c r="B288" s="4" t="str">
        <f t="shared" si="8"/>
        <v>0711</v>
      </c>
      <c r="C288" s="4">
        <f t="shared" si="9"/>
        <v>711</v>
      </c>
      <c r="D288" s="5"/>
      <c r="E288" s="4" t="s">
        <v>952</v>
      </c>
      <c r="F288" s="6"/>
      <c r="G288" s="6"/>
      <c r="H288" s="7"/>
      <c r="I288" s="7"/>
    </row>
    <row r="289" ht="75" spans="1:9">
      <c r="A289" s="5" t="s">
        <v>3440</v>
      </c>
      <c r="B289" s="4" t="str">
        <f t="shared" si="8"/>
        <v>071101</v>
      </c>
      <c r="C289" s="4">
        <f t="shared" si="9"/>
        <v>71101</v>
      </c>
      <c r="D289" s="5" t="s">
        <v>953</v>
      </c>
      <c r="E289" s="5" t="s">
        <v>954</v>
      </c>
      <c r="F289" s="6" t="s">
        <v>454</v>
      </c>
      <c r="G289" s="6">
        <v>1</v>
      </c>
      <c r="H289" s="7">
        <v>621.01</v>
      </c>
      <c r="I289" s="7">
        <v>621.01</v>
      </c>
    </row>
    <row r="290" ht="60" spans="1:9">
      <c r="A290" s="5" t="s">
        <v>3441</v>
      </c>
      <c r="B290" s="4" t="str">
        <f t="shared" si="8"/>
        <v>071103</v>
      </c>
      <c r="C290" s="4">
        <f t="shared" si="9"/>
        <v>71103</v>
      </c>
      <c r="D290" s="5" t="s">
        <v>955</v>
      </c>
      <c r="E290" s="5" t="s">
        <v>956</v>
      </c>
      <c r="F290" s="6" t="s">
        <v>454</v>
      </c>
      <c r="G290" s="6">
        <v>1</v>
      </c>
      <c r="H290" s="7">
        <v>92.94</v>
      </c>
      <c r="I290" s="7">
        <v>92.94</v>
      </c>
    </row>
    <row r="291" ht="30" spans="1:9">
      <c r="A291" s="5" t="s">
        <v>3442</v>
      </c>
      <c r="B291" s="4" t="str">
        <f t="shared" si="8"/>
        <v>071104</v>
      </c>
      <c r="C291" s="4">
        <f t="shared" si="9"/>
        <v>71104</v>
      </c>
      <c r="D291" s="5" t="s">
        <v>957</v>
      </c>
      <c r="E291" s="5" t="s">
        <v>958</v>
      </c>
      <c r="F291" s="6" t="s">
        <v>454</v>
      </c>
      <c r="G291" s="6">
        <v>1</v>
      </c>
      <c r="H291" s="7">
        <v>546.08</v>
      </c>
      <c r="I291" s="7">
        <v>546.08</v>
      </c>
    </row>
    <row r="292" ht="30" spans="1:9">
      <c r="A292" s="5" t="s">
        <v>3443</v>
      </c>
      <c r="B292" s="4" t="str">
        <f t="shared" si="8"/>
        <v>071105</v>
      </c>
      <c r="C292" s="4">
        <f t="shared" si="9"/>
        <v>71105</v>
      </c>
      <c r="D292" s="5" t="s">
        <v>959</v>
      </c>
      <c r="E292" s="5" t="s">
        <v>960</v>
      </c>
      <c r="F292" s="6" t="s">
        <v>454</v>
      </c>
      <c r="G292" s="6">
        <v>1</v>
      </c>
      <c r="H292" s="7">
        <v>334.15</v>
      </c>
      <c r="I292" s="7">
        <v>334.15</v>
      </c>
    </row>
    <row r="293" ht="30" spans="1:9">
      <c r="A293" s="5" t="s">
        <v>3444</v>
      </c>
      <c r="B293" s="4" t="str">
        <f t="shared" si="8"/>
        <v>071106</v>
      </c>
      <c r="C293" s="4">
        <f t="shared" si="9"/>
        <v>71106</v>
      </c>
      <c r="D293" s="5" t="s">
        <v>961</v>
      </c>
      <c r="E293" s="5" t="s">
        <v>962</v>
      </c>
      <c r="F293" s="6" t="s">
        <v>454</v>
      </c>
      <c r="G293" s="6">
        <v>1</v>
      </c>
      <c r="H293" s="7">
        <v>656.01</v>
      </c>
      <c r="I293" s="7">
        <v>656.01</v>
      </c>
    </row>
    <row r="294" ht="30" spans="1:9">
      <c r="A294" s="5" t="s">
        <v>3445</v>
      </c>
      <c r="B294" s="4" t="str">
        <f t="shared" si="8"/>
        <v>071107</v>
      </c>
      <c r="C294" s="4">
        <f t="shared" si="9"/>
        <v>71107</v>
      </c>
      <c r="D294" s="5" t="s">
        <v>963</v>
      </c>
      <c r="E294" s="5" t="s">
        <v>964</v>
      </c>
      <c r="F294" s="6" t="s">
        <v>454</v>
      </c>
      <c r="G294" s="6">
        <v>1</v>
      </c>
      <c r="H294" s="7">
        <v>796.12</v>
      </c>
      <c r="I294" s="7">
        <v>796.12</v>
      </c>
    </row>
    <row r="295" spans="1:9">
      <c r="A295" s="4" t="s">
        <v>3446</v>
      </c>
      <c r="B295" s="4" t="str">
        <f t="shared" si="8"/>
        <v>0717</v>
      </c>
      <c r="C295" s="4">
        <f t="shared" si="9"/>
        <v>717</v>
      </c>
      <c r="D295" s="5"/>
      <c r="E295" s="4" t="s">
        <v>965</v>
      </c>
      <c r="F295" s="6"/>
      <c r="G295" s="6"/>
      <c r="H295" s="7"/>
      <c r="I295" s="7"/>
    </row>
    <row r="296" ht="75" spans="1:9">
      <c r="A296" s="5" t="s">
        <v>3447</v>
      </c>
      <c r="B296" s="4" t="str">
        <f t="shared" si="8"/>
        <v>071701</v>
      </c>
      <c r="C296" s="4">
        <f t="shared" si="9"/>
        <v>71701</v>
      </c>
      <c r="D296" s="5" t="s">
        <v>966</v>
      </c>
      <c r="E296" s="5" t="s">
        <v>967</v>
      </c>
      <c r="F296" s="6" t="s">
        <v>454</v>
      </c>
      <c r="G296" s="6">
        <v>1</v>
      </c>
      <c r="H296" s="7">
        <v>552.74</v>
      </c>
      <c r="I296" s="7">
        <v>552.74</v>
      </c>
    </row>
    <row r="297" ht="60" spans="1:9">
      <c r="A297" s="5" t="s">
        <v>3448</v>
      </c>
      <c r="B297" s="4" t="str">
        <f t="shared" si="8"/>
        <v>071702</v>
      </c>
      <c r="C297" s="4">
        <f t="shared" si="9"/>
        <v>71702</v>
      </c>
      <c r="D297" s="5" t="s">
        <v>968</v>
      </c>
      <c r="E297" s="5" t="s">
        <v>969</v>
      </c>
      <c r="F297" s="6" t="s">
        <v>454</v>
      </c>
      <c r="G297" s="6">
        <v>1</v>
      </c>
      <c r="H297" s="7">
        <v>791.85</v>
      </c>
      <c r="I297" s="7">
        <v>791.85</v>
      </c>
    </row>
    <row r="298" ht="75" spans="1:9">
      <c r="A298" s="5" t="s">
        <v>3449</v>
      </c>
      <c r="B298" s="4" t="str">
        <f t="shared" si="8"/>
        <v>071703</v>
      </c>
      <c r="C298" s="4">
        <f t="shared" si="9"/>
        <v>71703</v>
      </c>
      <c r="D298" s="5" t="s">
        <v>970</v>
      </c>
      <c r="E298" s="5" t="s">
        <v>971</v>
      </c>
      <c r="F298" s="6" t="s">
        <v>454</v>
      </c>
      <c r="G298" s="6">
        <v>1</v>
      </c>
      <c r="H298" s="7">
        <v>449.9</v>
      </c>
      <c r="I298" s="7">
        <v>449.9</v>
      </c>
    </row>
    <row r="299" ht="60" spans="1:9">
      <c r="A299" s="5" t="s">
        <v>3450</v>
      </c>
      <c r="B299" s="4" t="str">
        <f t="shared" si="8"/>
        <v>071704</v>
      </c>
      <c r="C299" s="4">
        <f t="shared" si="9"/>
        <v>71704</v>
      </c>
      <c r="D299" s="5" t="s">
        <v>972</v>
      </c>
      <c r="E299" s="5" t="s">
        <v>973</v>
      </c>
      <c r="F299" s="6" t="s">
        <v>454</v>
      </c>
      <c r="G299" s="6">
        <v>1</v>
      </c>
      <c r="H299" s="7">
        <v>974.67</v>
      </c>
      <c r="I299" s="7">
        <v>974.67</v>
      </c>
    </row>
    <row r="300" ht="60" spans="1:9">
      <c r="A300" s="5" t="s">
        <v>3451</v>
      </c>
      <c r="B300" s="4" t="str">
        <f t="shared" si="8"/>
        <v>071706</v>
      </c>
      <c r="C300" s="4">
        <f t="shared" si="9"/>
        <v>71706</v>
      </c>
      <c r="D300" s="5" t="s">
        <v>974</v>
      </c>
      <c r="E300" s="5" t="s">
        <v>975</v>
      </c>
      <c r="F300" s="6" t="s">
        <v>454</v>
      </c>
      <c r="G300" s="6">
        <v>1</v>
      </c>
      <c r="H300" s="7">
        <v>273.98</v>
      </c>
      <c r="I300" s="7">
        <v>273.98</v>
      </c>
    </row>
    <row r="301" spans="1:9">
      <c r="A301" s="4" t="s">
        <v>3452</v>
      </c>
      <c r="B301" s="4" t="str">
        <f t="shared" si="8"/>
        <v>0718</v>
      </c>
      <c r="C301" s="4">
        <f t="shared" si="9"/>
        <v>718</v>
      </c>
      <c r="D301" s="5"/>
      <c r="E301" s="4" t="s">
        <v>914</v>
      </c>
      <c r="F301" s="6"/>
      <c r="G301" s="6"/>
      <c r="H301" s="7"/>
      <c r="I301" s="7"/>
    </row>
    <row r="302" ht="30" spans="1:9">
      <c r="A302" s="5" t="s">
        <v>3453</v>
      </c>
      <c r="B302" s="4" t="str">
        <f t="shared" si="8"/>
        <v>071801</v>
      </c>
      <c r="C302" s="4">
        <f t="shared" si="9"/>
        <v>71801</v>
      </c>
      <c r="D302" s="5" t="s">
        <v>976</v>
      </c>
      <c r="E302" s="5" t="s">
        <v>977</v>
      </c>
      <c r="F302" s="6" t="s">
        <v>454</v>
      </c>
      <c r="G302" s="6">
        <v>1</v>
      </c>
      <c r="H302" s="7">
        <v>25.32</v>
      </c>
      <c r="I302" s="7">
        <v>25.32</v>
      </c>
    </row>
    <row r="303" spans="1:9">
      <c r="A303" s="4" t="s">
        <v>3454</v>
      </c>
      <c r="B303" s="4" t="str">
        <f t="shared" si="8"/>
        <v>08</v>
      </c>
      <c r="C303" s="4">
        <f t="shared" si="9"/>
        <v>8</v>
      </c>
      <c r="D303" s="5"/>
      <c r="E303" s="4" t="s">
        <v>978</v>
      </c>
      <c r="F303" s="6"/>
      <c r="G303" s="6"/>
      <c r="H303" s="7"/>
      <c r="I303" s="7"/>
    </row>
    <row r="304" spans="1:9">
      <c r="A304" s="4" t="s">
        <v>3455</v>
      </c>
      <c r="B304" s="4" t="str">
        <f t="shared" si="8"/>
        <v>0801</v>
      </c>
      <c r="C304" s="4">
        <f t="shared" si="9"/>
        <v>801</v>
      </c>
      <c r="D304" s="5"/>
      <c r="E304" s="4" t="s">
        <v>979</v>
      </c>
      <c r="F304" s="6"/>
      <c r="G304" s="6"/>
      <c r="H304" s="7"/>
      <c r="I304" s="7"/>
    </row>
    <row r="305" ht="30" spans="1:9">
      <c r="A305" s="5" t="s">
        <v>3456</v>
      </c>
      <c r="B305" s="4" t="str">
        <f t="shared" si="8"/>
        <v>080102</v>
      </c>
      <c r="C305" s="4">
        <f t="shared" si="9"/>
        <v>80102</v>
      </c>
      <c r="D305" s="5" t="s">
        <v>980</v>
      </c>
      <c r="E305" s="5" t="s">
        <v>981</v>
      </c>
      <c r="F305" s="6" t="s">
        <v>454</v>
      </c>
      <c r="G305" s="6">
        <v>1</v>
      </c>
      <c r="H305" s="7">
        <v>211.94</v>
      </c>
      <c r="I305" s="7">
        <v>211.94</v>
      </c>
    </row>
    <row r="306" ht="30" spans="1:9">
      <c r="A306" s="5" t="s">
        <v>3457</v>
      </c>
      <c r="B306" s="4" t="str">
        <f t="shared" si="8"/>
        <v>080103</v>
      </c>
      <c r="C306" s="4">
        <f t="shared" si="9"/>
        <v>80103</v>
      </c>
      <c r="D306" s="5" t="s">
        <v>982</v>
      </c>
      <c r="E306" s="5" t="s">
        <v>983</v>
      </c>
      <c r="F306" s="6" t="s">
        <v>454</v>
      </c>
      <c r="G306" s="6">
        <v>1</v>
      </c>
      <c r="H306" s="7">
        <v>293.11</v>
      </c>
      <c r="I306" s="7">
        <v>293.11</v>
      </c>
    </row>
    <row r="307" spans="1:9">
      <c r="A307" s="5" t="s">
        <v>3458</v>
      </c>
      <c r="B307" s="4" t="str">
        <f t="shared" si="8"/>
        <v>080107</v>
      </c>
      <c r="C307" s="4">
        <f t="shared" si="9"/>
        <v>80107</v>
      </c>
      <c r="D307" s="5" t="s">
        <v>984</v>
      </c>
      <c r="E307" s="5" t="s">
        <v>985</v>
      </c>
      <c r="F307" s="6" t="s">
        <v>454</v>
      </c>
      <c r="G307" s="6">
        <v>1</v>
      </c>
      <c r="H307" s="10">
        <v>1461.11</v>
      </c>
      <c r="I307" s="10">
        <v>1461.11</v>
      </c>
    </row>
    <row r="308" spans="1:9">
      <c r="A308" s="4" t="s">
        <v>3459</v>
      </c>
      <c r="B308" s="4" t="str">
        <f t="shared" si="8"/>
        <v>0802</v>
      </c>
      <c r="C308" s="4">
        <f t="shared" si="9"/>
        <v>802</v>
      </c>
      <c r="D308" s="5"/>
      <c r="E308" s="4" t="s">
        <v>986</v>
      </c>
      <c r="F308" s="6"/>
      <c r="G308" s="6"/>
      <c r="H308" s="7"/>
      <c r="I308" s="7"/>
    </row>
    <row r="309" ht="60" spans="1:9">
      <c r="A309" s="5" t="s">
        <v>3460</v>
      </c>
      <c r="B309" s="4" t="str">
        <f t="shared" si="8"/>
        <v>080201</v>
      </c>
      <c r="C309" s="4">
        <f t="shared" si="9"/>
        <v>80201</v>
      </c>
      <c r="D309" s="5" t="s">
        <v>987</v>
      </c>
      <c r="E309" s="5" t="s">
        <v>988</v>
      </c>
      <c r="F309" s="6" t="s">
        <v>454</v>
      </c>
      <c r="G309" s="6">
        <v>1</v>
      </c>
      <c r="H309" s="7">
        <v>683.72</v>
      </c>
      <c r="I309" s="7">
        <v>683.72</v>
      </c>
    </row>
    <row r="310" ht="75" spans="1:9">
      <c r="A310" s="5" t="s">
        <v>3461</v>
      </c>
      <c r="B310" s="4" t="str">
        <f t="shared" si="8"/>
        <v>080202</v>
      </c>
      <c r="C310" s="4">
        <f t="shared" si="9"/>
        <v>80202</v>
      </c>
      <c r="D310" s="5" t="s">
        <v>989</v>
      </c>
      <c r="E310" s="5" t="s">
        <v>990</v>
      </c>
      <c r="F310" s="6" t="s">
        <v>454</v>
      </c>
      <c r="G310" s="6">
        <v>1</v>
      </c>
      <c r="H310" s="7">
        <v>831.09</v>
      </c>
      <c r="I310" s="7">
        <v>831.09</v>
      </c>
    </row>
    <row r="311" ht="75" spans="1:9">
      <c r="A311" s="5" t="s">
        <v>3462</v>
      </c>
      <c r="B311" s="4" t="str">
        <f t="shared" si="8"/>
        <v>080203</v>
      </c>
      <c r="C311" s="4">
        <f t="shared" si="9"/>
        <v>80203</v>
      </c>
      <c r="D311" s="5" t="s">
        <v>991</v>
      </c>
      <c r="E311" s="5" t="s">
        <v>992</v>
      </c>
      <c r="F311" s="6" t="s">
        <v>454</v>
      </c>
      <c r="G311" s="6">
        <v>1</v>
      </c>
      <c r="H311" s="7">
        <v>717.64</v>
      </c>
      <c r="I311" s="7">
        <v>717.64</v>
      </c>
    </row>
    <row r="312" spans="1:9">
      <c r="A312" s="4" t="s">
        <v>3463</v>
      </c>
      <c r="B312" s="4" t="str">
        <f t="shared" si="8"/>
        <v>09</v>
      </c>
      <c r="C312" s="4">
        <f t="shared" si="9"/>
        <v>9</v>
      </c>
      <c r="D312" s="5"/>
      <c r="E312" s="4" t="s">
        <v>993</v>
      </c>
      <c r="F312" s="6"/>
      <c r="G312" s="6"/>
      <c r="H312" s="7"/>
      <c r="I312" s="7"/>
    </row>
    <row r="313" spans="1:9">
      <c r="A313" s="4" t="s">
        <v>3464</v>
      </c>
      <c r="B313" s="4" t="str">
        <f t="shared" si="8"/>
        <v>0901</v>
      </c>
      <c r="C313" s="4">
        <f t="shared" si="9"/>
        <v>901</v>
      </c>
      <c r="D313" s="5"/>
      <c r="E313" s="4" t="s">
        <v>994</v>
      </c>
      <c r="F313" s="6"/>
      <c r="G313" s="6"/>
      <c r="H313" s="7"/>
      <c r="I313" s="7"/>
    </row>
    <row r="314" ht="105" spans="1:9">
      <c r="A314" s="5" t="s">
        <v>3465</v>
      </c>
      <c r="B314" s="4" t="str">
        <f t="shared" si="8"/>
        <v>090101</v>
      </c>
      <c r="C314" s="4">
        <f t="shared" si="9"/>
        <v>90101</v>
      </c>
      <c r="D314" s="5" t="s">
        <v>995</v>
      </c>
      <c r="E314" s="5" t="s">
        <v>996</v>
      </c>
      <c r="F314" s="6" t="s">
        <v>454</v>
      </c>
      <c r="G314" s="6">
        <v>1</v>
      </c>
      <c r="H314" s="7">
        <v>234.78</v>
      </c>
      <c r="I314" s="7">
        <v>234.78</v>
      </c>
    </row>
    <row r="315" ht="105" spans="1:9">
      <c r="A315" s="5" t="s">
        <v>3466</v>
      </c>
      <c r="B315" s="4" t="str">
        <f t="shared" si="8"/>
        <v>090102</v>
      </c>
      <c r="C315" s="4">
        <f t="shared" si="9"/>
        <v>90102</v>
      </c>
      <c r="D315" s="5" t="s">
        <v>997</v>
      </c>
      <c r="E315" s="5" t="s">
        <v>998</v>
      </c>
      <c r="F315" s="6" t="s">
        <v>454</v>
      </c>
      <c r="G315" s="6">
        <v>1</v>
      </c>
      <c r="H315" s="7">
        <v>114.93</v>
      </c>
      <c r="I315" s="7">
        <v>114.93</v>
      </c>
    </row>
    <row r="316" ht="75" spans="1:9">
      <c r="A316" s="5" t="s">
        <v>3467</v>
      </c>
      <c r="B316" s="4" t="str">
        <f t="shared" si="8"/>
        <v>090103</v>
      </c>
      <c r="C316" s="4">
        <f t="shared" si="9"/>
        <v>90103</v>
      </c>
      <c r="D316" s="5" t="s">
        <v>999</v>
      </c>
      <c r="E316" s="5" t="s">
        <v>1000</v>
      </c>
      <c r="F316" s="6" t="s">
        <v>454</v>
      </c>
      <c r="G316" s="6">
        <v>1</v>
      </c>
      <c r="H316" s="7">
        <v>93.32</v>
      </c>
      <c r="I316" s="7">
        <v>93.32</v>
      </c>
    </row>
    <row r="317" ht="90" spans="1:9">
      <c r="A317" s="5" t="s">
        <v>3468</v>
      </c>
      <c r="B317" s="4" t="str">
        <f t="shared" si="8"/>
        <v>090104</v>
      </c>
      <c r="C317" s="4">
        <f t="shared" si="9"/>
        <v>90104</v>
      </c>
      <c r="D317" s="5" t="s">
        <v>1001</v>
      </c>
      <c r="E317" s="5" t="s">
        <v>1002</v>
      </c>
      <c r="F317" s="6" t="s">
        <v>454</v>
      </c>
      <c r="G317" s="6">
        <v>1</v>
      </c>
      <c r="H317" s="7">
        <v>379.95</v>
      </c>
      <c r="I317" s="7">
        <v>379.95</v>
      </c>
    </row>
    <row r="318" ht="105" spans="1:9">
      <c r="A318" s="5" t="s">
        <v>3469</v>
      </c>
      <c r="B318" s="4" t="str">
        <f t="shared" si="8"/>
        <v>090105</v>
      </c>
      <c r="C318" s="4">
        <f t="shared" si="9"/>
        <v>90105</v>
      </c>
      <c r="D318" s="5" t="s">
        <v>1003</v>
      </c>
      <c r="E318" s="5" t="s">
        <v>1004</v>
      </c>
      <c r="F318" s="6" t="s">
        <v>454</v>
      </c>
      <c r="G318" s="6">
        <v>1</v>
      </c>
      <c r="H318" s="7">
        <v>236.75</v>
      </c>
      <c r="I318" s="7">
        <v>236.75</v>
      </c>
    </row>
    <row r="319" spans="1:9">
      <c r="A319" s="4" t="s">
        <v>3470</v>
      </c>
      <c r="B319" s="4" t="str">
        <f t="shared" si="8"/>
        <v>0902</v>
      </c>
      <c r="C319" s="4">
        <f t="shared" si="9"/>
        <v>902</v>
      </c>
      <c r="D319" s="5"/>
      <c r="E319" s="4" t="s">
        <v>1005</v>
      </c>
      <c r="F319" s="6"/>
      <c r="G319" s="6"/>
      <c r="H319" s="7"/>
      <c r="I319" s="7"/>
    </row>
    <row r="320" ht="45" spans="1:9">
      <c r="A320" s="5" t="s">
        <v>3471</v>
      </c>
      <c r="B320" s="4" t="str">
        <f t="shared" si="8"/>
        <v>090202</v>
      </c>
      <c r="C320" s="4">
        <f t="shared" si="9"/>
        <v>90202</v>
      </c>
      <c r="D320" s="5" t="s">
        <v>1006</v>
      </c>
      <c r="E320" s="5" t="s">
        <v>1007</v>
      </c>
      <c r="F320" s="6" t="s">
        <v>454</v>
      </c>
      <c r="G320" s="6">
        <v>1</v>
      </c>
      <c r="H320" s="7">
        <v>55.42</v>
      </c>
      <c r="I320" s="7">
        <v>55.42</v>
      </c>
    </row>
    <row r="321" ht="45" spans="1:9">
      <c r="A321" s="5" t="s">
        <v>3472</v>
      </c>
      <c r="B321" s="4" t="str">
        <f t="shared" si="8"/>
        <v>090203</v>
      </c>
      <c r="C321" s="4">
        <f t="shared" si="9"/>
        <v>90203</v>
      </c>
      <c r="D321" s="5" t="s">
        <v>1008</v>
      </c>
      <c r="E321" s="5" t="s">
        <v>1009</v>
      </c>
      <c r="F321" s="6" t="s">
        <v>454</v>
      </c>
      <c r="G321" s="6">
        <v>1</v>
      </c>
      <c r="H321" s="7">
        <v>85.48</v>
      </c>
      <c r="I321" s="7">
        <v>85.48</v>
      </c>
    </row>
    <row r="322" ht="45" spans="1:9">
      <c r="A322" s="5" t="s">
        <v>3473</v>
      </c>
      <c r="B322" s="4" t="str">
        <f t="shared" si="8"/>
        <v>090206</v>
      </c>
      <c r="C322" s="4">
        <f t="shared" si="9"/>
        <v>90206</v>
      </c>
      <c r="D322" s="5" t="s">
        <v>1010</v>
      </c>
      <c r="E322" s="5" t="s">
        <v>1011</v>
      </c>
      <c r="F322" s="6" t="s">
        <v>454</v>
      </c>
      <c r="G322" s="6">
        <v>1</v>
      </c>
      <c r="H322" s="7">
        <v>87.88</v>
      </c>
      <c r="I322" s="7">
        <v>87.88</v>
      </c>
    </row>
    <row r="323" ht="75" spans="1:9">
      <c r="A323" s="5" t="s">
        <v>3474</v>
      </c>
      <c r="B323" s="4" t="str">
        <f t="shared" si="8"/>
        <v>090211</v>
      </c>
      <c r="C323" s="4">
        <f t="shared" si="9"/>
        <v>90211</v>
      </c>
      <c r="D323" s="5" t="s">
        <v>1012</v>
      </c>
      <c r="E323" s="5" t="s">
        <v>1013</v>
      </c>
      <c r="F323" s="6" t="s">
        <v>454</v>
      </c>
      <c r="G323" s="6">
        <v>1</v>
      </c>
      <c r="H323" s="7">
        <v>175.59</v>
      </c>
      <c r="I323" s="7">
        <v>175.59</v>
      </c>
    </row>
    <row r="324" ht="45" spans="1:9">
      <c r="A324" s="5" t="s">
        <v>3475</v>
      </c>
      <c r="B324" s="4" t="str">
        <f t="shared" si="8"/>
        <v>090212</v>
      </c>
      <c r="C324" s="4">
        <f t="shared" si="9"/>
        <v>90212</v>
      </c>
      <c r="D324" s="5" t="s">
        <v>1014</v>
      </c>
      <c r="E324" s="5" t="s">
        <v>1015</v>
      </c>
      <c r="F324" s="6" t="s">
        <v>454</v>
      </c>
      <c r="G324" s="6">
        <v>1</v>
      </c>
      <c r="H324" s="7">
        <v>125.99</v>
      </c>
      <c r="I324" s="7">
        <v>125.99</v>
      </c>
    </row>
    <row r="325" ht="30" spans="1:9">
      <c r="A325" s="5" t="s">
        <v>3476</v>
      </c>
      <c r="B325" s="4" t="str">
        <f t="shared" si="8"/>
        <v>090215</v>
      </c>
      <c r="C325" s="4">
        <f t="shared" si="9"/>
        <v>90215</v>
      </c>
      <c r="D325" s="5" t="s">
        <v>1016</v>
      </c>
      <c r="E325" s="5" t="s">
        <v>1017</v>
      </c>
      <c r="F325" s="6" t="s">
        <v>32</v>
      </c>
      <c r="G325" s="6">
        <v>1</v>
      </c>
      <c r="H325" s="7">
        <v>36.35</v>
      </c>
      <c r="I325" s="7">
        <v>36.35</v>
      </c>
    </row>
    <row r="326" ht="30" spans="1:9">
      <c r="A326" s="5" t="s">
        <v>3477</v>
      </c>
      <c r="B326" s="4" t="str">
        <f t="shared" si="8"/>
        <v>090216</v>
      </c>
      <c r="C326" s="4">
        <f t="shared" si="9"/>
        <v>90216</v>
      </c>
      <c r="D326" s="5" t="s">
        <v>1018</v>
      </c>
      <c r="E326" s="5" t="s">
        <v>1019</v>
      </c>
      <c r="F326" s="6" t="s">
        <v>32</v>
      </c>
      <c r="G326" s="6">
        <v>1</v>
      </c>
      <c r="H326" s="7">
        <v>89.53</v>
      </c>
      <c r="I326" s="7">
        <v>89.53</v>
      </c>
    </row>
    <row r="327" ht="45" spans="1:9">
      <c r="A327" s="5" t="s">
        <v>3478</v>
      </c>
      <c r="B327" s="4" t="str">
        <f t="shared" si="8"/>
        <v>090219</v>
      </c>
      <c r="C327" s="4">
        <f t="shared" si="9"/>
        <v>90219</v>
      </c>
      <c r="D327" s="5" t="s">
        <v>1020</v>
      </c>
      <c r="E327" s="5" t="s">
        <v>1021</v>
      </c>
      <c r="F327" s="6" t="s">
        <v>454</v>
      </c>
      <c r="G327" s="6">
        <v>1</v>
      </c>
      <c r="H327" s="7">
        <v>81.59</v>
      </c>
      <c r="I327" s="7">
        <v>81.59</v>
      </c>
    </row>
    <row r="328" ht="75" spans="1:9">
      <c r="A328" s="5" t="s">
        <v>3479</v>
      </c>
      <c r="B328" s="4" t="str">
        <f t="shared" si="8"/>
        <v>090228</v>
      </c>
      <c r="C328" s="4">
        <f t="shared" si="9"/>
        <v>90228</v>
      </c>
      <c r="D328" s="5" t="s">
        <v>1022</v>
      </c>
      <c r="E328" s="5" t="s">
        <v>1023</v>
      </c>
      <c r="F328" s="6" t="s">
        <v>454</v>
      </c>
      <c r="G328" s="6">
        <v>1</v>
      </c>
      <c r="H328" s="7">
        <v>75.64</v>
      </c>
      <c r="I328" s="7">
        <v>75.64</v>
      </c>
    </row>
    <row r="329" spans="1:9">
      <c r="A329" s="4" t="s">
        <v>3480</v>
      </c>
      <c r="B329" s="4" t="str">
        <f t="shared" si="8"/>
        <v>0903</v>
      </c>
      <c r="C329" s="4">
        <f t="shared" si="9"/>
        <v>903</v>
      </c>
      <c r="D329" s="5"/>
      <c r="E329" s="4" t="s">
        <v>1024</v>
      </c>
      <c r="F329" s="6"/>
      <c r="G329" s="6"/>
      <c r="H329" s="7"/>
      <c r="I329" s="7"/>
    </row>
    <row r="330" ht="45" spans="1:9">
      <c r="A330" s="5" t="s">
        <v>3481</v>
      </c>
      <c r="B330" s="4" t="str">
        <f t="shared" si="8"/>
        <v>090301</v>
      </c>
      <c r="C330" s="4">
        <f t="shared" si="9"/>
        <v>90301</v>
      </c>
      <c r="D330" s="5" t="s">
        <v>1025</v>
      </c>
      <c r="E330" s="5" t="s">
        <v>1026</v>
      </c>
      <c r="F330" s="6" t="s">
        <v>32</v>
      </c>
      <c r="G330" s="6">
        <v>1</v>
      </c>
      <c r="H330" s="7">
        <v>109.89</v>
      </c>
      <c r="I330" s="7">
        <v>109.89</v>
      </c>
    </row>
    <row r="331" ht="30" spans="1:9">
      <c r="A331" s="5" t="s">
        <v>3482</v>
      </c>
      <c r="B331" s="4" t="str">
        <f t="shared" si="8"/>
        <v>090302</v>
      </c>
      <c r="C331" s="4">
        <f t="shared" si="9"/>
        <v>90302</v>
      </c>
      <c r="D331" s="5" t="s">
        <v>1027</v>
      </c>
      <c r="E331" s="5" t="s">
        <v>1028</v>
      </c>
      <c r="F331" s="6" t="s">
        <v>32</v>
      </c>
      <c r="G331" s="6">
        <v>1</v>
      </c>
      <c r="H331" s="7">
        <v>34.54</v>
      </c>
      <c r="I331" s="7">
        <v>34.54</v>
      </c>
    </row>
    <row r="332" ht="45" spans="1:9">
      <c r="A332" s="5" t="s">
        <v>3483</v>
      </c>
      <c r="B332" s="4" t="str">
        <f t="shared" si="8"/>
        <v>090305</v>
      </c>
      <c r="C332" s="4">
        <f t="shared" si="9"/>
        <v>90305</v>
      </c>
      <c r="D332" s="5" t="s">
        <v>1029</v>
      </c>
      <c r="E332" s="5" t="s">
        <v>1030</v>
      </c>
      <c r="F332" s="6" t="s">
        <v>32</v>
      </c>
      <c r="G332" s="6">
        <v>1</v>
      </c>
      <c r="H332" s="7">
        <v>262.38</v>
      </c>
      <c r="I332" s="7">
        <v>262.38</v>
      </c>
    </row>
    <row r="333" ht="30" spans="1:9">
      <c r="A333" s="5" t="s">
        <v>3484</v>
      </c>
      <c r="B333" s="4" t="str">
        <f t="shared" si="8"/>
        <v>090312</v>
      </c>
      <c r="C333" s="4">
        <f t="shared" si="9"/>
        <v>90312</v>
      </c>
      <c r="D333" s="5" t="s">
        <v>1031</v>
      </c>
      <c r="E333" s="5" t="s">
        <v>1032</v>
      </c>
      <c r="F333" s="6" t="s">
        <v>32</v>
      </c>
      <c r="G333" s="6">
        <v>1</v>
      </c>
      <c r="H333" s="7">
        <v>219.88</v>
      </c>
      <c r="I333" s="7">
        <v>219.88</v>
      </c>
    </row>
    <row r="334" ht="30" spans="1:9">
      <c r="A334" s="5" t="s">
        <v>3485</v>
      </c>
      <c r="B334" s="4" t="str">
        <f t="shared" ref="B334:B397" si="10">SUBSTITUTE(A334,"'",)</f>
        <v>090314</v>
      </c>
      <c r="C334" s="4">
        <f t="shared" ref="C334:C397" si="11">VALUE(B334)</f>
        <v>90314</v>
      </c>
      <c r="D334" s="5" t="s">
        <v>1033</v>
      </c>
      <c r="E334" s="5" t="s">
        <v>1034</v>
      </c>
      <c r="F334" s="6" t="s">
        <v>32</v>
      </c>
      <c r="G334" s="6">
        <v>1</v>
      </c>
      <c r="H334" s="7">
        <v>60.62</v>
      </c>
      <c r="I334" s="7">
        <v>60.62</v>
      </c>
    </row>
    <row r="335" spans="1:9">
      <c r="A335" s="4" t="s">
        <v>3486</v>
      </c>
      <c r="B335" s="4" t="str">
        <f t="shared" si="10"/>
        <v>0904</v>
      </c>
      <c r="C335" s="4">
        <f t="shared" si="11"/>
        <v>904</v>
      </c>
      <c r="D335" s="5"/>
      <c r="E335" s="4" t="s">
        <v>1035</v>
      </c>
      <c r="F335" s="6"/>
      <c r="G335" s="6"/>
      <c r="H335" s="7"/>
      <c r="I335" s="7"/>
    </row>
    <row r="336" ht="90" spans="1:9">
      <c r="A336" s="5" t="s">
        <v>3487</v>
      </c>
      <c r="B336" s="4" t="str">
        <f t="shared" si="10"/>
        <v>090403</v>
      </c>
      <c r="C336" s="4">
        <f t="shared" si="11"/>
        <v>90403</v>
      </c>
      <c r="D336" s="5" t="s">
        <v>1036</v>
      </c>
      <c r="E336" s="5" t="s">
        <v>1037</v>
      </c>
      <c r="F336" s="6" t="s">
        <v>32</v>
      </c>
      <c r="G336" s="6">
        <v>1</v>
      </c>
      <c r="H336" s="7">
        <v>122.89</v>
      </c>
      <c r="I336" s="7">
        <v>122.89</v>
      </c>
    </row>
    <row r="337" spans="1:9">
      <c r="A337" s="4" t="s">
        <v>3488</v>
      </c>
      <c r="B337" s="4" t="str">
        <f t="shared" si="10"/>
        <v>0905</v>
      </c>
      <c r="C337" s="4">
        <f t="shared" si="11"/>
        <v>905</v>
      </c>
      <c r="D337" s="5"/>
      <c r="E337" s="4" t="s">
        <v>914</v>
      </c>
      <c r="F337" s="6"/>
      <c r="G337" s="6"/>
      <c r="H337" s="7"/>
      <c r="I337" s="7"/>
    </row>
    <row r="338" ht="60" spans="1:9">
      <c r="A338" s="5" t="s">
        <v>3489</v>
      </c>
      <c r="B338" s="4" t="str">
        <f t="shared" si="10"/>
        <v>090501</v>
      </c>
      <c r="C338" s="4">
        <f t="shared" si="11"/>
        <v>90501</v>
      </c>
      <c r="D338" s="5" t="s">
        <v>1038</v>
      </c>
      <c r="E338" s="5" t="s">
        <v>1039</v>
      </c>
      <c r="F338" s="6" t="s">
        <v>454</v>
      </c>
      <c r="G338" s="6">
        <v>1</v>
      </c>
      <c r="H338" s="7">
        <v>64.17</v>
      </c>
      <c r="I338" s="7">
        <v>64.17</v>
      </c>
    </row>
    <row r="339" ht="75" spans="1:9">
      <c r="A339" s="5" t="s">
        <v>3490</v>
      </c>
      <c r="B339" s="4" t="str">
        <f t="shared" si="10"/>
        <v>090502</v>
      </c>
      <c r="C339" s="4">
        <f t="shared" si="11"/>
        <v>90502</v>
      </c>
      <c r="D339" s="5" t="s">
        <v>1040</v>
      </c>
      <c r="E339" s="5" t="s">
        <v>1041</v>
      </c>
      <c r="F339" s="6" t="s">
        <v>454</v>
      </c>
      <c r="G339" s="6">
        <v>1</v>
      </c>
      <c r="H339" s="7">
        <v>22</v>
      </c>
      <c r="I339" s="7">
        <v>22</v>
      </c>
    </row>
    <row r="340" ht="30" spans="1:9">
      <c r="A340" s="5" t="s">
        <v>3491</v>
      </c>
      <c r="B340" s="4" t="str">
        <f t="shared" si="10"/>
        <v>090506</v>
      </c>
      <c r="C340" s="4">
        <f t="shared" si="11"/>
        <v>90506</v>
      </c>
      <c r="D340" s="5" t="s">
        <v>1042</v>
      </c>
      <c r="E340" s="5" t="s">
        <v>1043</v>
      </c>
      <c r="F340" s="6" t="s">
        <v>454</v>
      </c>
      <c r="G340" s="6">
        <v>1</v>
      </c>
      <c r="H340" s="7">
        <v>17.58</v>
      </c>
      <c r="I340" s="7">
        <v>17.58</v>
      </c>
    </row>
    <row r="341" ht="30" spans="1:9">
      <c r="A341" s="5" t="s">
        <v>3492</v>
      </c>
      <c r="B341" s="4" t="str">
        <f t="shared" si="10"/>
        <v>090509</v>
      </c>
      <c r="C341" s="4">
        <f t="shared" si="11"/>
        <v>90509</v>
      </c>
      <c r="D341" s="5" t="s">
        <v>1044</v>
      </c>
      <c r="E341" s="5" t="s">
        <v>1045</v>
      </c>
      <c r="F341" s="6" t="s">
        <v>454</v>
      </c>
      <c r="G341" s="6">
        <v>1</v>
      </c>
      <c r="H341" s="7">
        <v>90.92</v>
      </c>
      <c r="I341" s="7">
        <v>90.92</v>
      </c>
    </row>
    <row r="342" ht="30" spans="1:9">
      <c r="A342" s="5" t="s">
        <v>3493</v>
      </c>
      <c r="B342" s="4" t="str">
        <f t="shared" si="10"/>
        <v>090511</v>
      </c>
      <c r="C342" s="4">
        <f t="shared" si="11"/>
        <v>90511</v>
      </c>
      <c r="D342" s="5" t="s">
        <v>1046</v>
      </c>
      <c r="E342" s="5" t="s">
        <v>1047</v>
      </c>
      <c r="F342" s="6" t="s">
        <v>454</v>
      </c>
      <c r="G342" s="6">
        <v>1</v>
      </c>
      <c r="H342" s="7">
        <v>44.65</v>
      </c>
      <c r="I342" s="7">
        <v>44.65</v>
      </c>
    </row>
    <row r="343" ht="30" spans="1:9">
      <c r="A343" s="5" t="s">
        <v>3494</v>
      </c>
      <c r="B343" s="4" t="str">
        <f t="shared" si="10"/>
        <v>090512</v>
      </c>
      <c r="C343" s="4">
        <f t="shared" si="11"/>
        <v>90512</v>
      </c>
      <c r="D343" s="5" t="s">
        <v>1048</v>
      </c>
      <c r="E343" s="5" t="s">
        <v>1049</v>
      </c>
      <c r="F343" s="6" t="s">
        <v>82</v>
      </c>
      <c r="G343" s="6">
        <v>1</v>
      </c>
      <c r="H343" s="7">
        <v>23.21</v>
      </c>
      <c r="I343" s="7">
        <v>23.21</v>
      </c>
    </row>
    <row r="344" spans="1:9">
      <c r="A344" s="4" t="s">
        <v>3495</v>
      </c>
      <c r="B344" s="4" t="str">
        <f t="shared" si="10"/>
        <v>10</v>
      </c>
      <c r="C344" s="4">
        <f t="shared" si="11"/>
        <v>10</v>
      </c>
      <c r="D344" s="5"/>
      <c r="E344" s="4" t="s">
        <v>1050</v>
      </c>
      <c r="F344" s="6"/>
      <c r="G344" s="6"/>
      <c r="H344" s="7"/>
      <c r="I344" s="7"/>
    </row>
    <row r="345" ht="30" spans="1:9">
      <c r="A345" s="4" t="s">
        <v>3496</v>
      </c>
      <c r="B345" s="4" t="str">
        <f t="shared" si="10"/>
        <v>1001</v>
      </c>
      <c r="C345" s="4">
        <f t="shared" si="11"/>
        <v>1001</v>
      </c>
      <c r="D345" s="5"/>
      <c r="E345" s="4" t="s">
        <v>1051</v>
      </c>
      <c r="F345" s="6"/>
      <c r="G345" s="6"/>
      <c r="H345" s="7"/>
      <c r="I345" s="7"/>
    </row>
    <row r="346" ht="90" spans="1:9">
      <c r="A346" s="5" t="s">
        <v>3497</v>
      </c>
      <c r="B346" s="4" t="str">
        <f t="shared" si="10"/>
        <v>100102</v>
      </c>
      <c r="C346" s="4">
        <f t="shared" si="11"/>
        <v>100102</v>
      </c>
      <c r="D346" s="5" t="s">
        <v>1052</v>
      </c>
      <c r="E346" s="5" t="s">
        <v>1053</v>
      </c>
      <c r="F346" s="6" t="s">
        <v>454</v>
      </c>
      <c r="G346" s="6">
        <v>1</v>
      </c>
      <c r="H346" s="7">
        <v>83.07</v>
      </c>
      <c r="I346" s="7">
        <v>83.07</v>
      </c>
    </row>
    <row r="347" ht="90" spans="1:9">
      <c r="A347" s="5" t="s">
        <v>3498</v>
      </c>
      <c r="B347" s="4" t="str">
        <f t="shared" si="10"/>
        <v>100105</v>
      </c>
      <c r="C347" s="4">
        <f t="shared" si="11"/>
        <v>100105</v>
      </c>
      <c r="D347" s="5" t="s">
        <v>1054</v>
      </c>
      <c r="E347" s="5" t="s">
        <v>1055</v>
      </c>
      <c r="F347" s="6" t="s">
        <v>454</v>
      </c>
      <c r="G347" s="6">
        <v>1</v>
      </c>
      <c r="H347" s="7">
        <v>303.57</v>
      </c>
      <c r="I347" s="7">
        <v>303.57</v>
      </c>
    </row>
    <row r="348" ht="45" spans="1:9">
      <c r="A348" s="4" t="s">
        <v>3499</v>
      </c>
      <c r="B348" s="4" t="str">
        <f t="shared" si="10"/>
        <v>1002</v>
      </c>
      <c r="C348" s="4">
        <f t="shared" si="11"/>
        <v>1002</v>
      </c>
      <c r="D348" s="5"/>
      <c r="E348" s="4" t="s">
        <v>1056</v>
      </c>
      <c r="F348" s="6"/>
      <c r="G348" s="6"/>
      <c r="H348" s="7"/>
      <c r="I348" s="7"/>
    </row>
    <row r="349" ht="30" spans="1:9">
      <c r="A349" s="5" t="s">
        <v>3500</v>
      </c>
      <c r="B349" s="4" t="str">
        <f t="shared" si="10"/>
        <v>100202</v>
      </c>
      <c r="C349" s="4">
        <f t="shared" si="11"/>
        <v>100202</v>
      </c>
      <c r="D349" s="5" t="s">
        <v>1057</v>
      </c>
      <c r="E349" s="5" t="s">
        <v>1058</v>
      </c>
      <c r="F349" s="6" t="s">
        <v>454</v>
      </c>
      <c r="G349" s="6">
        <v>1</v>
      </c>
      <c r="H349" s="7">
        <v>57.16</v>
      </c>
      <c r="I349" s="7">
        <v>57.16</v>
      </c>
    </row>
    <row r="350" ht="30" spans="1:9">
      <c r="A350" s="5" t="s">
        <v>3501</v>
      </c>
      <c r="B350" s="4" t="str">
        <f t="shared" si="10"/>
        <v>100203</v>
      </c>
      <c r="C350" s="4">
        <f t="shared" si="11"/>
        <v>100203</v>
      </c>
      <c r="D350" s="5" t="s">
        <v>1059</v>
      </c>
      <c r="E350" s="5" t="s">
        <v>1060</v>
      </c>
      <c r="F350" s="6" t="s">
        <v>454</v>
      </c>
      <c r="G350" s="6">
        <v>1</v>
      </c>
      <c r="H350" s="7">
        <v>43.24</v>
      </c>
      <c r="I350" s="7">
        <v>43.24</v>
      </c>
    </row>
    <row r="351" ht="75" spans="1:9">
      <c r="A351" s="5" t="s">
        <v>3502</v>
      </c>
      <c r="B351" s="4" t="str">
        <f t="shared" si="10"/>
        <v>100204</v>
      </c>
      <c r="C351" s="4">
        <f t="shared" si="11"/>
        <v>100204</v>
      </c>
      <c r="D351" s="5" t="s">
        <v>1061</v>
      </c>
      <c r="E351" s="5" t="s">
        <v>1062</v>
      </c>
      <c r="F351" s="6" t="s">
        <v>454</v>
      </c>
      <c r="G351" s="6">
        <v>1</v>
      </c>
      <c r="H351" s="7">
        <v>45.56</v>
      </c>
      <c r="I351" s="7">
        <v>45.56</v>
      </c>
    </row>
    <row r="352" ht="90" spans="1:9">
      <c r="A352" s="5" t="s">
        <v>3503</v>
      </c>
      <c r="B352" s="4" t="str">
        <f t="shared" si="10"/>
        <v>100208</v>
      </c>
      <c r="C352" s="4">
        <f t="shared" si="11"/>
        <v>100208</v>
      </c>
      <c r="D352" s="5" t="s">
        <v>1063</v>
      </c>
      <c r="E352" s="5" t="s">
        <v>1064</v>
      </c>
      <c r="F352" s="6" t="s">
        <v>454</v>
      </c>
      <c r="G352" s="6">
        <v>1</v>
      </c>
      <c r="H352" s="7">
        <v>267.33</v>
      </c>
      <c r="I352" s="7">
        <v>267.33</v>
      </c>
    </row>
    <row r="353" ht="30" spans="1:9">
      <c r="A353" s="4" t="s">
        <v>3504</v>
      </c>
      <c r="B353" s="4" t="str">
        <f t="shared" si="10"/>
        <v>1003</v>
      </c>
      <c r="C353" s="4">
        <f t="shared" si="11"/>
        <v>1003</v>
      </c>
      <c r="D353" s="5"/>
      <c r="E353" s="4" t="s">
        <v>1065</v>
      </c>
      <c r="F353" s="6"/>
      <c r="G353" s="6"/>
      <c r="H353" s="7"/>
      <c r="I353" s="7"/>
    </row>
    <row r="354" ht="90" spans="1:9">
      <c r="A354" s="5" t="s">
        <v>3505</v>
      </c>
      <c r="B354" s="4" t="str">
        <f t="shared" si="10"/>
        <v>100301</v>
      </c>
      <c r="C354" s="4">
        <f t="shared" si="11"/>
        <v>100301</v>
      </c>
      <c r="D354" s="5" t="s">
        <v>1066</v>
      </c>
      <c r="E354" s="5" t="s">
        <v>1067</v>
      </c>
      <c r="F354" s="6" t="s">
        <v>454</v>
      </c>
      <c r="G354" s="6">
        <v>1</v>
      </c>
      <c r="H354" s="7">
        <v>93.54</v>
      </c>
      <c r="I354" s="7">
        <v>93.54</v>
      </c>
    </row>
    <row r="355" spans="1:9">
      <c r="A355" s="4" t="s">
        <v>3506</v>
      </c>
      <c r="B355" s="4" t="str">
        <f t="shared" si="10"/>
        <v>11</v>
      </c>
      <c r="C355" s="4">
        <f t="shared" si="11"/>
        <v>11</v>
      </c>
      <c r="D355" s="5"/>
      <c r="E355" s="4" t="s">
        <v>1068</v>
      </c>
      <c r="F355" s="6"/>
      <c r="G355" s="6"/>
      <c r="H355" s="7"/>
      <c r="I355" s="7"/>
    </row>
    <row r="356" spans="1:9">
      <c r="A356" s="4" t="s">
        <v>3507</v>
      </c>
      <c r="B356" s="4" t="str">
        <f t="shared" si="10"/>
        <v>1101</v>
      </c>
      <c r="C356" s="4">
        <f t="shared" si="11"/>
        <v>1101</v>
      </c>
      <c r="D356" s="5"/>
      <c r="E356" s="4" t="s">
        <v>1069</v>
      </c>
      <c r="F356" s="6"/>
      <c r="G356" s="6"/>
      <c r="H356" s="7"/>
      <c r="I356" s="7"/>
    </row>
    <row r="357" ht="45" spans="1:9">
      <c r="A357" s="5" t="s">
        <v>3508</v>
      </c>
      <c r="B357" s="4" t="str">
        <f t="shared" si="10"/>
        <v>110101</v>
      </c>
      <c r="C357" s="4">
        <f t="shared" si="11"/>
        <v>110101</v>
      </c>
      <c r="D357" s="5" t="s">
        <v>1070</v>
      </c>
      <c r="E357" s="5" t="s">
        <v>1071</v>
      </c>
      <c r="F357" s="6" t="s">
        <v>454</v>
      </c>
      <c r="G357" s="6">
        <v>1</v>
      </c>
      <c r="H357" s="7">
        <v>13.56</v>
      </c>
      <c r="I357" s="7">
        <v>13.56</v>
      </c>
    </row>
    <row r="358" spans="1:9">
      <c r="A358" s="4" t="s">
        <v>3509</v>
      </c>
      <c r="B358" s="4" t="str">
        <f t="shared" si="10"/>
        <v>1102</v>
      </c>
      <c r="C358" s="4">
        <f t="shared" si="11"/>
        <v>1102</v>
      </c>
      <c r="D358" s="5"/>
      <c r="E358" s="4" t="s">
        <v>1072</v>
      </c>
      <c r="F358" s="6"/>
      <c r="G358" s="6"/>
      <c r="H358" s="7"/>
      <c r="I358" s="7"/>
    </row>
    <row r="359" spans="1:9">
      <c r="A359" s="5" t="s">
        <v>3510</v>
      </c>
      <c r="B359" s="4" t="str">
        <f t="shared" si="10"/>
        <v>110201</v>
      </c>
      <c r="C359" s="4">
        <f t="shared" si="11"/>
        <v>110201</v>
      </c>
      <c r="D359" s="5" t="s">
        <v>1073</v>
      </c>
      <c r="E359" s="5" t="s">
        <v>1074</v>
      </c>
      <c r="F359" s="6" t="s">
        <v>454</v>
      </c>
      <c r="G359" s="6">
        <v>1</v>
      </c>
      <c r="H359" s="7">
        <v>55</v>
      </c>
      <c r="I359" s="7">
        <v>55</v>
      </c>
    </row>
    <row r="360" ht="60" spans="1:9">
      <c r="A360" s="5" t="s">
        <v>3511</v>
      </c>
      <c r="B360" s="4" t="str">
        <f t="shared" si="10"/>
        <v>110210</v>
      </c>
      <c r="C360" s="4">
        <f t="shared" si="11"/>
        <v>110210</v>
      </c>
      <c r="D360" s="5" t="s">
        <v>1075</v>
      </c>
      <c r="E360" s="5" t="s">
        <v>1076</v>
      </c>
      <c r="F360" s="6" t="s">
        <v>454</v>
      </c>
      <c r="G360" s="6">
        <v>1</v>
      </c>
      <c r="H360" s="7">
        <v>103.73</v>
      </c>
      <c r="I360" s="7">
        <v>103.73</v>
      </c>
    </row>
    <row r="361" ht="30" spans="1:9">
      <c r="A361" s="4" t="s">
        <v>3512</v>
      </c>
      <c r="B361" s="4" t="str">
        <f t="shared" si="10"/>
        <v>1103</v>
      </c>
      <c r="C361" s="4">
        <f t="shared" si="11"/>
        <v>1103</v>
      </c>
      <c r="D361" s="5"/>
      <c r="E361" s="4" t="s">
        <v>1077</v>
      </c>
      <c r="F361" s="6"/>
      <c r="G361" s="6"/>
      <c r="H361" s="7"/>
      <c r="I361" s="7"/>
    </row>
    <row r="362" ht="45" spans="1:9">
      <c r="A362" s="5" t="s">
        <v>3513</v>
      </c>
      <c r="B362" s="4" t="str">
        <f t="shared" si="10"/>
        <v>110301</v>
      </c>
      <c r="C362" s="4">
        <f t="shared" si="11"/>
        <v>110301</v>
      </c>
      <c r="D362" s="5" t="s">
        <v>1078</v>
      </c>
      <c r="E362" s="5" t="s">
        <v>1079</v>
      </c>
      <c r="F362" s="6" t="s">
        <v>454</v>
      </c>
      <c r="G362" s="6">
        <v>1</v>
      </c>
      <c r="H362" s="7">
        <v>37.88</v>
      </c>
      <c r="I362" s="7">
        <v>37.88</v>
      </c>
    </row>
    <row r="363" ht="45" spans="1:9">
      <c r="A363" s="5" t="s">
        <v>3514</v>
      </c>
      <c r="B363" s="4" t="str">
        <f t="shared" si="10"/>
        <v>110302</v>
      </c>
      <c r="C363" s="4">
        <f t="shared" si="11"/>
        <v>110302</v>
      </c>
      <c r="D363" s="5" t="s">
        <v>1080</v>
      </c>
      <c r="E363" s="5" t="s">
        <v>1081</v>
      </c>
      <c r="F363" s="6" t="s">
        <v>454</v>
      </c>
      <c r="G363" s="6">
        <v>1</v>
      </c>
      <c r="H363" s="7">
        <v>64.98</v>
      </c>
      <c r="I363" s="7">
        <v>64.98</v>
      </c>
    </row>
    <row r="364" spans="1:9">
      <c r="A364" s="4" t="s">
        <v>3515</v>
      </c>
      <c r="B364" s="4" t="str">
        <f t="shared" si="10"/>
        <v>1104</v>
      </c>
      <c r="C364" s="4">
        <f t="shared" si="11"/>
        <v>1104</v>
      </c>
      <c r="D364" s="5"/>
      <c r="E364" s="4" t="s">
        <v>914</v>
      </c>
      <c r="F364" s="6"/>
      <c r="G364" s="6"/>
      <c r="H364" s="7"/>
      <c r="I364" s="7"/>
    </row>
    <row r="365" ht="30" spans="1:9">
      <c r="A365" s="5" t="s">
        <v>3516</v>
      </c>
      <c r="B365" s="4" t="str">
        <f t="shared" si="10"/>
        <v>110401</v>
      </c>
      <c r="C365" s="4">
        <f t="shared" si="11"/>
        <v>110401</v>
      </c>
      <c r="D365" s="5" t="s">
        <v>1082</v>
      </c>
      <c r="E365" s="5" t="s">
        <v>1083</v>
      </c>
      <c r="F365" s="6" t="s">
        <v>454</v>
      </c>
      <c r="G365" s="6">
        <v>1</v>
      </c>
      <c r="H365" s="7">
        <v>57.5</v>
      </c>
      <c r="I365" s="7">
        <v>57.5</v>
      </c>
    </row>
    <row r="366" spans="1:9">
      <c r="A366" s="4" t="s">
        <v>3517</v>
      </c>
      <c r="B366" s="4" t="str">
        <f t="shared" si="10"/>
        <v>12</v>
      </c>
      <c r="C366" s="4">
        <f t="shared" si="11"/>
        <v>12</v>
      </c>
      <c r="D366" s="5"/>
      <c r="E366" s="4" t="s">
        <v>1084</v>
      </c>
      <c r="F366" s="6"/>
      <c r="G366" s="6"/>
      <c r="H366" s="7"/>
      <c r="I366" s="7"/>
    </row>
    <row r="367" spans="1:9">
      <c r="A367" s="4" t="s">
        <v>3518</v>
      </c>
      <c r="B367" s="4" t="str">
        <f t="shared" si="10"/>
        <v>1201</v>
      </c>
      <c r="C367" s="4">
        <f t="shared" si="11"/>
        <v>1201</v>
      </c>
      <c r="D367" s="5"/>
      <c r="E367" s="4" t="s">
        <v>1069</v>
      </c>
      <c r="F367" s="6"/>
      <c r="G367" s="6"/>
      <c r="H367" s="7"/>
      <c r="I367" s="7"/>
    </row>
    <row r="368" ht="45" spans="1:9">
      <c r="A368" s="5" t="s">
        <v>3519</v>
      </c>
      <c r="B368" s="4" t="str">
        <f t="shared" si="10"/>
        <v>120101</v>
      </c>
      <c r="C368" s="4">
        <f t="shared" si="11"/>
        <v>120101</v>
      </c>
      <c r="D368" s="5" t="s">
        <v>1085</v>
      </c>
      <c r="E368" s="5" t="s">
        <v>1086</v>
      </c>
      <c r="F368" s="6" t="s">
        <v>454</v>
      </c>
      <c r="G368" s="6">
        <v>1</v>
      </c>
      <c r="H368" s="7">
        <v>7.03</v>
      </c>
      <c r="I368" s="7">
        <v>7.03</v>
      </c>
    </row>
    <row r="369" spans="1:9">
      <c r="A369" s="4" t="s">
        <v>3520</v>
      </c>
      <c r="B369" s="4" t="str">
        <f t="shared" si="10"/>
        <v>1202</v>
      </c>
      <c r="C369" s="4">
        <f t="shared" si="11"/>
        <v>1202</v>
      </c>
      <c r="D369" s="5"/>
      <c r="E369" s="4" t="s">
        <v>1087</v>
      </c>
      <c r="F369" s="6"/>
      <c r="G369" s="6"/>
      <c r="H369" s="7"/>
      <c r="I369" s="7"/>
    </row>
    <row r="370" ht="75" spans="1:9">
      <c r="A370" s="5" t="s">
        <v>3521</v>
      </c>
      <c r="B370" s="4" t="str">
        <f t="shared" si="10"/>
        <v>120201</v>
      </c>
      <c r="C370" s="4">
        <f t="shared" si="11"/>
        <v>120201</v>
      </c>
      <c r="D370" s="5" t="s">
        <v>1088</v>
      </c>
      <c r="E370" s="5" t="s">
        <v>1089</v>
      </c>
      <c r="F370" s="6" t="s">
        <v>454</v>
      </c>
      <c r="G370" s="6">
        <v>1</v>
      </c>
      <c r="H370" s="7">
        <v>104.34</v>
      </c>
      <c r="I370" s="7">
        <v>104.34</v>
      </c>
    </row>
    <row r="371" ht="60" spans="1:9">
      <c r="A371" s="5" t="s">
        <v>3522</v>
      </c>
      <c r="B371" s="4" t="str">
        <f t="shared" si="10"/>
        <v>120205</v>
      </c>
      <c r="C371" s="4">
        <f t="shared" si="11"/>
        <v>120205</v>
      </c>
      <c r="D371" s="5" t="s">
        <v>1090</v>
      </c>
      <c r="E371" s="5" t="s">
        <v>1091</v>
      </c>
      <c r="F371" s="6" t="s">
        <v>32</v>
      </c>
      <c r="G371" s="6">
        <v>1</v>
      </c>
      <c r="H371" s="7">
        <v>58.34</v>
      </c>
      <c r="I371" s="7">
        <v>58.34</v>
      </c>
    </row>
    <row r="372" ht="60" spans="1:9">
      <c r="A372" s="5" t="s">
        <v>3523</v>
      </c>
      <c r="B372" s="4" t="str">
        <f t="shared" si="10"/>
        <v>120207</v>
      </c>
      <c r="C372" s="4">
        <f t="shared" si="11"/>
        <v>120207</v>
      </c>
      <c r="D372" s="5" t="s">
        <v>1092</v>
      </c>
      <c r="E372" s="5" t="s">
        <v>1093</v>
      </c>
      <c r="F372" s="6" t="s">
        <v>32</v>
      </c>
      <c r="G372" s="6">
        <v>1</v>
      </c>
      <c r="H372" s="7">
        <v>80.79</v>
      </c>
      <c r="I372" s="7">
        <v>80.79</v>
      </c>
    </row>
    <row r="373" ht="30" spans="1:9">
      <c r="A373" s="5" t="s">
        <v>3524</v>
      </c>
      <c r="B373" s="4" t="str">
        <f t="shared" si="10"/>
        <v>120208</v>
      </c>
      <c r="C373" s="4">
        <f t="shared" si="11"/>
        <v>120208</v>
      </c>
      <c r="D373" s="5" t="s">
        <v>1094</v>
      </c>
      <c r="E373" s="5" t="s">
        <v>1095</v>
      </c>
      <c r="F373" s="6" t="s">
        <v>32</v>
      </c>
      <c r="G373" s="6">
        <v>1</v>
      </c>
      <c r="H373" s="7">
        <v>19.08</v>
      </c>
      <c r="I373" s="7">
        <v>19.08</v>
      </c>
    </row>
    <row r="374" ht="30" spans="1:9">
      <c r="A374" s="5" t="s">
        <v>3525</v>
      </c>
      <c r="B374" s="4" t="str">
        <f t="shared" si="10"/>
        <v>120216</v>
      </c>
      <c r="C374" s="4">
        <f t="shared" si="11"/>
        <v>120216</v>
      </c>
      <c r="D374" s="5" t="s">
        <v>1096</v>
      </c>
      <c r="E374" s="5" t="s">
        <v>1097</v>
      </c>
      <c r="F374" s="6" t="s">
        <v>32</v>
      </c>
      <c r="G374" s="6">
        <v>1</v>
      </c>
      <c r="H374" s="7">
        <v>18.63</v>
      </c>
      <c r="I374" s="7">
        <v>18.63</v>
      </c>
    </row>
    <row r="375" ht="75" spans="1:9">
      <c r="A375" s="5" t="s">
        <v>3526</v>
      </c>
      <c r="B375" s="4" t="str">
        <f t="shared" si="10"/>
        <v>120220</v>
      </c>
      <c r="C375" s="4">
        <f t="shared" si="11"/>
        <v>120220</v>
      </c>
      <c r="D375" s="5" t="s">
        <v>1098</v>
      </c>
      <c r="E375" s="5" t="s">
        <v>1099</v>
      </c>
      <c r="F375" s="6" t="s">
        <v>454</v>
      </c>
      <c r="G375" s="6">
        <v>1</v>
      </c>
      <c r="H375" s="7">
        <v>101.73</v>
      </c>
      <c r="I375" s="7">
        <v>101.73</v>
      </c>
    </row>
    <row r="376" ht="75" spans="1:9">
      <c r="A376" s="5" t="s">
        <v>3527</v>
      </c>
      <c r="B376" s="4" t="str">
        <f t="shared" si="10"/>
        <v>120221</v>
      </c>
      <c r="C376" s="4">
        <f t="shared" si="11"/>
        <v>120221</v>
      </c>
      <c r="D376" s="5" t="s">
        <v>1100</v>
      </c>
      <c r="E376" s="5" t="s">
        <v>1101</v>
      </c>
      <c r="F376" s="6" t="s">
        <v>454</v>
      </c>
      <c r="G376" s="6">
        <v>1</v>
      </c>
      <c r="H376" s="7">
        <v>238.51</v>
      </c>
      <c r="I376" s="7">
        <v>238.51</v>
      </c>
    </row>
    <row r="377" ht="45" spans="1:9">
      <c r="A377" s="5" t="s">
        <v>3528</v>
      </c>
      <c r="B377" s="4" t="str">
        <f t="shared" si="10"/>
        <v>120224</v>
      </c>
      <c r="C377" s="4">
        <f t="shared" si="11"/>
        <v>120224</v>
      </c>
      <c r="D377" s="5" t="s">
        <v>1102</v>
      </c>
      <c r="E377" s="5" t="s">
        <v>1103</v>
      </c>
      <c r="F377" s="6" t="s">
        <v>454</v>
      </c>
      <c r="G377" s="6">
        <v>1</v>
      </c>
      <c r="H377" s="7">
        <v>15.8</v>
      </c>
      <c r="I377" s="7">
        <v>15.8</v>
      </c>
    </row>
    <row r="378" ht="45" spans="1:9">
      <c r="A378" s="5" t="s">
        <v>3529</v>
      </c>
      <c r="B378" s="4" t="str">
        <f t="shared" si="10"/>
        <v>120227</v>
      </c>
      <c r="C378" s="4">
        <f t="shared" si="11"/>
        <v>120227</v>
      </c>
      <c r="D378" s="5" t="s">
        <v>1104</v>
      </c>
      <c r="E378" s="5" t="s">
        <v>1105</v>
      </c>
      <c r="F378" s="6" t="s">
        <v>32</v>
      </c>
      <c r="G378" s="6">
        <v>1</v>
      </c>
      <c r="H378" s="7">
        <v>53.81</v>
      </c>
      <c r="I378" s="7">
        <v>53.81</v>
      </c>
    </row>
    <row r="379" ht="75" spans="1:9">
      <c r="A379" s="5" t="s">
        <v>3530</v>
      </c>
      <c r="B379" s="4" t="str">
        <f t="shared" si="10"/>
        <v>120232</v>
      </c>
      <c r="C379" s="4">
        <f t="shared" si="11"/>
        <v>120232</v>
      </c>
      <c r="D379" s="5" t="s">
        <v>1106</v>
      </c>
      <c r="E379" s="5" t="s">
        <v>1107</v>
      </c>
      <c r="F379" s="6" t="s">
        <v>454</v>
      </c>
      <c r="G379" s="6">
        <v>1</v>
      </c>
      <c r="H379" s="7">
        <v>109.05</v>
      </c>
      <c r="I379" s="7">
        <v>109.05</v>
      </c>
    </row>
    <row r="380" ht="30" spans="1:9">
      <c r="A380" s="4" t="s">
        <v>3531</v>
      </c>
      <c r="B380" s="4" t="str">
        <f t="shared" si="10"/>
        <v>1203</v>
      </c>
      <c r="C380" s="4">
        <f t="shared" si="11"/>
        <v>1203</v>
      </c>
      <c r="D380" s="5"/>
      <c r="E380" s="4" t="s">
        <v>1077</v>
      </c>
      <c r="F380" s="6"/>
      <c r="G380" s="6"/>
      <c r="H380" s="7"/>
      <c r="I380" s="7"/>
    </row>
    <row r="381" ht="45" spans="1:9">
      <c r="A381" s="5" t="s">
        <v>3532</v>
      </c>
      <c r="B381" s="4" t="str">
        <f t="shared" si="10"/>
        <v>120301</v>
      </c>
      <c r="C381" s="4">
        <f t="shared" si="11"/>
        <v>120301</v>
      </c>
      <c r="D381" s="5" t="s">
        <v>1108</v>
      </c>
      <c r="E381" s="5" t="s">
        <v>1109</v>
      </c>
      <c r="F381" s="6" t="s">
        <v>454</v>
      </c>
      <c r="G381" s="6">
        <v>1</v>
      </c>
      <c r="H381" s="7">
        <v>33.92</v>
      </c>
      <c r="I381" s="7">
        <v>33.92</v>
      </c>
    </row>
    <row r="382" ht="45" spans="1:9">
      <c r="A382" s="5" t="s">
        <v>3533</v>
      </c>
      <c r="B382" s="4" t="str">
        <f t="shared" si="10"/>
        <v>120302</v>
      </c>
      <c r="C382" s="4">
        <f t="shared" si="11"/>
        <v>120302</v>
      </c>
      <c r="D382" s="5" t="s">
        <v>1110</v>
      </c>
      <c r="E382" s="5" t="s">
        <v>1111</v>
      </c>
      <c r="F382" s="6" t="s">
        <v>454</v>
      </c>
      <c r="G382" s="6">
        <v>1</v>
      </c>
      <c r="H382" s="7">
        <v>23.69</v>
      </c>
      <c r="I382" s="7">
        <v>23.69</v>
      </c>
    </row>
    <row r="383" ht="60" spans="1:9">
      <c r="A383" s="5" t="s">
        <v>3534</v>
      </c>
      <c r="B383" s="4" t="str">
        <f t="shared" si="10"/>
        <v>120303</v>
      </c>
      <c r="C383" s="4">
        <f t="shared" si="11"/>
        <v>120303</v>
      </c>
      <c r="D383" s="5" t="s">
        <v>1112</v>
      </c>
      <c r="E383" s="5" t="s">
        <v>1113</v>
      </c>
      <c r="F383" s="6" t="s">
        <v>454</v>
      </c>
      <c r="G383" s="6">
        <v>1</v>
      </c>
      <c r="H383" s="7">
        <v>57.69</v>
      </c>
      <c r="I383" s="7">
        <v>57.69</v>
      </c>
    </row>
    <row r="384" ht="75" spans="1:9">
      <c r="A384" s="5" t="s">
        <v>3535</v>
      </c>
      <c r="B384" s="4" t="str">
        <f t="shared" si="10"/>
        <v>120304</v>
      </c>
      <c r="C384" s="4">
        <f t="shared" si="11"/>
        <v>120304</v>
      </c>
      <c r="D384" s="5" t="s">
        <v>1114</v>
      </c>
      <c r="E384" s="5" t="s">
        <v>1115</v>
      </c>
      <c r="F384" s="6" t="s">
        <v>454</v>
      </c>
      <c r="G384" s="6">
        <v>1</v>
      </c>
      <c r="H384" s="7">
        <v>64.19</v>
      </c>
      <c r="I384" s="7">
        <v>64.19</v>
      </c>
    </row>
    <row r="385" ht="60" spans="1:9">
      <c r="A385" s="5" t="s">
        <v>3536</v>
      </c>
      <c r="B385" s="4" t="str">
        <f t="shared" si="10"/>
        <v>120308</v>
      </c>
      <c r="C385" s="4">
        <f t="shared" si="11"/>
        <v>120308</v>
      </c>
      <c r="D385" s="5" t="s">
        <v>1116</v>
      </c>
      <c r="E385" s="5" t="s">
        <v>1117</v>
      </c>
      <c r="F385" s="6" t="s">
        <v>454</v>
      </c>
      <c r="G385" s="6">
        <v>1</v>
      </c>
      <c r="H385" s="7">
        <v>8.02</v>
      </c>
      <c r="I385" s="7">
        <v>8.02</v>
      </c>
    </row>
    <row r="386" spans="1:9">
      <c r="A386" s="4" t="s">
        <v>3537</v>
      </c>
      <c r="B386" s="4" t="str">
        <f t="shared" si="10"/>
        <v>13</v>
      </c>
      <c r="C386" s="4">
        <f t="shared" si="11"/>
        <v>13</v>
      </c>
      <c r="D386" s="5"/>
      <c r="E386" s="4" t="s">
        <v>1118</v>
      </c>
      <c r="F386" s="6"/>
      <c r="G386" s="6"/>
      <c r="H386" s="7"/>
      <c r="I386" s="7"/>
    </row>
    <row r="387" spans="1:9">
      <c r="A387" s="4" t="s">
        <v>3538</v>
      </c>
      <c r="B387" s="4" t="str">
        <f t="shared" si="10"/>
        <v>1301</v>
      </c>
      <c r="C387" s="4">
        <f t="shared" si="11"/>
        <v>1301</v>
      </c>
      <c r="D387" s="5"/>
      <c r="E387" s="4" t="s">
        <v>1119</v>
      </c>
      <c r="F387" s="6"/>
      <c r="G387" s="6"/>
      <c r="H387" s="7"/>
      <c r="I387" s="7"/>
    </row>
    <row r="388" ht="45" spans="1:9">
      <c r="A388" s="5" t="s">
        <v>3539</v>
      </c>
      <c r="B388" s="4" t="str">
        <f t="shared" si="10"/>
        <v>130103</v>
      </c>
      <c r="C388" s="4">
        <f t="shared" si="11"/>
        <v>130103</v>
      </c>
      <c r="D388" s="5" t="s">
        <v>1120</v>
      </c>
      <c r="E388" s="5" t="s">
        <v>1121</v>
      </c>
      <c r="F388" s="6" t="s">
        <v>454</v>
      </c>
      <c r="G388" s="6">
        <v>1</v>
      </c>
      <c r="H388" s="7">
        <v>24.99</v>
      </c>
      <c r="I388" s="7">
        <v>24.99</v>
      </c>
    </row>
    <row r="389" ht="45" spans="1:9">
      <c r="A389" s="5" t="s">
        <v>3540</v>
      </c>
      <c r="B389" s="4" t="str">
        <f t="shared" si="10"/>
        <v>130104</v>
      </c>
      <c r="C389" s="4">
        <f t="shared" si="11"/>
        <v>130104</v>
      </c>
      <c r="D389" s="5" t="s">
        <v>1122</v>
      </c>
      <c r="E389" s="5" t="s">
        <v>1123</v>
      </c>
      <c r="F389" s="6" t="s">
        <v>454</v>
      </c>
      <c r="G389" s="6">
        <v>1</v>
      </c>
      <c r="H389" s="7">
        <v>39</v>
      </c>
      <c r="I389" s="7">
        <v>39</v>
      </c>
    </row>
    <row r="390" ht="45" spans="1:9">
      <c r="A390" s="5" t="s">
        <v>3541</v>
      </c>
      <c r="B390" s="4" t="str">
        <f t="shared" si="10"/>
        <v>130109</v>
      </c>
      <c r="C390" s="4">
        <f t="shared" si="11"/>
        <v>130109</v>
      </c>
      <c r="D390" s="5" t="s">
        <v>1124</v>
      </c>
      <c r="E390" s="5" t="s">
        <v>1125</v>
      </c>
      <c r="F390" s="6" t="s">
        <v>454</v>
      </c>
      <c r="G390" s="6">
        <v>1</v>
      </c>
      <c r="H390" s="7">
        <v>82.26</v>
      </c>
      <c r="I390" s="7">
        <v>82.26</v>
      </c>
    </row>
    <row r="391" ht="30" spans="1:9">
      <c r="A391" s="5" t="s">
        <v>3542</v>
      </c>
      <c r="B391" s="4" t="str">
        <f t="shared" si="10"/>
        <v>130110</v>
      </c>
      <c r="C391" s="4">
        <f t="shared" si="11"/>
        <v>130110</v>
      </c>
      <c r="D391" s="5" t="s">
        <v>1126</v>
      </c>
      <c r="E391" s="5" t="s">
        <v>1127</v>
      </c>
      <c r="F391" s="6" t="s">
        <v>454</v>
      </c>
      <c r="G391" s="6">
        <v>1</v>
      </c>
      <c r="H391" s="7">
        <v>67.78</v>
      </c>
      <c r="I391" s="7">
        <v>67.78</v>
      </c>
    </row>
    <row r="392" ht="30" spans="1:9">
      <c r="A392" s="5" t="s">
        <v>3543</v>
      </c>
      <c r="B392" s="4" t="str">
        <f t="shared" si="10"/>
        <v>130111</v>
      </c>
      <c r="C392" s="4">
        <f t="shared" si="11"/>
        <v>130111</v>
      </c>
      <c r="D392" s="5" t="s">
        <v>1128</v>
      </c>
      <c r="E392" s="5" t="s">
        <v>1129</v>
      </c>
      <c r="F392" s="6" t="s">
        <v>454</v>
      </c>
      <c r="G392" s="6">
        <v>1</v>
      </c>
      <c r="H392" s="7">
        <v>62.27</v>
      </c>
      <c r="I392" s="7">
        <v>62.27</v>
      </c>
    </row>
    <row r="393" ht="30" spans="1:9">
      <c r="A393" s="5" t="s">
        <v>3544</v>
      </c>
      <c r="B393" s="4" t="str">
        <f t="shared" si="10"/>
        <v>130112</v>
      </c>
      <c r="C393" s="4">
        <f t="shared" si="11"/>
        <v>130112</v>
      </c>
      <c r="D393" s="5" t="s">
        <v>1130</v>
      </c>
      <c r="E393" s="5" t="s">
        <v>1131</v>
      </c>
      <c r="F393" s="6" t="s">
        <v>454</v>
      </c>
      <c r="G393" s="6">
        <v>1</v>
      </c>
      <c r="H393" s="7">
        <v>51.41</v>
      </c>
      <c r="I393" s="7">
        <v>51.41</v>
      </c>
    </row>
    <row r="394" ht="30" spans="1:9">
      <c r="A394" s="5" t="s">
        <v>3545</v>
      </c>
      <c r="B394" s="4" t="str">
        <f t="shared" si="10"/>
        <v>130113</v>
      </c>
      <c r="C394" s="4">
        <f t="shared" si="11"/>
        <v>130113</v>
      </c>
      <c r="D394" s="5" t="s">
        <v>1132</v>
      </c>
      <c r="E394" s="5" t="s">
        <v>1133</v>
      </c>
      <c r="F394" s="6" t="s">
        <v>454</v>
      </c>
      <c r="G394" s="6">
        <v>1</v>
      </c>
      <c r="H394" s="7">
        <v>82.82</v>
      </c>
      <c r="I394" s="7">
        <v>82.82</v>
      </c>
    </row>
    <row r="395" spans="1:9">
      <c r="A395" s="4" t="s">
        <v>3546</v>
      </c>
      <c r="B395" s="4" t="str">
        <f t="shared" si="10"/>
        <v>1302</v>
      </c>
      <c r="C395" s="4">
        <f t="shared" si="11"/>
        <v>1302</v>
      </c>
      <c r="D395" s="5"/>
      <c r="E395" s="4" t="s">
        <v>1087</v>
      </c>
      <c r="F395" s="6"/>
      <c r="G395" s="6"/>
      <c r="H395" s="7"/>
      <c r="I395" s="7"/>
    </row>
    <row r="396" ht="60" spans="1:9">
      <c r="A396" s="5" t="s">
        <v>3547</v>
      </c>
      <c r="B396" s="4" t="str">
        <f t="shared" si="10"/>
        <v>130202</v>
      </c>
      <c r="C396" s="4">
        <f t="shared" si="11"/>
        <v>130202</v>
      </c>
      <c r="D396" s="5" t="s">
        <v>1134</v>
      </c>
      <c r="E396" s="5" t="s">
        <v>1135</v>
      </c>
      <c r="F396" s="6" t="s">
        <v>454</v>
      </c>
      <c r="G396" s="6">
        <v>1</v>
      </c>
      <c r="H396" s="7">
        <v>56.36</v>
      </c>
      <c r="I396" s="7">
        <v>56.36</v>
      </c>
    </row>
    <row r="397" ht="60" spans="1:9">
      <c r="A397" s="5" t="s">
        <v>3548</v>
      </c>
      <c r="B397" s="4" t="str">
        <f t="shared" si="10"/>
        <v>130205</v>
      </c>
      <c r="C397" s="4">
        <f t="shared" si="11"/>
        <v>130205</v>
      </c>
      <c r="D397" s="5" t="s">
        <v>1136</v>
      </c>
      <c r="E397" s="5" t="s">
        <v>1137</v>
      </c>
      <c r="F397" s="6" t="s">
        <v>454</v>
      </c>
      <c r="G397" s="6">
        <v>1</v>
      </c>
      <c r="H397" s="7">
        <v>464.94</v>
      </c>
      <c r="I397" s="7">
        <v>464.94</v>
      </c>
    </row>
    <row r="398" ht="45" spans="1:9">
      <c r="A398" s="5" t="s">
        <v>3549</v>
      </c>
      <c r="B398" s="4" t="str">
        <f t="shared" ref="B398:B461" si="12">SUBSTITUTE(A398,"'",)</f>
        <v>130208</v>
      </c>
      <c r="C398" s="4">
        <f t="shared" ref="C398:C461" si="13">VALUE(B398)</f>
        <v>130208</v>
      </c>
      <c r="D398" s="5" t="s">
        <v>1138</v>
      </c>
      <c r="E398" s="5" t="s">
        <v>1139</v>
      </c>
      <c r="F398" s="6" t="s">
        <v>32</v>
      </c>
      <c r="G398" s="6">
        <v>1</v>
      </c>
      <c r="H398" s="7">
        <v>10.27</v>
      </c>
      <c r="I398" s="7">
        <v>10.27</v>
      </c>
    </row>
    <row r="399" ht="45" spans="1:9">
      <c r="A399" s="5" t="s">
        <v>3550</v>
      </c>
      <c r="B399" s="4" t="str">
        <f t="shared" si="12"/>
        <v>130209</v>
      </c>
      <c r="C399" s="4">
        <f t="shared" si="13"/>
        <v>130209</v>
      </c>
      <c r="D399" s="5" t="s">
        <v>1140</v>
      </c>
      <c r="E399" s="5" t="s">
        <v>1141</v>
      </c>
      <c r="F399" s="6" t="s">
        <v>454</v>
      </c>
      <c r="G399" s="6">
        <v>1</v>
      </c>
      <c r="H399" s="7">
        <v>92.75</v>
      </c>
      <c r="I399" s="7">
        <v>92.75</v>
      </c>
    </row>
    <row r="400" ht="75" spans="1:9">
      <c r="A400" s="5" t="s">
        <v>3551</v>
      </c>
      <c r="B400" s="4" t="str">
        <f t="shared" si="12"/>
        <v>130210</v>
      </c>
      <c r="C400" s="4">
        <f t="shared" si="13"/>
        <v>130210</v>
      </c>
      <c r="D400" s="5" t="s">
        <v>1142</v>
      </c>
      <c r="E400" s="5" t="s">
        <v>1143</v>
      </c>
      <c r="F400" s="6" t="s">
        <v>454</v>
      </c>
      <c r="G400" s="6">
        <v>1</v>
      </c>
      <c r="H400" s="7">
        <v>66.37</v>
      </c>
      <c r="I400" s="7">
        <v>66.37</v>
      </c>
    </row>
    <row r="401" ht="60" spans="1:9">
      <c r="A401" s="5" t="s">
        <v>3552</v>
      </c>
      <c r="B401" s="4" t="str">
        <f t="shared" si="12"/>
        <v>130211</v>
      </c>
      <c r="C401" s="4">
        <f t="shared" si="13"/>
        <v>130211</v>
      </c>
      <c r="D401" s="5" t="s">
        <v>1144</v>
      </c>
      <c r="E401" s="5" t="s">
        <v>1145</v>
      </c>
      <c r="F401" s="6" t="s">
        <v>454</v>
      </c>
      <c r="G401" s="6">
        <v>1</v>
      </c>
      <c r="H401" s="7">
        <v>237</v>
      </c>
      <c r="I401" s="7">
        <v>237</v>
      </c>
    </row>
    <row r="402" ht="45" spans="1:9">
      <c r="A402" s="5" t="s">
        <v>3553</v>
      </c>
      <c r="B402" s="4" t="str">
        <f t="shared" si="12"/>
        <v>130222</v>
      </c>
      <c r="C402" s="4">
        <f t="shared" si="13"/>
        <v>130222</v>
      </c>
      <c r="D402" s="5" t="s">
        <v>1146</v>
      </c>
      <c r="E402" s="5" t="s">
        <v>1147</v>
      </c>
      <c r="F402" s="6" t="s">
        <v>454</v>
      </c>
      <c r="G402" s="6">
        <v>1</v>
      </c>
      <c r="H402" s="7">
        <v>184.45</v>
      </c>
      <c r="I402" s="7">
        <v>184.45</v>
      </c>
    </row>
    <row r="403" ht="45" spans="1:9">
      <c r="A403" s="5" t="s">
        <v>3554</v>
      </c>
      <c r="B403" s="4" t="str">
        <f t="shared" si="12"/>
        <v>130223</v>
      </c>
      <c r="C403" s="4">
        <f t="shared" si="13"/>
        <v>130223</v>
      </c>
      <c r="D403" s="5" t="s">
        <v>1148</v>
      </c>
      <c r="E403" s="5" t="s">
        <v>1149</v>
      </c>
      <c r="F403" s="6" t="s">
        <v>454</v>
      </c>
      <c r="G403" s="6">
        <v>1</v>
      </c>
      <c r="H403" s="7">
        <v>14.1</v>
      </c>
      <c r="I403" s="7">
        <v>14.1</v>
      </c>
    </row>
    <row r="404" ht="45" spans="1:9">
      <c r="A404" s="5" t="s">
        <v>3555</v>
      </c>
      <c r="B404" s="4" t="str">
        <f t="shared" si="12"/>
        <v>130225</v>
      </c>
      <c r="C404" s="4">
        <f t="shared" si="13"/>
        <v>130225</v>
      </c>
      <c r="D404" s="5" t="s">
        <v>1150</v>
      </c>
      <c r="E404" s="5" t="s">
        <v>1151</v>
      </c>
      <c r="F404" s="6" t="s">
        <v>454</v>
      </c>
      <c r="G404" s="6">
        <v>1</v>
      </c>
      <c r="H404" s="7">
        <v>10.52</v>
      </c>
      <c r="I404" s="7">
        <v>10.52</v>
      </c>
    </row>
    <row r="405" ht="30" spans="1:9">
      <c r="A405" s="5" t="s">
        <v>3556</v>
      </c>
      <c r="B405" s="4" t="str">
        <f t="shared" si="12"/>
        <v>130226</v>
      </c>
      <c r="C405" s="4">
        <f t="shared" si="13"/>
        <v>130226</v>
      </c>
      <c r="D405" s="5" t="s">
        <v>1152</v>
      </c>
      <c r="E405" s="5" t="s">
        <v>1153</v>
      </c>
      <c r="F405" s="6" t="s">
        <v>454</v>
      </c>
      <c r="G405" s="6">
        <v>1</v>
      </c>
      <c r="H405" s="7">
        <v>15.54</v>
      </c>
      <c r="I405" s="7">
        <v>15.54</v>
      </c>
    </row>
    <row r="406" ht="90" spans="1:9">
      <c r="A406" s="5" t="s">
        <v>3557</v>
      </c>
      <c r="B406" s="4" t="str">
        <f t="shared" si="12"/>
        <v>130228</v>
      </c>
      <c r="C406" s="4">
        <f t="shared" si="13"/>
        <v>130228</v>
      </c>
      <c r="D406" s="5" t="s">
        <v>1154</v>
      </c>
      <c r="E406" s="5" t="s">
        <v>1155</v>
      </c>
      <c r="F406" s="6" t="s">
        <v>454</v>
      </c>
      <c r="G406" s="6">
        <v>1</v>
      </c>
      <c r="H406" s="7">
        <v>56.38</v>
      </c>
      <c r="I406" s="7">
        <v>56.38</v>
      </c>
    </row>
    <row r="407" ht="105" spans="1:9">
      <c r="A407" s="5" t="s">
        <v>3558</v>
      </c>
      <c r="B407" s="4" t="str">
        <f t="shared" si="12"/>
        <v>130230</v>
      </c>
      <c r="C407" s="4">
        <f t="shared" si="13"/>
        <v>130230</v>
      </c>
      <c r="D407" s="5" t="s">
        <v>1156</v>
      </c>
      <c r="E407" s="5" t="s">
        <v>1157</v>
      </c>
      <c r="F407" s="6" t="s">
        <v>454</v>
      </c>
      <c r="G407" s="6">
        <v>1</v>
      </c>
      <c r="H407" s="7">
        <v>129.88</v>
      </c>
      <c r="I407" s="7">
        <v>129.88</v>
      </c>
    </row>
    <row r="408" ht="105" spans="1:9">
      <c r="A408" s="5" t="s">
        <v>3559</v>
      </c>
      <c r="B408" s="4" t="str">
        <f t="shared" si="12"/>
        <v>130231</v>
      </c>
      <c r="C408" s="4">
        <f t="shared" si="13"/>
        <v>130231</v>
      </c>
      <c r="D408" s="5" t="s">
        <v>1158</v>
      </c>
      <c r="E408" s="5" t="s">
        <v>1159</v>
      </c>
      <c r="F408" s="6" t="s">
        <v>454</v>
      </c>
      <c r="G408" s="6">
        <v>1</v>
      </c>
      <c r="H408" s="7">
        <v>142.99</v>
      </c>
      <c r="I408" s="7">
        <v>142.99</v>
      </c>
    </row>
    <row r="409" ht="90" spans="1:9">
      <c r="A409" s="5" t="s">
        <v>3560</v>
      </c>
      <c r="B409" s="4" t="str">
        <f t="shared" si="12"/>
        <v>130233</v>
      </c>
      <c r="C409" s="4">
        <f t="shared" si="13"/>
        <v>130233</v>
      </c>
      <c r="D409" s="5" t="s">
        <v>1160</v>
      </c>
      <c r="E409" s="5" t="s">
        <v>1161</v>
      </c>
      <c r="F409" s="6" t="s">
        <v>454</v>
      </c>
      <c r="G409" s="6">
        <v>1</v>
      </c>
      <c r="H409" s="7">
        <v>155.99</v>
      </c>
      <c r="I409" s="7">
        <v>155.99</v>
      </c>
    </row>
    <row r="410" ht="90" spans="1:9">
      <c r="A410" s="5" t="s">
        <v>3561</v>
      </c>
      <c r="B410" s="4" t="str">
        <f t="shared" si="12"/>
        <v>130234</v>
      </c>
      <c r="C410" s="4">
        <f t="shared" si="13"/>
        <v>130234</v>
      </c>
      <c r="D410" s="5" t="s">
        <v>1162</v>
      </c>
      <c r="E410" s="5" t="s">
        <v>1163</v>
      </c>
      <c r="F410" s="6" t="s">
        <v>454</v>
      </c>
      <c r="G410" s="6">
        <v>1</v>
      </c>
      <c r="H410" s="7">
        <v>212.4</v>
      </c>
      <c r="I410" s="7">
        <v>212.4</v>
      </c>
    </row>
    <row r="411" ht="90" spans="1:9">
      <c r="A411" s="5" t="s">
        <v>3562</v>
      </c>
      <c r="B411" s="4" t="str">
        <f t="shared" si="12"/>
        <v>130236</v>
      </c>
      <c r="C411" s="4">
        <f t="shared" si="13"/>
        <v>130236</v>
      </c>
      <c r="D411" s="5" t="s">
        <v>1164</v>
      </c>
      <c r="E411" s="5" t="s">
        <v>1165</v>
      </c>
      <c r="F411" s="6" t="s">
        <v>454</v>
      </c>
      <c r="G411" s="6">
        <v>1</v>
      </c>
      <c r="H411" s="7">
        <v>76.23</v>
      </c>
      <c r="I411" s="7">
        <v>76.23</v>
      </c>
    </row>
    <row r="412" ht="90" spans="1:9">
      <c r="A412" s="5" t="s">
        <v>3563</v>
      </c>
      <c r="B412" s="4" t="str">
        <f t="shared" si="12"/>
        <v>130237</v>
      </c>
      <c r="C412" s="4">
        <f t="shared" si="13"/>
        <v>130237</v>
      </c>
      <c r="D412" s="5" t="s">
        <v>1166</v>
      </c>
      <c r="E412" s="5" t="s">
        <v>1167</v>
      </c>
      <c r="F412" s="6" t="s">
        <v>454</v>
      </c>
      <c r="G412" s="6">
        <v>1</v>
      </c>
      <c r="H412" s="7">
        <v>56.38</v>
      </c>
      <c r="I412" s="7">
        <v>56.38</v>
      </c>
    </row>
    <row r="413" ht="30" spans="1:9">
      <c r="A413" s="4" t="s">
        <v>3564</v>
      </c>
      <c r="B413" s="4" t="str">
        <f t="shared" si="12"/>
        <v>1303</v>
      </c>
      <c r="C413" s="4">
        <f t="shared" si="13"/>
        <v>1303</v>
      </c>
      <c r="D413" s="5"/>
      <c r="E413" s="4" t="s">
        <v>1168</v>
      </c>
      <c r="F413" s="6"/>
      <c r="G413" s="6"/>
      <c r="H413" s="7"/>
      <c r="I413" s="7"/>
    </row>
    <row r="414" ht="45" spans="1:9">
      <c r="A414" s="5" t="s">
        <v>3565</v>
      </c>
      <c r="B414" s="4" t="str">
        <f t="shared" si="12"/>
        <v>130301</v>
      </c>
      <c r="C414" s="4">
        <f t="shared" si="13"/>
        <v>130301</v>
      </c>
      <c r="D414" s="5" t="s">
        <v>1169</v>
      </c>
      <c r="E414" s="5" t="s">
        <v>1170</v>
      </c>
      <c r="F414" s="6" t="s">
        <v>32</v>
      </c>
      <c r="G414" s="6">
        <v>1</v>
      </c>
      <c r="H414" s="7">
        <v>14.2</v>
      </c>
      <c r="I414" s="7">
        <v>14.2</v>
      </c>
    </row>
    <row r="415" ht="60" spans="1:9">
      <c r="A415" s="5" t="s">
        <v>3566</v>
      </c>
      <c r="B415" s="4" t="str">
        <f t="shared" si="12"/>
        <v>130303</v>
      </c>
      <c r="C415" s="4">
        <f t="shared" si="13"/>
        <v>130303</v>
      </c>
      <c r="D415" s="5" t="s">
        <v>1171</v>
      </c>
      <c r="E415" s="5" t="s">
        <v>1172</v>
      </c>
      <c r="F415" s="6" t="s">
        <v>32</v>
      </c>
      <c r="G415" s="6">
        <v>1</v>
      </c>
      <c r="H415" s="7">
        <v>16.45</v>
      </c>
      <c r="I415" s="7">
        <v>16.45</v>
      </c>
    </row>
    <row r="416" ht="45" spans="1:9">
      <c r="A416" s="5" t="s">
        <v>3567</v>
      </c>
      <c r="B416" s="4" t="str">
        <f t="shared" si="12"/>
        <v>130304</v>
      </c>
      <c r="C416" s="4">
        <f t="shared" si="13"/>
        <v>130304</v>
      </c>
      <c r="D416" s="5" t="s">
        <v>1173</v>
      </c>
      <c r="E416" s="5" t="s">
        <v>1174</v>
      </c>
      <c r="F416" s="6" t="s">
        <v>32</v>
      </c>
      <c r="G416" s="6">
        <v>1</v>
      </c>
      <c r="H416" s="7">
        <v>43.14</v>
      </c>
      <c r="I416" s="7">
        <v>43.14</v>
      </c>
    </row>
    <row r="417" ht="30" spans="1:9">
      <c r="A417" s="5" t="s">
        <v>3568</v>
      </c>
      <c r="B417" s="4" t="str">
        <f t="shared" si="12"/>
        <v>130307</v>
      </c>
      <c r="C417" s="4">
        <f t="shared" si="13"/>
        <v>130307</v>
      </c>
      <c r="D417" s="5" t="s">
        <v>1175</v>
      </c>
      <c r="E417" s="5" t="s">
        <v>1176</v>
      </c>
      <c r="F417" s="6" t="s">
        <v>32</v>
      </c>
      <c r="G417" s="6">
        <v>1</v>
      </c>
      <c r="H417" s="7">
        <v>216.02</v>
      </c>
      <c r="I417" s="7">
        <v>216.02</v>
      </c>
    </row>
    <row r="418" ht="30" spans="1:9">
      <c r="A418" s="5" t="s">
        <v>3569</v>
      </c>
      <c r="B418" s="4" t="str">
        <f t="shared" si="12"/>
        <v>130308</v>
      </c>
      <c r="C418" s="4">
        <f t="shared" si="13"/>
        <v>130308</v>
      </c>
      <c r="D418" s="5" t="s">
        <v>1177</v>
      </c>
      <c r="E418" s="5" t="s">
        <v>1178</v>
      </c>
      <c r="F418" s="6" t="s">
        <v>32</v>
      </c>
      <c r="G418" s="6">
        <v>1</v>
      </c>
      <c r="H418" s="7">
        <v>52.38</v>
      </c>
      <c r="I418" s="7">
        <v>52.38</v>
      </c>
    </row>
    <row r="419" ht="45" spans="1:9">
      <c r="A419" s="5" t="s">
        <v>3570</v>
      </c>
      <c r="B419" s="4" t="str">
        <f t="shared" si="12"/>
        <v>130311</v>
      </c>
      <c r="C419" s="4">
        <f t="shared" si="13"/>
        <v>130311</v>
      </c>
      <c r="D419" s="5" t="s">
        <v>1179</v>
      </c>
      <c r="E419" s="5" t="s">
        <v>1180</v>
      </c>
      <c r="F419" s="6" t="s">
        <v>32</v>
      </c>
      <c r="G419" s="6">
        <v>1</v>
      </c>
      <c r="H419" s="7">
        <v>25.86</v>
      </c>
      <c r="I419" s="7">
        <v>25.86</v>
      </c>
    </row>
    <row r="420" ht="90" spans="1:9">
      <c r="A420" s="5" t="s">
        <v>3571</v>
      </c>
      <c r="B420" s="4" t="str">
        <f t="shared" si="12"/>
        <v>130315</v>
      </c>
      <c r="C420" s="4">
        <f t="shared" si="13"/>
        <v>130315</v>
      </c>
      <c r="D420" s="5" t="s">
        <v>1181</v>
      </c>
      <c r="E420" s="5" t="s">
        <v>1182</v>
      </c>
      <c r="F420" s="6" t="s">
        <v>32</v>
      </c>
      <c r="G420" s="6">
        <v>1</v>
      </c>
      <c r="H420" s="7">
        <v>44.85</v>
      </c>
      <c r="I420" s="7">
        <v>44.85</v>
      </c>
    </row>
    <row r="421" ht="30" spans="1:9">
      <c r="A421" s="5" t="s">
        <v>3572</v>
      </c>
      <c r="B421" s="4" t="str">
        <f t="shared" si="12"/>
        <v>130317</v>
      </c>
      <c r="C421" s="4">
        <f t="shared" si="13"/>
        <v>130317</v>
      </c>
      <c r="D421" s="5" t="s">
        <v>1183</v>
      </c>
      <c r="E421" s="5" t="s">
        <v>1184</v>
      </c>
      <c r="F421" s="6" t="s">
        <v>32</v>
      </c>
      <c r="G421" s="6">
        <v>1</v>
      </c>
      <c r="H421" s="7">
        <v>77.78</v>
      </c>
      <c r="I421" s="7">
        <v>77.78</v>
      </c>
    </row>
    <row r="422" ht="60" spans="1:9">
      <c r="A422" s="5" t="s">
        <v>3573</v>
      </c>
      <c r="B422" s="4" t="str">
        <f t="shared" si="12"/>
        <v>130320</v>
      </c>
      <c r="C422" s="4">
        <f t="shared" si="13"/>
        <v>130320</v>
      </c>
      <c r="D422" s="5" t="s">
        <v>1185</v>
      </c>
      <c r="E422" s="5" t="s">
        <v>1186</v>
      </c>
      <c r="F422" s="6" t="s">
        <v>32</v>
      </c>
      <c r="G422" s="6">
        <v>1</v>
      </c>
      <c r="H422" s="7">
        <v>33.29</v>
      </c>
      <c r="I422" s="7">
        <v>33.29</v>
      </c>
    </row>
    <row r="423" ht="75" spans="1:9">
      <c r="A423" s="5" t="s">
        <v>3574</v>
      </c>
      <c r="B423" s="4" t="str">
        <f t="shared" si="12"/>
        <v>130321</v>
      </c>
      <c r="C423" s="4">
        <f t="shared" si="13"/>
        <v>130321</v>
      </c>
      <c r="D423" s="5" t="s">
        <v>1187</v>
      </c>
      <c r="E423" s="5" t="s">
        <v>1188</v>
      </c>
      <c r="F423" s="6" t="s">
        <v>32</v>
      </c>
      <c r="G423" s="6">
        <v>1</v>
      </c>
      <c r="H423" s="7">
        <v>44.85</v>
      </c>
      <c r="I423" s="7">
        <v>44.85</v>
      </c>
    </row>
    <row r="424" ht="90" spans="1:9">
      <c r="A424" s="5" t="s">
        <v>3575</v>
      </c>
      <c r="B424" s="4" t="str">
        <f t="shared" si="12"/>
        <v>130322</v>
      </c>
      <c r="C424" s="4">
        <f t="shared" si="13"/>
        <v>130322</v>
      </c>
      <c r="D424" s="5" t="s">
        <v>1189</v>
      </c>
      <c r="E424" s="5" t="s">
        <v>1190</v>
      </c>
      <c r="F424" s="6" t="s">
        <v>32</v>
      </c>
      <c r="G424" s="6">
        <v>1</v>
      </c>
      <c r="H424" s="7">
        <v>28.41</v>
      </c>
      <c r="I424" s="7">
        <v>28.41</v>
      </c>
    </row>
    <row r="425" ht="75" spans="1:9">
      <c r="A425" s="5" t="s">
        <v>3576</v>
      </c>
      <c r="B425" s="4" t="str">
        <f t="shared" si="12"/>
        <v>130323</v>
      </c>
      <c r="C425" s="4">
        <f t="shared" si="13"/>
        <v>130323</v>
      </c>
      <c r="D425" s="5" t="s">
        <v>1191</v>
      </c>
      <c r="E425" s="5" t="s">
        <v>1192</v>
      </c>
      <c r="F425" s="6" t="s">
        <v>32</v>
      </c>
      <c r="G425" s="6">
        <v>1</v>
      </c>
      <c r="H425" s="7">
        <v>49.03</v>
      </c>
      <c r="I425" s="7">
        <v>49.03</v>
      </c>
    </row>
    <row r="426" spans="1:9">
      <c r="A426" s="4" t="s">
        <v>3577</v>
      </c>
      <c r="B426" s="4" t="str">
        <f t="shared" si="12"/>
        <v>1304</v>
      </c>
      <c r="C426" s="4">
        <f t="shared" si="13"/>
        <v>1304</v>
      </c>
      <c r="D426" s="5"/>
      <c r="E426" s="4" t="s">
        <v>914</v>
      </c>
      <c r="F426" s="6"/>
      <c r="G426" s="6"/>
      <c r="H426" s="7"/>
      <c r="I426" s="7"/>
    </row>
    <row r="427" ht="45" spans="1:9">
      <c r="A427" s="5" t="s">
        <v>3578</v>
      </c>
      <c r="B427" s="4" t="str">
        <f t="shared" si="12"/>
        <v>130403</v>
      </c>
      <c r="C427" s="4">
        <f t="shared" si="13"/>
        <v>130403</v>
      </c>
      <c r="D427" s="5" t="s">
        <v>1193</v>
      </c>
      <c r="E427" s="5" t="s">
        <v>1194</v>
      </c>
      <c r="F427" s="6" t="s">
        <v>454</v>
      </c>
      <c r="G427" s="6">
        <v>1</v>
      </c>
      <c r="H427" s="7">
        <v>128.96</v>
      </c>
      <c r="I427" s="7">
        <v>128.96</v>
      </c>
    </row>
    <row r="428" spans="1:9">
      <c r="A428" s="4" t="s">
        <v>3579</v>
      </c>
      <c r="B428" s="4" t="str">
        <f t="shared" si="12"/>
        <v>14</v>
      </c>
      <c r="C428" s="4">
        <f t="shared" si="13"/>
        <v>14</v>
      </c>
      <c r="D428" s="5"/>
      <c r="E428" s="4" t="s">
        <v>1195</v>
      </c>
      <c r="F428" s="6"/>
      <c r="G428" s="6"/>
      <c r="H428" s="7"/>
      <c r="I428" s="7"/>
    </row>
    <row r="429" ht="30" spans="1:9">
      <c r="A429" s="4" t="s">
        <v>3580</v>
      </c>
      <c r="B429" s="4" t="str">
        <f t="shared" si="12"/>
        <v>1401</v>
      </c>
      <c r="C429" s="4">
        <f t="shared" si="13"/>
        <v>1401</v>
      </c>
      <c r="D429" s="5"/>
      <c r="E429" s="4" t="s">
        <v>1196</v>
      </c>
      <c r="F429" s="6"/>
      <c r="G429" s="6"/>
      <c r="H429" s="7"/>
      <c r="I429" s="7"/>
    </row>
    <row r="430" ht="75" spans="1:9">
      <c r="A430" s="5" t="s">
        <v>3581</v>
      </c>
      <c r="B430" s="4" t="str">
        <f t="shared" si="12"/>
        <v>140102</v>
      </c>
      <c r="C430" s="4">
        <f t="shared" si="13"/>
        <v>140102</v>
      </c>
      <c r="D430" s="5" t="s">
        <v>1197</v>
      </c>
      <c r="E430" s="5" t="s">
        <v>1198</v>
      </c>
      <c r="F430" s="6" t="s">
        <v>27</v>
      </c>
      <c r="G430" s="6">
        <v>1</v>
      </c>
      <c r="H430" s="10">
        <v>2207.18</v>
      </c>
      <c r="I430" s="10">
        <v>2207.18</v>
      </c>
    </row>
    <row r="431" ht="75" spans="1:9">
      <c r="A431" s="5" t="s">
        <v>3582</v>
      </c>
      <c r="B431" s="4" t="str">
        <f t="shared" si="12"/>
        <v>140103</v>
      </c>
      <c r="C431" s="4">
        <f t="shared" si="13"/>
        <v>140103</v>
      </c>
      <c r="D431" s="5" t="s">
        <v>1199</v>
      </c>
      <c r="E431" s="5" t="s">
        <v>1200</v>
      </c>
      <c r="F431" s="6" t="s">
        <v>27</v>
      </c>
      <c r="G431" s="6">
        <v>1</v>
      </c>
      <c r="H431" s="10">
        <v>3151.69</v>
      </c>
      <c r="I431" s="10">
        <v>3151.69</v>
      </c>
    </row>
    <row r="432" ht="90" spans="1:9">
      <c r="A432" s="5" t="s">
        <v>3583</v>
      </c>
      <c r="B432" s="4" t="str">
        <f t="shared" si="12"/>
        <v>140108</v>
      </c>
      <c r="C432" s="4">
        <f t="shared" si="13"/>
        <v>140108</v>
      </c>
      <c r="D432" s="5" t="s">
        <v>1201</v>
      </c>
      <c r="E432" s="5" t="s">
        <v>1202</v>
      </c>
      <c r="F432" s="6" t="s">
        <v>27</v>
      </c>
      <c r="G432" s="6">
        <v>1</v>
      </c>
      <c r="H432" s="10">
        <v>6074.71</v>
      </c>
      <c r="I432" s="10">
        <v>6074.71</v>
      </c>
    </row>
    <row r="433" ht="90" spans="1:9">
      <c r="A433" s="5" t="s">
        <v>3584</v>
      </c>
      <c r="B433" s="4" t="str">
        <f t="shared" si="12"/>
        <v>140109</v>
      </c>
      <c r="C433" s="4">
        <f t="shared" si="13"/>
        <v>140109</v>
      </c>
      <c r="D433" s="5" t="s">
        <v>1203</v>
      </c>
      <c r="E433" s="5" t="s">
        <v>1204</v>
      </c>
      <c r="F433" s="6" t="s">
        <v>27</v>
      </c>
      <c r="G433" s="6">
        <v>1</v>
      </c>
      <c r="H433" s="10">
        <v>6586.61</v>
      </c>
      <c r="I433" s="10">
        <v>6586.61</v>
      </c>
    </row>
    <row r="434" spans="1:9">
      <c r="A434" s="4" t="s">
        <v>3585</v>
      </c>
      <c r="B434" s="4" t="str">
        <f t="shared" si="12"/>
        <v>1402</v>
      </c>
      <c r="C434" s="4">
        <f t="shared" si="13"/>
        <v>1402</v>
      </c>
      <c r="D434" s="5"/>
      <c r="E434" s="4" t="s">
        <v>1205</v>
      </c>
      <c r="F434" s="6"/>
      <c r="G434" s="6"/>
      <c r="H434" s="7"/>
      <c r="I434" s="7"/>
    </row>
    <row r="435" ht="105" spans="1:9">
      <c r="A435" s="5" t="s">
        <v>3586</v>
      </c>
      <c r="B435" s="4" t="str">
        <f t="shared" si="12"/>
        <v>140201</v>
      </c>
      <c r="C435" s="4">
        <f t="shared" si="13"/>
        <v>140201</v>
      </c>
      <c r="D435" s="5" t="s">
        <v>1206</v>
      </c>
      <c r="E435" s="5" t="s">
        <v>1207</v>
      </c>
      <c r="F435" s="6" t="s">
        <v>27</v>
      </c>
      <c r="G435" s="6">
        <v>1</v>
      </c>
      <c r="H435" s="7">
        <v>415.23</v>
      </c>
      <c r="I435" s="7">
        <v>415.23</v>
      </c>
    </row>
    <row r="436" ht="105" spans="1:9">
      <c r="A436" s="5" t="s">
        <v>3587</v>
      </c>
      <c r="B436" s="4" t="str">
        <f t="shared" si="12"/>
        <v>140207</v>
      </c>
      <c r="C436" s="4">
        <f t="shared" si="13"/>
        <v>140207</v>
      </c>
      <c r="D436" s="5" t="s">
        <v>1208</v>
      </c>
      <c r="E436" s="5" t="s">
        <v>1209</v>
      </c>
      <c r="F436" s="6" t="s">
        <v>27</v>
      </c>
      <c r="G436" s="6">
        <v>1</v>
      </c>
      <c r="H436" s="7">
        <v>421.32</v>
      </c>
      <c r="I436" s="7">
        <v>421.32</v>
      </c>
    </row>
    <row r="437" ht="105" spans="1:9">
      <c r="A437" s="5" t="s">
        <v>3588</v>
      </c>
      <c r="B437" s="4" t="str">
        <f t="shared" si="12"/>
        <v>140208</v>
      </c>
      <c r="C437" s="4">
        <f t="shared" si="13"/>
        <v>140208</v>
      </c>
      <c r="D437" s="5" t="s">
        <v>1210</v>
      </c>
      <c r="E437" s="5" t="s">
        <v>1211</v>
      </c>
      <c r="F437" s="6" t="s">
        <v>27</v>
      </c>
      <c r="G437" s="6">
        <v>1</v>
      </c>
      <c r="H437" s="7">
        <v>729.18</v>
      </c>
      <c r="I437" s="7">
        <v>729.18</v>
      </c>
    </row>
    <row r="438" ht="90" spans="1:9">
      <c r="A438" s="5" t="s">
        <v>3589</v>
      </c>
      <c r="B438" s="4" t="str">
        <f t="shared" si="12"/>
        <v>140209</v>
      </c>
      <c r="C438" s="4">
        <f t="shared" si="13"/>
        <v>140209</v>
      </c>
      <c r="D438" s="5" t="s">
        <v>1212</v>
      </c>
      <c r="E438" s="5" t="s">
        <v>1213</v>
      </c>
      <c r="F438" s="6" t="s">
        <v>27</v>
      </c>
      <c r="G438" s="6">
        <v>1</v>
      </c>
      <c r="H438" s="7">
        <v>275.23</v>
      </c>
      <c r="I438" s="7">
        <v>275.23</v>
      </c>
    </row>
    <row r="439" spans="1:9">
      <c r="A439" s="4" t="s">
        <v>3590</v>
      </c>
      <c r="B439" s="4" t="str">
        <f t="shared" si="12"/>
        <v>1407</v>
      </c>
      <c r="C439" s="4">
        <f t="shared" si="13"/>
        <v>1407</v>
      </c>
      <c r="D439" s="5"/>
      <c r="E439" s="4" t="s">
        <v>1214</v>
      </c>
      <c r="F439" s="6"/>
      <c r="G439" s="6"/>
      <c r="H439" s="7"/>
      <c r="I439" s="7"/>
    </row>
    <row r="440" ht="30" spans="1:9">
      <c r="A440" s="5" t="s">
        <v>3591</v>
      </c>
      <c r="B440" s="4" t="str">
        <f t="shared" si="12"/>
        <v>140701</v>
      </c>
      <c r="C440" s="4">
        <f t="shared" si="13"/>
        <v>140701</v>
      </c>
      <c r="D440" s="5" t="s">
        <v>1215</v>
      </c>
      <c r="E440" s="5" t="s">
        <v>1216</v>
      </c>
      <c r="F440" s="6" t="s">
        <v>1217</v>
      </c>
      <c r="G440" s="6">
        <v>1</v>
      </c>
      <c r="H440" s="7">
        <v>108.15</v>
      </c>
      <c r="I440" s="7">
        <v>108.15</v>
      </c>
    </row>
    <row r="441" ht="30" spans="1:9">
      <c r="A441" s="5" t="s">
        <v>3592</v>
      </c>
      <c r="B441" s="4" t="str">
        <f t="shared" si="12"/>
        <v>140702</v>
      </c>
      <c r="C441" s="4">
        <f t="shared" si="13"/>
        <v>140702</v>
      </c>
      <c r="D441" s="5" t="s">
        <v>1218</v>
      </c>
      <c r="E441" s="5" t="s">
        <v>1219</v>
      </c>
      <c r="F441" s="6" t="s">
        <v>1217</v>
      </c>
      <c r="G441" s="6">
        <v>1</v>
      </c>
      <c r="H441" s="7">
        <v>222.21</v>
      </c>
      <c r="I441" s="7">
        <v>222.21</v>
      </c>
    </row>
    <row r="442" ht="30" spans="1:9">
      <c r="A442" s="5" t="s">
        <v>3593</v>
      </c>
      <c r="B442" s="4" t="str">
        <f t="shared" si="12"/>
        <v>140703</v>
      </c>
      <c r="C442" s="4">
        <f t="shared" si="13"/>
        <v>140703</v>
      </c>
      <c r="D442" s="5" t="s">
        <v>1220</v>
      </c>
      <c r="E442" s="5" t="s">
        <v>1221</v>
      </c>
      <c r="F442" s="6" t="s">
        <v>1217</v>
      </c>
      <c r="G442" s="6">
        <v>1</v>
      </c>
      <c r="H442" s="7">
        <v>426.58</v>
      </c>
      <c r="I442" s="7">
        <v>426.58</v>
      </c>
    </row>
    <row r="443" ht="30" spans="1:9">
      <c r="A443" s="5" t="s">
        <v>3594</v>
      </c>
      <c r="B443" s="4" t="str">
        <f t="shared" si="12"/>
        <v>140704</v>
      </c>
      <c r="C443" s="4">
        <f t="shared" si="13"/>
        <v>140704</v>
      </c>
      <c r="D443" s="5" t="s">
        <v>1222</v>
      </c>
      <c r="E443" s="5" t="s">
        <v>1223</v>
      </c>
      <c r="F443" s="6" t="s">
        <v>1217</v>
      </c>
      <c r="G443" s="6">
        <v>1</v>
      </c>
      <c r="H443" s="7">
        <v>415.33</v>
      </c>
      <c r="I443" s="7">
        <v>415.33</v>
      </c>
    </row>
    <row r="444" ht="30" spans="1:9">
      <c r="A444" s="5" t="s">
        <v>3595</v>
      </c>
      <c r="B444" s="4" t="str">
        <f t="shared" si="12"/>
        <v>140705</v>
      </c>
      <c r="C444" s="4">
        <f t="shared" si="13"/>
        <v>140705</v>
      </c>
      <c r="D444" s="5" t="s">
        <v>1224</v>
      </c>
      <c r="E444" s="5" t="s">
        <v>1225</v>
      </c>
      <c r="F444" s="6" t="s">
        <v>1217</v>
      </c>
      <c r="G444" s="6">
        <v>1</v>
      </c>
      <c r="H444" s="7">
        <v>133.17</v>
      </c>
      <c r="I444" s="7">
        <v>133.17</v>
      </c>
    </row>
    <row r="445" ht="30" spans="1:9">
      <c r="A445" s="5" t="s">
        <v>3596</v>
      </c>
      <c r="B445" s="4" t="str">
        <f t="shared" si="12"/>
        <v>140706</v>
      </c>
      <c r="C445" s="4">
        <f t="shared" si="13"/>
        <v>140706</v>
      </c>
      <c r="D445" s="5" t="s">
        <v>1226</v>
      </c>
      <c r="E445" s="5" t="s">
        <v>1227</v>
      </c>
      <c r="F445" s="6" t="s">
        <v>1217</v>
      </c>
      <c r="G445" s="6">
        <v>1</v>
      </c>
      <c r="H445" s="7">
        <v>97.46</v>
      </c>
      <c r="I445" s="7">
        <v>97.46</v>
      </c>
    </row>
    <row r="446" ht="45" spans="1:9">
      <c r="A446" s="5" t="s">
        <v>3597</v>
      </c>
      <c r="B446" s="4" t="str">
        <f t="shared" si="12"/>
        <v>140707</v>
      </c>
      <c r="C446" s="4">
        <f t="shared" si="13"/>
        <v>140707</v>
      </c>
      <c r="D446" s="5" t="s">
        <v>1228</v>
      </c>
      <c r="E446" s="5" t="s">
        <v>1229</v>
      </c>
      <c r="F446" s="6" t="s">
        <v>1217</v>
      </c>
      <c r="G446" s="6">
        <v>1</v>
      </c>
      <c r="H446" s="7">
        <v>182.39</v>
      </c>
      <c r="I446" s="7">
        <v>182.39</v>
      </c>
    </row>
    <row r="447" ht="30" spans="1:9">
      <c r="A447" s="5" t="s">
        <v>3598</v>
      </c>
      <c r="B447" s="4" t="str">
        <f t="shared" si="12"/>
        <v>140708</v>
      </c>
      <c r="C447" s="4">
        <f t="shared" si="13"/>
        <v>140708</v>
      </c>
      <c r="D447" s="5" t="s">
        <v>1230</v>
      </c>
      <c r="E447" s="5" t="s">
        <v>1231</v>
      </c>
      <c r="F447" s="6" t="s">
        <v>1217</v>
      </c>
      <c r="G447" s="6">
        <v>1</v>
      </c>
      <c r="H447" s="7">
        <v>97.89</v>
      </c>
      <c r="I447" s="7">
        <v>97.89</v>
      </c>
    </row>
    <row r="448" ht="30" spans="1:9">
      <c r="A448" s="5" t="s">
        <v>3599</v>
      </c>
      <c r="B448" s="4" t="str">
        <f t="shared" si="12"/>
        <v>140709</v>
      </c>
      <c r="C448" s="4">
        <f t="shared" si="13"/>
        <v>140709</v>
      </c>
      <c r="D448" s="5" t="s">
        <v>1232</v>
      </c>
      <c r="E448" s="5" t="s">
        <v>1233</v>
      </c>
      <c r="F448" s="6" t="s">
        <v>1217</v>
      </c>
      <c r="G448" s="6">
        <v>1</v>
      </c>
      <c r="H448" s="7">
        <v>97.19</v>
      </c>
      <c r="I448" s="7">
        <v>97.19</v>
      </c>
    </row>
    <row r="449" ht="45" spans="1:9">
      <c r="A449" s="5" t="s">
        <v>3600</v>
      </c>
      <c r="B449" s="4" t="str">
        <f t="shared" si="12"/>
        <v>140710</v>
      </c>
      <c r="C449" s="4">
        <f t="shared" si="13"/>
        <v>140710</v>
      </c>
      <c r="D449" s="5" t="s">
        <v>1234</v>
      </c>
      <c r="E449" s="5" t="s">
        <v>1235</v>
      </c>
      <c r="F449" s="6" t="s">
        <v>27</v>
      </c>
      <c r="G449" s="6">
        <v>1</v>
      </c>
      <c r="H449" s="7">
        <v>222.06</v>
      </c>
      <c r="I449" s="7">
        <v>222.06</v>
      </c>
    </row>
    <row r="450" ht="45" spans="1:9">
      <c r="A450" s="5" t="s">
        <v>3601</v>
      </c>
      <c r="B450" s="4" t="str">
        <f t="shared" si="12"/>
        <v>140711</v>
      </c>
      <c r="C450" s="4">
        <f t="shared" si="13"/>
        <v>140711</v>
      </c>
      <c r="D450" s="5" t="s">
        <v>1236</v>
      </c>
      <c r="E450" s="5" t="s">
        <v>1237</v>
      </c>
      <c r="F450" s="6" t="s">
        <v>27</v>
      </c>
      <c r="G450" s="6">
        <v>1</v>
      </c>
      <c r="H450" s="7">
        <v>127.4</v>
      </c>
      <c r="I450" s="7">
        <v>127.4</v>
      </c>
    </row>
    <row r="451" ht="60" spans="1:9">
      <c r="A451" s="5" t="s">
        <v>3602</v>
      </c>
      <c r="B451" s="4" t="str">
        <f t="shared" si="12"/>
        <v>140712</v>
      </c>
      <c r="C451" s="4">
        <f t="shared" si="13"/>
        <v>140712</v>
      </c>
      <c r="D451" s="5" t="s">
        <v>1238</v>
      </c>
      <c r="E451" s="5" t="s">
        <v>1239</v>
      </c>
      <c r="F451" s="6" t="s">
        <v>27</v>
      </c>
      <c r="G451" s="6">
        <v>1</v>
      </c>
      <c r="H451" s="7">
        <v>711.91</v>
      </c>
      <c r="I451" s="7">
        <v>711.91</v>
      </c>
    </row>
    <row r="452" ht="75" spans="1:9">
      <c r="A452" s="5" t="s">
        <v>3603</v>
      </c>
      <c r="B452" s="4" t="str">
        <f t="shared" si="12"/>
        <v>140713</v>
      </c>
      <c r="C452" s="4">
        <f t="shared" si="13"/>
        <v>140713</v>
      </c>
      <c r="D452" s="5" t="s">
        <v>1240</v>
      </c>
      <c r="E452" s="5" t="s">
        <v>1241</v>
      </c>
      <c r="F452" s="6" t="s">
        <v>27</v>
      </c>
      <c r="G452" s="6">
        <v>1</v>
      </c>
      <c r="H452" s="10">
        <v>1119.71</v>
      </c>
      <c r="I452" s="10">
        <v>1119.71</v>
      </c>
    </row>
    <row r="453" ht="105" spans="1:9">
      <c r="A453" s="5" t="s">
        <v>3604</v>
      </c>
      <c r="B453" s="4" t="str">
        <f t="shared" si="12"/>
        <v>140714</v>
      </c>
      <c r="C453" s="4">
        <f t="shared" si="13"/>
        <v>140714</v>
      </c>
      <c r="D453" s="5" t="s">
        <v>1242</v>
      </c>
      <c r="E453" s="5" t="s">
        <v>1243</v>
      </c>
      <c r="F453" s="6" t="s">
        <v>27</v>
      </c>
      <c r="G453" s="6">
        <v>1</v>
      </c>
      <c r="H453" s="10">
        <v>1199.75</v>
      </c>
      <c r="I453" s="10">
        <v>1199.75</v>
      </c>
    </row>
    <row r="454" spans="1:9">
      <c r="A454" s="4" t="s">
        <v>3605</v>
      </c>
      <c r="B454" s="4" t="str">
        <f t="shared" si="12"/>
        <v>1409</v>
      </c>
      <c r="C454" s="4">
        <f t="shared" si="13"/>
        <v>1409</v>
      </c>
      <c r="D454" s="5"/>
      <c r="E454" s="4" t="s">
        <v>1244</v>
      </c>
      <c r="F454" s="6"/>
      <c r="G454" s="6"/>
      <c r="H454" s="7"/>
      <c r="I454" s="7"/>
    </row>
    <row r="455" ht="75" spans="1:9">
      <c r="A455" s="5" t="s">
        <v>3606</v>
      </c>
      <c r="B455" s="4" t="str">
        <f t="shared" si="12"/>
        <v>140901</v>
      </c>
      <c r="C455" s="4">
        <f t="shared" si="13"/>
        <v>140901</v>
      </c>
      <c r="D455" s="5" t="s">
        <v>1245</v>
      </c>
      <c r="E455" s="5" t="s">
        <v>1246</v>
      </c>
      <c r="F455" s="6" t="s">
        <v>32</v>
      </c>
      <c r="G455" s="6">
        <v>1</v>
      </c>
      <c r="H455" s="7">
        <v>125.99</v>
      </c>
      <c r="I455" s="7">
        <v>125.99</v>
      </c>
    </row>
    <row r="456" ht="90" spans="1:9">
      <c r="A456" s="5" t="s">
        <v>3607</v>
      </c>
      <c r="B456" s="4" t="str">
        <f t="shared" si="12"/>
        <v>140902</v>
      </c>
      <c r="C456" s="4">
        <f t="shared" si="13"/>
        <v>140902</v>
      </c>
      <c r="D456" s="5" t="s">
        <v>1247</v>
      </c>
      <c r="E456" s="5" t="s">
        <v>1248</v>
      </c>
      <c r="F456" s="6" t="s">
        <v>32</v>
      </c>
      <c r="G456" s="6">
        <v>1</v>
      </c>
      <c r="H456" s="7">
        <v>171.31</v>
      </c>
      <c r="I456" s="7">
        <v>171.31</v>
      </c>
    </row>
    <row r="457" ht="45" spans="1:9">
      <c r="A457" s="5" t="s">
        <v>3608</v>
      </c>
      <c r="B457" s="4" t="str">
        <f t="shared" si="12"/>
        <v>140903</v>
      </c>
      <c r="C457" s="4">
        <f t="shared" si="13"/>
        <v>140903</v>
      </c>
      <c r="D457" s="5" t="s">
        <v>1249</v>
      </c>
      <c r="E457" s="5" t="s">
        <v>1250</v>
      </c>
      <c r="F457" s="6" t="s">
        <v>32</v>
      </c>
      <c r="G457" s="6">
        <v>1</v>
      </c>
      <c r="H457" s="7">
        <v>69.87</v>
      </c>
      <c r="I457" s="7">
        <v>69.87</v>
      </c>
    </row>
    <row r="458" ht="45" spans="1:9">
      <c r="A458" s="5" t="s">
        <v>3609</v>
      </c>
      <c r="B458" s="4" t="str">
        <f t="shared" si="12"/>
        <v>140904</v>
      </c>
      <c r="C458" s="4">
        <f t="shared" si="13"/>
        <v>140904</v>
      </c>
      <c r="D458" s="5" t="s">
        <v>1251</v>
      </c>
      <c r="E458" s="5" t="s">
        <v>1252</v>
      </c>
      <c r="F458" s="6" t="s">
        <v>32</v>
      </c>
      <c r="G458" s="6">
        <v>1</v>
      </c>
      <c r="H458" s="7">
        <v>101.11</v>
      </c>
      <c r="I458" s="7">
        <v>101.11</v>
      </c>
    </row>
    <row r="459" ht="45" spans="1:9">
      <c r="A459" s="5" t="s">
        <v>3610</v>
      </c>
      <c r="B459" s="4" t="str">
        <f t="shared" si="12"/>
        <v>140905</v>
      </c>
      <c r="C459" s="4">
        <f t="shared" si="13"/>
        <v>140905</v>
      </c>
      <c r="D459" s="5" t="s">
        <v>1253</v>
      </c>
      <c r="E459" s="5" t="s">
        <v>1254</v>
      </c>
      <c r="F459" s="6" t="s">
        <v>32</v>
      </c>
      <c r="G459" s="6">
        <v>1</v>
      </c>
      <c r="H459" s="7">
        <v>152.87</v>
      </c>
      <c r="I459" s="7">
        <v>152.87</v>
      </c>
    </row>
    <row r="460" ht="45" spans="1:9">
      <c r="A460" s="5" t="s">
        <v>3611</v>
      </c>
      <c r="B460" s="4" t="str">
        <f t="shared" si="12"/>
        <v>140906</v>
      </c>
      <c r="C460" s="4">
        <f t="shared" si="13"/>
        <v>140906</v>
      </c>
      <c r="D460" s="5" t="s">
        <v>1255</v>
      </c>
      <c r="E460" s="5" t="s">
        <v>1256</v>
      </c>
      <c r="F460" s="6" t="s">
        <v>32</v>
      </c>
      <c r="G460" s="6">
        <v>1</v>
      </c>
      <c r="H460" s="7">
        <v>63.81</v>
      </c>
      <c r="I460" s="7">
        <v>63.81</v>
      </c>
    </row>
    <row r="461" ht="30" spans="1:9">
      <c r="A461" s="4" t="s">
        <v>3612</v>
      </c>
      <c r="B461" s="4" t="str">
        <f t="shared" si="12"/>
        <v>1411</v>
      </c>
      <c r="C461" s="4">
        <f t="shared" si="13"/>
        <v>1411</v>
      </c>
      <c r="D461" s="5"/>
      <c r="E461" s="4" t="s">
        <v>1257</v>
      </c>
      <c r="F461" s="6"/>
      <c r="G461" s="6"/>
      <c r="H461" s="7"/>
      <c r="I461" s="7"/>
    </row>
    <row r="462" ht="105" spans="1:9">
      <c r="A462" s="5" t="s">
        <v>3613</v>
      </c>
      <c r="B462" s="4" t="str">
        <f t="shared" ref="B462:B525" si="14">SUBSTITUTE(A462,"'",)</f>
        <v>141101</v>
      </c>
      <c r="C462" s="4">
        <f t="shared" ref="C462:C525" si="15">VALUE(B462)</f>
        <v>141101</v>
      </c>
      <c r="D462" s="5" t="s">
        <v>1258</v>
      </c>
      <c r="E462" s="5" t="s">
        <v>1259</v>
      </c>
      <c r="F462" s="6" t="s">
        <v>27</v>
      </c>
      <c r="G462" s="6">
        <v>1</v>
      </c>
      <c r="H462" s="7">
        <v>583.44</v>
      </c>
      <c r="I462" s="7">
        <v>583.44</v>
      </c>
    </row>
    <row r="463" ht="105" spans="1:9">
      <c r="A463" s="5" t="s">
        <v>3614</v>
      </c>
      <c r="B463" s="4" t="str">
        <f t="shared" si="14"/>
        <v>141102</v>
      </c>
      <c r="C463" s="4">
        <f t="shared" si="15"/>
        <v>141102</v>
      </c>
      <c r="D463" s="5" t="s">
        <v>1260</v>
      </c>
      <c r="E463" s="5" t="s">
        <v>1261</v>
      </c>
      <c r="F463" s="6" t="s">
        <v>27</v>
      </c>
      <c r="G463" s="6">
        <v>1</v>
      </c>
      <c r="H463" s="7">
        <v>575.02</v>
      </c>
      <c r="I463" s="7">
        <v>575.02</v>
      </c>
    </row>
    <row r="464" ht="105" spans="1:9">
      <c r="A464" s="5" t="s">
        <v>3615</v>
      </c>
      <c r="B464" s="4" t="str">
        <f t="shared" si="14"/>
        <v>141103</v>
      </c>
      <c r="C464" s="4">
        <f t="shared" si="15"/>
        <v>141103</v>
      </c>
      <c r="D464" s="5" t="s">
        <v>1262</v>
      </c>
      <c r="E464" s="5" t="s">
        <v>1263</v>
      </c>
      <c r="F464" s="6" t="s">
        <v>27</v>
      </c>
      <c r="G464" s="6">
        <v>1</v>
      </c>
      <c r="H464" s="7">
        <v>653.52</v>
      </c>
      <c r="I464" s="7">
        <v>653.52</v>
      </c>
    </row>
    <row r="465" ht="105" spans="1:9">
      <c r="A465" s="5" t="s">
        <v>3616</v>
      </c>
      <c r="B465" s="4" t="str">
        <f t="shared" si="14"/>
        <v>141104</v>
      </c>
      <c r="C465" s="4">
        <f t="shared" si="15"/>
        <v>141104</v>
      </c>
      <c r="D465" s="5" t="s">
        <v>1264</v>
      </c>
      <c r="E465" s="5" t="s">
        <v>1265</v>
      </c>
      <c r="F465" s="6" t="s">
        <v>27</v>
      </c>
      <c r="G465" s="6">
        <v>1</v>
      </c>
      <c r="H465" s="7">
        <v>621.67</v>
      </c>
      <c r="I465" s="7">
        <v>621.67</v>
      </c>
    </row>
    <row r="466" ht="105" spans="1:9">
      <c r="A466" s="5" t="s">
        <v>3617</v>
      </c>
      <c r="B466" s="4" t="str">
        <f t="shared" si="14"/>
        <v>141105</v>
      </c>
      <c r="C466" s="4">
        <f t="shared" si="15"/>
        <v>141105</v>
      </c>
      <c r="D466" s="5" t="s">
        <v>1266</v>
      </c>
      <c r="E466" s="5" t="s">
        <v>1267</v>
      </c>
      <c r="F466" s="6" t="s">
        <v>27</v>
      </c>
      <c r="G466" s="6">
        <v>1</v>
      </c>
      <c r="H466" s="7">
        <v>612.35</v>
      </c>
      <c r="I466" s="7">
        <v>612.35</v>
      </c>
    </row>
    <row r="467" ht="105" spans="1:9">
      <c r="A467" s="5" t="s">
        <v>3618</v>
      </c>
      <c r="B467" s="4" t="str">
        <f t="shared" si="14"/>
        <v>141106</v>
      </c>
      <c r="C467" s="4">
        <f t="shared" si="15"/>
        <v>141106</v>
      </c>
      <c r="D467" s="5" t="s">
        <v>1268</v>
      </c>
      <c r="E467" s="5" t="s">
        <v>1269</v>
      </c>
      <c r="F467" s="6" t="s">
        <v>27</v>
      </c>
      <c r="G467" s="6">
        <v>1</v>
      </c>
      <c r="H467" s="7">
        <v>834.02</v>
      </c>
      <c r="I467" s="7">
        <v>834.02</v>
      </c>
    </row>
    <row r="468" ht="105" spans="1:9">
      <c r="A468" s="5" t="s">
        <v>3619</v>
      </c>
      <c r="B468" s="4" t="str">
        <f t="shared" si="14"/>
        <v>141107</v>
      </c>
      <c r="C468" s="4">
        <f t="shared" si="15"/>
        <v>141107</v>
      </c>
      <c r="D468" s="5" t="s">
        <v>1270</v>
      </c>
      <c r="E468" s="5" t="s">
        <v>1271</v>
      </c>
      <c r="F468" s="6" t="s">
        <v>27</v>
      </c>
      <c r="G468" s="6">
        <v>1</v>
      </c>
      <c r="H468" s="7">
        <v>815.46</v>
      </c>
      <c r="I468" s="7">
        <v>815.46</v>
      </c>
    </row>
    <row r="469" ht="105" spans="1:9">
      <c r="A469" s="5" t="s">
        <v>3620</v>
      </c>
      <c r="B469" s="4" t="str">
        <f t="shared" si="14"/>
        <v>141108</v>
      </c>
      <c r="C469" s="4">
        <f t="shared" si="15"/>
        <v>141108</v>
      </c>
      <c r="D469" s="5" t="s">
        <v>1272</v>
      </c>
      <c r="E469" s="5" t="s">
        <v>1273</v>
      </c>
      <c r="F469" s="6" t="s">
        <v>27</v>
      </c>
      <c r="G469" s="6">
        <v>1</v>
      </c>
      <c r="H469" s="10">
        <v>1175.05</v>
      </c>
      <c r="I469" s="10">
        <v>1175.05</v>
      </c>
    </row>
    <row r="470" ht="60" spans="1:9">
      <c r="A470" s="5" t="s">
        <v>3621</v>
      </c>
      <c r="B470" s="4" t="str">
        <f t="shared" si="14"/>
        <v>141109</v>
      </c>
      <c r="C470" s="4">
        <f t="shared" si="15"/>
        <v>141109</v>
      </c>
      <c r="D470" s="5" t="s">
        <v>1274</v>
      </c>
      <c r="E470" s="5" t="s">
        <v>1275</v>
      </c>
      <c r="F470" s="6" t="s">
        <v>32</v>
      </c>
      <c r="G470" s="6">
        <v>1</v>
      </c>
      <c r="H470" s="7">
        <v>166.34</v>
      </c>
      <c r="I470" s="7">
        <v>166.34</v>
      </c>
    </row>
    <row r="471" ht="105" spans="1:9">
      <c r="A471" s="5" t="s">
        <v>3622</v>
      </c>
      <c r="B471" s="4" t="str">
        <f t="shared" si="14"/>
        <v>141110</v>
      </c>
      <c r="C471" s="4">
        <f t="shared" si="15"/>
        <v>141110</v>
      </c>
      <c r="D471" s="5" t="s">
        <v>1276</v>
      </c>
      <c r="E471" s="5" t="s">
        <v>1277</v>
      </c>
      <c r="F471" s="6" t="s">
        <v>27</v>
      </c>
      <c r="G471" s="6">
        <v>1</v>
      </c>
      <c r="H471" s="7">
        <v>761.51</v>
      </c>
      <c r="I471" s="7">
        <v>761.51</v>
      </c>
    </row>
    <row r="472" ht="90" spans="1:9">
      <c r="A472" s="5" t="s">
        <v>3623</v>
      </c>
      <c r="B472" s="4" t="str">
        <f t="shared" si="14"/>
        <v>141111</v>
      </c>
      <c r="C472" s="4">
        <f t="shared" si="15"/>
        <v>141111</v>
      </c>
      <c r="D472" s="5" t="s">
        <v>1278</v>
      </c>
      <c r="E472" s="5" t="s">
        <v>1279</v>
      </c>
      <c r="F472" s="6" t="s">
        <v>27</v>
      </c>
      <c r="G472" s="6">
        <v>1</v>
      </c>
      <c r="H472" s="7">
        <v>753.11</v>
      </c>
      <c r="I472" s="7">
        <v>753.11</v>
      </c>
    </row>
    <row r="473" ht="105" spans="1:9">
      <c r="A473" s="5" t="s">
        <v>3624</v>
      </c>
      <c r="B473" s="4" t="str">
        <f t="shared" si="14"/>
        <v>141112</v>
      </c>
      <c r="C473" s="4">
        <f t="shared" si="15"/>
        <v>141112</v>
      </c>
      <c r="D473" s="5" t="s">
        <v>1280</v>
      </c>
      <c r="E473" s="5" t="s">
        <v>1281</v>
      </c>
      <c r="F473" s="6" t="s">
        <v>27</v>
      </c>
      <c r="G473" s="6">
        <v>1</v>
      </c>
      <c r="H473" s="7">
        <v>831.6</v>
      </c>
      <c r="I473" s="7">
        <v>831.6</v>
      </c>
    </row>
    <row r="474" ht="90" spans="1:9">
      <c r="A474" s="5" t="s">
        <v>3625</v>
      </c>
      <c r="B474" s="4" t="str">
        <f t="shared" si="14"/>
        <v>141113</v>
      </c>
      <c r="C474" s="4">
        <f t="shared" si="15"/>
        <v>141113</v>
      </c>
      <c r="D474" s="5" t="s">
        <v>1282</v>
      </c>
      <c r="E474" s="5" t="s">
        <v>1283</v>
      </c>
      <c r="F474" s="6" t="s">
        <v>27</v>
      </c>
      <c r="G474" s="6">
        <v>1</v>
      </c>
      <c r="H474" s="7">
        <v>799.74</v>
      </c>
      <c r="I474" s="7">
        <v>799.74</v>
      </c>
    </row>
    <row r="475" ht="90" spans="1:9">
      <c r="A475" s="5" t="s">
        <v>3626</v>
      </c>
      <c r="B475" s="4" t="str">
        <f t="shared" si="14"/>
        <v>141114</v>
      </c>
      <c r="C475" s="4">
        <f t="shared" si="15"/>
        <v>141114</v>
      </c>
      <c r="D475" s="5" t="s">
        <v>1284</v>
      </c>
      <c r="E475" s="5" t="s">
        <v>1285</v>
      </c>
      <c r="F475" s="6" t="s">
        <v>27</v>
      </c>
      <c r="G475" s="6">
        <v>1</v>
      </c>
      <c r="H475" s="7">
        <v>776.61</v>
      </c>
      <c r="I475" s="7">
        <v>776.61</v>
      </c>
    </row>
    <row r="476" spans="1:9">
      <c r="A476" s="4" t="s">
        <v>3627</v>
      </c>
      <c r="B476" s="4" t="str">
        <f t="shared" si="14"/>
        <v>1412</v>
      </c>
      <c r="C476" s="4">
        <f t="shared" si="15"/>
        <v>1412</v>
      </c>
      <c r="D476" s="5"/>
      <c r="E476" s="4" t="s">
        <v>1286</v>
      </c>
      <c r="F476" s="6"/>
      <c r="G476" s="6"/>
      <c r="H476" s="7"/>
      <c r="I476" s="7"/>
    </row>
    <row r="477" ht="45" spans="1:9">
      <c r="A477" s="5" t="s">
        <v>3628</v>
      </c>
      <c r="B477" s="4" t="str">
        <f t="shared" si="14"/>
        <v>141210</v>
      </c>
      <c r="C477" s="4">
        <f t="shared" si="15"/>
        <v>141210</v>
      </c>
      <c r="D477" s="5" t="s">
        <v>1287</v>
      </c>
      <c r="E477" s="5" t="s">
        <v>1288</v>
      </c>
      <c r="F477" s="6" t="s">
        <v>32</v>
      </c>
      <c r="G477" s="6">
        <v>1</v>
      </c>
      <c r="H477" s="7">
        <v>57</v>
      </c>
      <c r="I477" s="7">
        <v>57</v>
      </c>
    </row>
    <row r="478" ht="45" spans="1:9">
      <c r="A478" s="5" t="s">
        <v>3629</v>
      </c>
      <c r="B478" s="4" t="str">
        <f t="shared" si="14"/>
        <v>141211</v>
      </c>
      <c r="C478" s="4">
        <f t="shared" si="15"/>
        <v>141211</v>
      </c>
      <c r="D478" s="5" t="s">
        <v>1289</v>
      </c>
      <c r="E478" s="5" t="s">
        <v>1290</v>
      </c>
      <c r="F478" s="6" t="s">
        <v>32</v>
      </c>
      <c r="G478" s="6">
        <v>1</v>
      </c>
      <c r="H478" s="7">
        <v>71.78</v>
      </c>
      <c r="I478" s="7">
        <v>71.78</v>
      </c>
    </row>
    <row r="479" ht="45" spans="1:9">
      <c r="A479" s="5" t="s">
        <v>3630</v>
      </c>
      <c r="B479" s="4" t="str">
        <f t="shared" si="14"/>
        <v>141212</v>
      </c>
      <c r="C479" s="4">
        <f t="shared" si="15"/>
        <v>141212</v>
      </c>
      <c r="D479" s="5" t="s">
        <v>1291</v>
      </c>
      <c r="E479" s="5" t="s">
        <v>1292</v>
      </c>
      <c r="F479" s="6" t="s">
        <v>32</v>
      </c>
      <c r="G479" s="6">
        <v>1</v>
      </c>
      <c r="H479" s="7">
        <v>91.74</v>
      </c>
      <c r="I479" s="7">
        <v>91.74</v>
      </c>
    </row>
    <row r="480" ht="45" spans="1:9">
      <c r="A480" s="5" t="s">
        <v>3631</v>
      </c>
      <c r="B480" s="4" t="str">
        <f t="shared" si="14"/>
        <v>141213</v>
      </c>
      <c r="C480" s="4">
        <f t="shared" si="15"/>
        <v>141213</v>
      </c>
      <c r="D480" s="5" t="s">
        <v>1293</v>
      </c>
      <c r="E480" s="5" t="s">
        <v>1294</v>
      </c>
      <c r="F480" s="6" t="s">
        <v>32</v>
      </c>
      <c r="G480" s="6">
        <v>1</v>
      </c>
      <c r="H480" s="7">
        <v>110.65</v>
      </c>
      <c r="I480" s="7">
        <v>110.65</v>
      </c>
    </row>
    <row r="481" ht="45" spans="1:9">
      <c r="A481" s="5" t="s">
        <v>3632</v>
      </c>
      <c r="B481" s="4" t="str">
        <f t="shared" si="14"/>
        <v>141214</v>
      </c>
      <c r="C481" s="4">
        <f t="shared" si="15"/>
        <v>141214</v>
      </c>
      <c r="D481" s="5" t="s">
        <v>1295</v>
      </c>
      <c r="E481" s="5" t="s">
        <v>1296</v>
      </c>
      <c r="F481" s="6" t="s">
        <v>32</v>
      </c>
      <c r="G481" s="6">
        <v>1</v>
      </c>
      <c r="H481" s="7">
        <v>127.24</v>
      </c>
      <c r="I481" s="7">
        <v>127.24</v>
      </c>
    </row>
    <row r="482" ht="45" spans="1:9">
      <c r="A482" s="5" t="s">
        <v>3633</v>
      </c>
      <c r="B482" s="4" t="str">
        <f t="shared" si="14"/>
        <v>141215</v>
      </c>
      <c r="C482" s="4">
        <f t="shared" si="15"/>
        <v>141215</v>
      </c>
      <c r="D482" s="5" t="s">
        <v>1297</v>
      </c>
      <c r="E482" s="5" t="s">
        <v>1298</v>
      </c>
      <c r="F482" s="6" t="s">
        <v>32</v>
      </c>
      <c r="G482" s="6">
        <v>1</v>
      </c>
      <c r="H482" s="7">
        <v>158.24</v>
      </c>
      <c r="I482" s="7">
        <v>158.24</v>
      </c>
    </row>
    <row r="483" ht="45" spans="1:9">
      <c r="A483" s="5" t="s">
        <v>3634</v>
      </c>
      <c r="B483" s="4" t="str">
        <f t="shared" si="14"/>
        <v>141216</v>
      </c>
      <c r="C483" s="4">
        <f t="shared" si="15"/>
        <v>141216</v>
      </c>
      <c r="D483" s="5" t="s">
        <v>1299</v>
      </c>
      <c r="E483" s="5" t="s">
        <v>1300</v>
      </c>
      <c r="F483" s="6" t="s">
        <v>32</v>
      </c>
      <c r="G483" s="6">
        <v>1</v>
      </c>
      <c r="H483" s="7">
        <v>201.38</v>
      </c>
      <c r="I483" s="7">
        <v>201.38</v>
      </c>
    </row>
    <row r="484" ht="45" spans="1:9">
      <c r="A484" s="5" t="s">
        <v>3635</v>
      </c>
      <c r="B484" s="4" t="str">
        <f t="shared" si="14"/>
        <v>141217</v>
      </c>
      <c r="C484" s="4">
        <f t="shared" si="15"/>
        <v>141217</v>
      </c>
      <c r="D484" s="5" t="s">
        <v>1301</v>
      </c>
      <c r="E484" s="5" t="s">
        <v>1302</v>
      </c>
      <c r="F484" s="6" t="s">
        <v>32</v>
      </c>
      <c r="G484" s="6">
        <v>1</v>
      </c>
      <c r="H484" s="7">
        <v>217.27</v>
      </c>
      <c r="I484" s="7">
        <v>217.27</v>
      </c>
    </row>
    <row r="485" ht="45" spans="1:9">
      <c r="A485" s="5" t="s">
        <v>3636</v>
      </c>
      <c r="B485" s="4" t="str">
        <f t="shared" si="14"/>
        <v>141218</v>
      </c>
      <c r="C485" s="4">
        <f t="shared" si="15"/>
        <v>141218</v>
      </c>
      <c r="D485" s="5" t="s">
        <v>1303</v>
      </c>
      <c r="E485" s="5" t="s">
        <v>1304</v>
      </c>
      <c r="F485" s="6" t="s">
        <v>32</v>
      </c>
      <c r="G485" s="6">
        <v>1</v>
      </c>
      <c r="H485" s="7">
        <v>297.71</v>
      </c>
      <c r="I485" s="7">
        <v>297.71</v>
      </c>
    </row>
    <row r="486" ht="30" spans="1:9">
      <c r="A486" s="4" t="s">
        <v>3637</v>
      </c>
      <c r="B486" s="4" t="str">
        <f t="shared" si="14"/>
        <v>1414</v>
      </c>
      <c r="C486" s="4">
        <f t="shared" si="15"/>
        <v>1414</v>
      </c>
      <c r="D486" s="5"/>
      <c r="E486" s="4" t="s">
        <v>1305</v>
      </c>
      <c r="F486" s="6"/>
      <c r="G486" s="6"/>
      <c r="H486" s="7"/>
      <c r="I486" s="7"/>
    </row>
    <row r="487" ht="30" spans="1:9">
      <c r="A487" s="5" t="s">
        <v>3638</v>
      </c>
      <c r="B487" s="4" t="str">
        <f t="shared" si="14"/>
        <v>141409</v>
      </c>
      <c r="C487" s="4">
        <f t="shared" si="15"/>
        <v>141409</v>
      </c>
      <c r="D487" s="5" t="s">
        <v>1306</v>
      </c>
      <c r="E487" s="5" t="s">
        <v>1307</v>
      </c>
      <c r="F487" s="6" t="s">
        <v>32</v>
      </c>
      <c r="G487" s="6">
        <v>1</v>
      </c>
      <c r="H487" s="7">
        <v>20.23</v>
      </c>
      <c r="I487" s="7">
        <v>20.23</v>
      </c>
    </row>
    <row r="488" ht="30" spans="1:9">
      <c r="A488" s="5" t="s">
        <v>3639</v>
      </c>
      <c r="B488" s="4" t="str">
        <f t="shared" si="14"/>
        <v>141410</v>
      </c>
      <c r="C488" s="4">
        <f t="shared" si="15"/>
        <v>141410</v>
      </c>
      <c r="D488" s="5" t="s">
        <v>1308</v>
      </c>
      <c r="E488" s="5" t="s">
        <v>1309</v>
      </c>
      <c r="F488" s="6" t="s">
        <v>32</v>
      </c>
      <c r="G488" s="6">
        <v>1</v>
      </c>
      <c r="H488" s="7">
        <v>22.86</v>
      </c>
      <c r="I488" s="7">
        <v>22.86</v>
      </c>
    </row>
    <row r="489" ht="30" spans="1:9">
      <c r="A489" s="5" t="s">
        <v>3640</v>
      </c>
      <c r="B489" s="4" t="str">
        <f t="shared" si="14"/>
        <v>141411</v>
      </c>
      <c r="C489" s="4">
        <f t="shared" si="15"/>
        <v>141411</v>
      </c>
      <c r="D489" s="5" t="s">
        <v>1310</v>
      </c>
      <c r="E489" s="5" t="s">
        <v>1311</v>
      </c>
      <c r="F489" s="6" t="s">
        <v>32</v>
      </c>
      <c r="G489" s="6">
        <v>1</v>
      </c>
      <c r="H489" s="7">
        <v>27.44</v>
      </c>
      <c r="I489" s="7">
        <v>27.44</v>
      </c>
    </row>
    <row r="490" ht="30" spans="1:9">
      <c r="A490" s="5" t="s">
        <v>3641</v>
      </c>
      <c r="B490" s="4" t="str">
        <f t="shared" si="14"/>
        <v>141412</v>
      </c>
      <c r="C490" s="4">
        <f t="shared" si="15"/>
        <v>141412</v>
      </c>
      <c r="D490" s="5" t="s">
        <v>1312</v>
      </c>
      <c r="E490" s="5" t="s">
        <v>1313</v>
      </c>
      <c r="F490" s="6" t="s">
        <v>32</v>
      </c>
      <c r="G490" s="6">
        <v>1</v>
      </c>
      <c r="H490" s="7">
        <v>34.79</v>
      </c>
      <c r="I490" s="7">
        <v>34.79</v>
      </c>
    </row>
    <row r="491" ht="30" spans="1:9">
      <c r="A491" s="5" t="s">
        <v>3642</v>
      </c>
      <c r="B491" s="4" t="str">
        <f t="shared" si="14"/>
        <v>141413</v>
      </c>
      <c r="C491" s="4">
        <f t="shared" si="15"/>
        <v>141413</v>
      </c>
      <c r="D491" s="5" t="s">
        <v>1314</v>
      </c>
      <c r="E491" s="5" t="s">
        <v>1315</v>
      </c>
      <c r="F491" s="6" t="s">
        <v>32</v>
      </c>
      <c r="G491" s="6">
        <v>1</v>
      </c>
      <c r="H491" s="7">
        <v>48.99</v>
      </c>
      <c r="I491" s="7">
        <v>48.99</v>
      </c>
    </row>
    <row r="492" ht="30" spans="1:9">
      <c r="A492" s="5" t="s">
        <v>3643</v>
      </c>
      <c r="B492" s="4" t="str">
        <f t="shared" si="14"/>
        <v>141414</v>
      </c>
      <c r="C492" s="4">
        <f t="shared" si="15"/>
        <v>141414</v>
      </c>
      <c r="D492" s="5" t="s">
        <v>1316</v>
      </c>
      <c r="E492" s="5" t="s">
        <v>1317</v>
      </c>
      <c r="F492" s="6" t="s">
        <v>32</v>
      </c>
      <c r="G492" s="6">
        <v>1</v>
      </c>
      <c r="H492" s="7">
        <v>62.01</v>
      </c>
      <c r="I492" s="7">
        <v>62.01</v>
      </c>
    </row>
    <row r="493" ht="30" spans="1:9">
      <c r="A493" s="5" t="s">
        <v>3644</v>
      </c>
      <c r="B493" s="4" t="str">
        <f t="shared" si="14"/>
        <v>141415</v>
      </c>
      <c r="C493" s="4">
        <f t="shared" si="15"/>
        <v>141415</v>
      </c>
      <c r="D493" s="5" t="s">
        <v>1318</v>
      </c>
      <c r="E493" s="5" t="s">
        <v>1319</v>
      </c>
      <c r="F493" s="6" t="s">
        <v>32</v>
      </c>
      <c r="G493" s="6">
        <v>1</v>
      </c>
      <c r="H493" s="7">
        <v>90.87</v>
      </c>
      <c r="I493" s="7">
        <v>90.87</v>
      </c>
    </row>
    <row r="494" ht="30" spans="1:9">
      <c r="A494" s="5" t="s">
        <v>3645</v>
      </c>
      <c r="B494" s="4" t="str">
        <f t="shared" si="14"/>
        <v>141416</v>
      </c>
      <c r="C494" s="4">
        <f t="shared" si="15"/>
        <v>141416</v>
      </c>
      <c r="D494" s="5" t="s">
        <v>1320</v>
      </c>
      <c r="E494" s="5" t="s">
        <v>1321</v>
      </c>
      <c r="F494" s="6" t="s">
        <v>32</v>
      </c>
      <c r="G494" s="6">
        <v>1</v>
      </c>
      <c r="H494" s="7">
        <v>110.14</v>
      </c>
      <c r="I494" s="7">
        <v>110.14</v>
      </c>
    </row>
    <row r="495" ht="30" spans="1:9">
      <c r="A495" s="4" t="s">
        <v>3646</v>
      </c>
      <c r="B495" s="4" t="str">
        <f t="shared" si="14"/>
        <v>1415</v>
      </c>
      <c r="C495" s="4">
        <f t="shared" si="15"/>
        <v>1415</v>
      </c>
      <c r="D495" s="5"/>
      <c r="E495" s="4" t="s">
        <v>1322</v>
      </c>
      <c r="F495" s="6"/>
      <c r="G495" s="6"/>
      <c r="H495" s="7"/>
      <c r="I495" s="7"/>
    </row>
    <row r="496" ht="45" spans="1:9">
      <c r="A496" s="5" t="s">
        <v>3647</v>
      </c>
      <c r="B496" s="4" t="str">
        <f t="shared" si="14"/>
        <v>141522</v>
      </c>
      <c r="C496" s="4">
        <f t="shared" si="15"/>
        <v>141522</v>
      </c>
      <c r="D496" s="5" t="s">
        <v>1323</v>
      </c>
      <c r="E496" s="5" t="s">
        <v>1324</v>
      </c>
      <c r="F496" s="6" t="s">
        <v>27</v>
      </c>
      <c r="G496" s="6">
        <v>1</v>
      </c>
      <c r="H496" s="7">
        <v>22.8</v>
      </c>
      <c r="I496" s="7">
        <v>22.8</v>
      </c>
    </row>
    <row r="497" ht="45" spans="1:9">
      <c r="A497" s="5" t="s">
        <v>3648</v>
      </c>
      <c r="B497" s="4" t="str">
        <f t="shared" si="14"/>
        <v>141523</v>
      </c>
      <c r="C497" s="4">
        <f t="shared" si="15"/>
        <v>141523</v>
      </c>
      <c r="D497" s="5" t="s">
        <v>1325</v>
      </c>
      <c r="E497" s="5" t="s">
        <v>1326</v>
      </c>
      <c r="F497" s="6" t="s">
        <v>27</v>
      </c>
      <c r="G497" s="6">
        <v>1</v>
      </c>
      <c r="H497" s="7">
        <v>29.04</v>
      </c>
      <c r="I497" s="7">
        <v>29.04</v>
      </c>
    </row>
    <row r="498" ht="45" spans="1:9">
      <c r="A498" s="5" t="s">
        <v>3649</v>
      </c>
      <c r="B498" s="4" t="str">
        <f t="shared" si="14"/>
        <v>141524</v>
      </c>
      <c r="C498" s="4">
        <f t="shared" si="15"/>
        <v>141524</v>
      </c>
      <c r="D498" s="5" t="s">
        <v>1327</v>
      </c>
      <c r="E498" s="5" t="s">
        <v>1328</v>
      </c>
      <c r="F498" s="6" t="s">
        <v>27</v>
      </c>
      <c r="G498" s="6">
        <v>1</v>
      </c>
      <c r="H498" s="7">
        <v>37.42</v>
      </c>
      <c r="I498" s="7">
        <v>37.42</v>
      </c>
    </row>
    <row r="499" ht="45" spans="1:9">
      <c r="A499" s="5" t="s">
        <v>3650</v>
      </c>
      <c r="B499" s="4" t="str">
        <f t="shared" si="14"/>
        <v>141525</v>
      </c>
      <c r="C499" s="4">
        <f t="shared" si="15"/>
        <v>141525</v>
      </c>
      <c r="D499" s="5" t="s">
        <v>1329</v>
      </c>
      <c r="E499" s="5" t="s">
        <v>1330</v>
      </c>
      <c r="F499" s="6" t="s">
        <v>27</v>
      </c>
      <c r="G499" s="6">
        <v>1</v>
      </c>
      <c r="H499" s="7">
        <v>42.41</v>
      </c>
      <c r="I499" s="7">
        <v>42.41</v>
      </c>
    </row>
    <row r="500" ht="45" spans="1:9">
      <c r="A500" s="5" t="s">
        <v>3651</v>
      </c>
      <c r="B500" s="4" t="str">
        <f t="shared" si="14"/>
        <v>141526</v>
      </c>
      <c r="C500" s="4">
        <f t="shared" si="15"/>
        <v>141526</v>
      </c>
      <c r="D500" s="5" t="s">
        <v>1331</v>
      </c>
      <c r="E500" s="5" t="s">
        <v>1332</v>
      </c>
      <c r="F500" s="6" t="s">
        <v>27</v>
      </c>
      <c r="G500" s="6">
        <v>1</v>
      </c>
      <c r="H500" s="7">
        <v>75.54</v>
      </c>
      <c r="I500" s="7">
        <v>75.54</v>
      </c>
    </row>
    <row r="501" ht="45" spans="1:9">
      <c r="A501" s="5" t="s">
        <v>3652</v>
      </c>
      <c r="B501" s="4" t="str">
        <f t="shared" si="14"/>
        <v>141527</v>
      </c>
      <c r="C501" s="4">
        <f t="shared" si="15"/>
        <v>141527</v>
      </c>
      <c r="D501" s="5" t="s">
        <v>1333</v>
      </c>
      <c r="E501" s="5" t="s">
        <v>1334</v>
      </c>
      <c r="F501" s="6" t="s">
        <v>27</v>
      </c>
      <c r="G501" s="6">
        <v>1</v>
      </c>
      <c r="H501" s="7">
        <v>237.54</v>
      </c>
      <c r="I501" s="7">
        <v>237.54</v>
      </c>
    </row>
    <row r="502" ht="30" spans="1:9">
      <c r="A502" s="5" t="s">
        <v>3653</v>
      </c>
      <c r="B502" s="4" t="str">
        <f t="shared" si="14"/>
        <v>141529</v>
      </c>
      <c r="C502" s="4">
        <f t="shared" si="15"/>
        <v>141529</v>
      </c>
      <c r="D502" s="5" t="s">
        <v>1335</v>
      </c>
      <c r="E502" s="5" t="s">
        <v>1336</v>
      </c>
      <c r="F502" s="6" t="s">
        <v>27</v>
      </c>
      <c r="G502" s="6">
        <v>1</v>
      </c>
      <c r="H502" s="7">
        <v>7.07</v>
      </c>
      <c r="I502" s="7">
        <v>7.07</v>
      </c>
    </row>
    <row r="503" spans="1:9">
      <c r="A503" s="4" t="s">
        <v>3654</v>
      </c>
      <c r="B503" s="4" t="str">
        <f t="shared" si="14"/>
        <v>1419</v>
      </c>
      <c r="C503" s="4">
        <f t="shared" si="15"/>
        <v>1419</v>
      </c>
      <c r="D503" s="5"/>
      <c r="E503" s="4" t="s">
        <v>1337</v>
      </c>
      <c r="F503" s="6"/>
      <c r="G503" s="6"/>
      <c r="H503" s="7"/>
      <c r="I503" s="7"/>
    </row>
    <row r="504" ht="45" spans="1:9">
      <c r="A504" s="5" t="s">
        <v>3655</v>
      </c>
      <c r="B504" s="4" t="str">
        <f t="shared" si="14"/>
        <v>141906</v>
      </c>
      <c r="C504" s="4">
        <f t="shared" si="15"/>
        <v>141906</v>
      </c>
      <c r="D504" s="5" t="s">
        <v>1338</v>
      </c>
      <c r="E504" s="5" t="s">
        <v>1339</v>
      </c>
      <c r="F504" s="6" t="s">
        <v>32</v>
      </c>
      <c r="G504" s="6">
        <v>1</v>
      </c>
      <c r="H504" s="7">
        <v>29.01</v>
      </c>
      <c r="I504" s="7">
        <v>29.01</v>
      </c>
    </row>
    <row r="505" ht="45" spans="1:9">
      <c r="A505" s="5" t="s">
        <v>3656</v>
      </c>
      <c r="B505" s="4" t="str">
        <f t="shared" si="14"/>
        <v>141907</v>
      </c>
      <c r="C505" s="4">
        <f t="shared" si="15"/>
        <v>141907</v>
      </c>
      <c r="D505" s="5" t="s">
        <v>1340</v>
      </c>
      <c r="E505" s="5" t="s">
        <v>1341</v>
      </c>
      <c r="F505" s="6" t="s">
        <v>32</v>
      </c>
      <c r="G505" s="6">
        <v>1</v>
      </c>
      <c r="H505" s="7">
        <v>40.3</v>
      </c>
      <c r="I505" s="7">
        <v>40.3</v>
      </c>
    </row>
    <row r="506" ht="45" spans="1:9">
      <c r="A506" s="5" t="s">
        <v>3657</v>
      </c>
      <c r="B506" s="4" t="str">
        <f t="shared" si="14"/>
        <v>141908</v>
      </c>
      <c r="C506" s="4">
        <f t="shared" si="15"/>
        <v>141908</v>
      </c>
      <c r="D506" s="5" t="s">
        <v>1342</v>
      </c>
      <c r="E506" s="5" t="s">
        <v>1343</v>
      </c>
      <c r="F506" s="6" t="s">
        <v>32</v>
      </c>
      <c r="G506" s="6">
        <v>1</v>
      </c>
      <c r="H506" s="7">
        <v>62.4</v>
      </c>
      <c r="I506" s="7">
        <v>62.4</v>
      </c>
    </row>
    <row r="507" ht="45" spans="1:9">
      <c r="A507" s="5" t="s">
        <v>3658</v>
      </c>
      <c r="B507" s="4" t="str">
        <f t="shared" si="14"/>
        <v>141909</v>
      </c>
      <c r="C507" s="4">
        <f t="shared" si="15"/>
        <v>141909</v>
      </c>
      <c r="D507" s="5" t="s">
        <v>1344</v>
      </c>
      <c r="E507" s="5" t="s">
        <v>1345</v>
      </c>
      <c r="F507" s="6" t="s">
        <v>32</v>
      </c>
      <c r="G507" s="6">
        <v>1</v>
      </c>
      <c r="H507" s="7">
        <v>74.13</v>
      </c>
      <c r="I507" s="7">
        <v>74.13</v>
      </c>
    </row>
    <row r="508" ht="45" spans="1:9">
      <c r="A508" s="5" t="s">
        <v>3659</v>
      </c>
      <c r="B508" s="4" t="str">
        <f t="shared" si="14"/>
        <v>141910</v>
      </c>
      <c r="C508" s="4">
        <f t="shared" si="15"/>
        <v>141910</v>
      </c>
      <c r="D508" s="5" t="s">
        <v>1346</v>
      </c>
      <c r="E508" s="5" t="s">
        <v>1347</v>
      </c>
      <c r="F508" s="6" t="s">
        <v>32</v>
      </c>
      <c r="G508" s="6">
        <v>1</v>
      </c>
      <c r="H508" s="7">
        <v>97.62</v>
      </c>
      <c r="I508" s="7">
        <v>97.62</v>
      </c>
    </row>
    <row r="509" spans="1:9">
      <c r="A509" s="4" t="s">
        <v>3660</v>
      </c>
      <c r="B509" s="4" t="str">
        <f t="shared" si="14"/>
        <v>1421</v>
      </c>
      <c r="C509" s="4">
        <f t="shared" si="15"/>
        <v>1421</v>
      </c>
      <c r="D509" s="5"/>
      <c r="E509" s="4" t="s">
        <v>1348</v>
      </c>
      <c r="F509" s="6"/>
      <c r="G509" s="6"/>
      <c r="H509" s="7"/>
      <c r="I509" s="7"/>
    </row>
    <row r="510" ht="30" spans="1:9">
      <c r="A510" s="5" t="s">
        <v>3661</v>
      </c>
      <c r="B510" s="4" t="str">
        <f t="shared" si="14"/>
        <v>142103</v>
      </c>
      <c r="C510" s="4">
        <f t="shared" si="15"/>
        <v>142103</v>
      </c>
      <c r="D510" s="5" t="s">
        <v>1349</v>
      </c>
      <c r="E510" s="5" t="s">
        <v>1350</v>
      </c>
      <c r="F510" s="6" t="s">
        <v>27</v>
      </c>
      <c r="G510" s="6">
        <v>1</v>
      </c>
      <c r="H510" s="7">
        <v>94.04</v>
      </c>
      <c r="I510" s="7">
        <v>94.04</v>
      </c>
    </row>
    <row r="511" ht="30" spans="1:9">
      <c r="A511" s="5" t="s">
        <v>3662</v>
      </c>
      <c r="B511" s="4" t="str">
        <f t="shared" si="14"/>
        <v>142104</v>
      </c>
      <c r="C511" s="4">
        <f t="shared" si="15"/>
        <v>142104</v>
      </c>
      <c r="D511" s="5" t="s">
        <v>1351</v>
      </c>
      <c r="E511" s="5" t="s">
        <v>1352</v>
      </c>
      <c r="F511" s="6" t="s">
        <v>27</v>
      </c>
      <c r="G511" s="6">
        <v>1</v>
      </c>
      <c r="H511" s="7">
        <v>28.97</v>
      </c>
      <c r="I511" s="7">
        <v>28.97</v>
      </c>
    </row>
    <row r="512" spans="1:9">
      <c r="A512" s="5" t="s">
        <v>3663</v>
      </c>
      <c r="B512" s="4" t="str">
        <f t="shared" si="14"/>
        <v>142106</v>
      </c>
      <c r="C512" s="4">
        <f t="shared" si="15"/>
        <v>142106</v>
      </c>
      <c r="D512" s="5" t="s">
        <v>1353</v>
      </c>
      <c r="E512" s="5" t="s">
        <v>1354</v>
      </c>
      <c r="F512" s="6" t="s">
        <v>27</v>
      </c>
      <c r="G512" s="6">
        <v>1</v>
      </c>
      <c r="H512" s="7">
        <v>31.05</v>
      </c>
      <c r="I512" s="7">
        <v>31.05</v>
      </c>
    </row>
    <row r="513" ht="30" spans="1:9">
      <c r="A513" s="5" t="s">
        <v>3664</v>
      </c>
      <c r="B513" s="4" t="str">
        <f t="shared" si="14"/>
        <v>142107</v>
      </c>
      <c r="C513" s="4">
        <f t="shared" si="15"/>
        <v>142107</v>
      </c>
      <c r="D513" s="5" t="s">
        <v>1355</v>
      </c>
      <c r="E513" s="5" t="s">
        <v>1356</v>
      </c>
      <c r="F513" s="6" t="s">
        <v>27</v>
      </c>
      <c r="G513" s="6">
        <v>1</v>
      </c>
      <c r="H513" s="7">
        <v>64.86</v>
      </c>
      <c r="I513" s="7">
        <v>64.86</v>
      </c>
    </row>
    <row r="514" ht="30" spans="1:9">
      <c r="A514" s="5" t="s">
        <v>3665</v>
      </c>
      <c r="B514" s="4" t="str">
        <f t="shared" si="14"/>
        <v>142109</v>
      </c>
      <c r="C514" s="4">
        <f t="shared" si="15"/>
        <v>142109</v>
      </c>
      <c r="D514" s="5" t="s">
        <v>1357</v>
      </c>
      <c r="E514" s="5" t="s">
        <v>1358</v>
      </c>
      <c r="F514" s="6" t="s">
        <v>27</v>
      </c>
      <c r="G514" s="6">
        <v>1</v>
      </c>
      <c r="H514" s="7">
        <v>64.72</v>
      </c>
      <c r="I514" s="7">
        <v>64.72</v>
      </c>
    </row>
    <row r="515" ht="45" spans="1:9">
      <c r="A515" s="5" t="s">
        <v>3666</v>
      </c>
      <c r="B515" s="4" t="str">
        <f t="shared" si="14"/>
        <v>142111</v>
      </c>
      <c r="C515" s="4">
        <f t="shared" si="15"/>
        <v>142111</v>
      </c>
      <c r="D515" s="5" t="s">
        <v>1359</v>
      </c>
      <c r="E515" s="5" t="s">
        <v>1360</v>
      </c>
      <c r="F515" s="6" t="s">
        <v>27</v>
      </c>
      <c r="G515" s="6">
        <v>1</v>
      </c>
      <c r="H515" s="7">
        <v>127.6</v>
      </c>
      <c r="I515" s="7">
        <v>127.6</v>
      </c>
    </row>
    <row r="516" ht="45" spans="1:9">
      <c r="A516" s="5" t="s">
        <v>3667</v>
      </c>
      <c r="B516" s="4" t="str">
        <f t="shared" si="14"/>
        <v>142112</v>
      </c>
      <c r="C516" s="4">
        <f t="shared" si="15"/>
        <v>142112</v>
      </c>
      <c r="D516" s="5" t="s">
        <v>1361</v>
      </c>
      <c r="E516" s="5" t="s">
        <v>1362</v>
      </c>
      <c r="F516" s="6" t="s">
        <v>27</v>
      </c>
      <c r="G516" s="6">
        <v>1</v>
      </c>
      <c r="H516" s="7">
        <v>81.78</v>
      </c>
      <c r="I516" s="7">
        <v>81.78</v>
      </c>
    </row>
    <row r="517" ht="30" spans="1:9">
      <c r="A517" s="5" t="s">
        <v>3668</v>
      </c>
      <c r="B517" s="4" t="str">
        <f t="shared" si="14"/>
        <v>142114</v>
      </c>
      <c r="C517" s="4">
        <f t="shared" si="15"/>
        <v>142114</v>
      </c>
      <c r="D517" s="5" t="s">
        <v>1363</v>
      </c>
      <c r="E517" s="5" t="s">
        <v>1364</v>
      </c>
      <c r="F517" s="6" t="s">
        <v>27</v>
      </c>
      <c r="G517" s="6">
        <v>1</v>
      </c>
      <c r="H517" s="7">
        <v>13.89</v>
      </c>
      <c r="I517" s="7">
        <v>13.89</v>
      </c>
    </row>
    <row r="518" ht="30" spans="1:9">
      <c r="A518" s="5" t="s">
        <v>3669</v>
      </c>
      <c r="B518" s="4" t="str">
        <f t="shared" si="14"/>
        <v>142115</v>
      </c>
      <c r="C518" s="4">
        <f t="shared" si="15"/>
        <v>142115</v>
      </c>
      <c r="D518" s="5" t="s">
        <v>1365</v>
      </c>
      <c r="E518" s="5" t="s">
        <v>1366</v>
      </c>
      <c r="F518" s="6" t="s">
        <v>27</v>
      </c>
      <c r="G518" s="6">
        <v>1</v>
      </c>
      <c r="H518" s="7">
        <v>40.39</v>
      </c>
      <c r="I518" s="7">
        <v>40.39</v>
      </c>
    </row>
    <row r="519" ht="30" spans="1:9">
      <c r="A519" s="5" t="s">
        <v>3670</v>
      </c>
      <c r="B519" s="4" t="str">
        <f t="shared" si="14"/>
        <v>142116</v>
      </c>
      <c r="C519" s="4">
        <f t="shared" si="15"/>
        <v>142116</v>
      </c>
      <c r="D519" s="5" t="s">
        <v>1367</v>
      </c>
      <c r="E519" s="5" t="s">
        <v>1368</v>
      </c>
      <c r="F519" s="6" t="s">
        <v>27</v>
      </c>
      <c r="G519" s="6">
        <v>1</v>
      </c>
      <c r="H519" s="7">
        <v>8.97</v>
      </c>
      <c r="I519" s="7">
        <v>8.97</v>
      </c>
    </row>
    <row r="520" ht="30" spans="1:9">
      <c r="A520" s="5" t="s">
        <v>3671</v>
      </c>
      <c r="B520" s="4" t="str">
        <f t="shared" si="14"/>
        <v>142117</v>
      </c>
      <c r="C520" s="4">
        <f t="shared" si="15"/>
        <v>142117</v>
      </c>
      <c r="D520" s="5" t="s">
        <v>1369</v>
      </c>
      <c r="E520" s="5" t="s">
        <v>1370</v>
      </c>
      <c r="F520" s="6" t="s">
        <v>27</v>
      </c>
      <c r="G520" s="6">
        <v>1</v>
      </c>
      <c r="H520" s="7">
        <v>29.49</v>
      </c>
      <c r="I520" s="7">
        <v>29.49</v>
      </c>
    </row>
    <row r="521" spans="1:9">
      <c r="A521" s="5" t="s">
        <v>3672</v>
      </c>
      <c r="B521" s="4" t="str">
        <f t="shared" si="14"/>
        <v>142118</v>
      </c>
      <c r="C521" s="4">
        <f t="shared" si="15"/>
        <v>142118</v>
      </c>
      <c r="D521" s="5" t="s">
        <v>1371</v>
      </c>
      <c r="E521" s="5" t="s">
        <v>1372</v>
      </c>
      <c r="F521" s="6" t="s">
        <v>27</v>
      </c>
      <c r="G521" s="6">
        <v>1</v>
      </c>
      <c r="H521" s="7">
        <v>18.26</v>
      </c>
      <c r="I521" s="7">
        <v>18.26</v>
      </c>
    </row>
    <row r="522" ht="30" spans="1:9">
      <c r="A522" s="5" t="s">
        <v>3673</v>
      </c>
      <c r="B522" s="4" t="str">
        <f t="shared" si="14"/>
        <v>142119</v>
      </c>
      <c r="C522" s="4">
        <f t="shared" si="15"/>
        <v>142119</v>
      </c>
      <c r="D522" s="5" t="s">
        <v>1373</v>
      </c>
      <c r="E522" s="5" t="s">
        <v>1374</v>
      </c>
      <c r="F522" s="6" t="s">
        <v>27</v>
      </c>
      <c r="G522" s="6">
        <v>1</v>
      </c>
      <c r="H522" s="7">
        <v>113.53</v>
      </c>
      <c r="I522" s="7">
        <v>113.53</v>
      </c>
    </row>
    <row r="523" ht="30" spans="1:9">
      <c r="A523" s="5" t="s">
        <v>3674</v>
      </c>
      <c r="B523" s="4" t="str">
        <f t="shared" si="14"/>
        <v>142120</v>
      </c>
      <c r="C523" s="4">
        <f t="shared" si="15"/>
        <v>142120</v>
      </c>
      <c r="D523" s="5" t="s">
        <v>1375</v>
      </c>
      <c r="E523" s="5" t="s">
        <v>1376</v>
      </c>
      <c r="F523" s="6" t="s">
        <v>27</v>
      </c>
      <c r="G523" s="6">
        <v>1</v>
      </c>
      <c r="H523" s="7">
        <v>157.79</v>
      </c>
      <c r="I523" s="7">
        <v>157.79</v>
      </c>
    </row>
    <row r="524" ht="30" spans="1:9">
      <c r="A524" s="5" t="s">
        <v>3675</v>
      </c>
      <c r="B524" s="4" t="str">
        <f t="shared" si="14"/>
        <v>142121</v>
      </c>
      <c r="C524" s="4">
        <f t="shared" si="15"/>
        <v>142121</v>
      </c>
      <c r="D524" s="5" t="s">
        <v>1377</v>
      </c>
      <c r="E524" s="5" t="s">
        <v>1378</v>
      </c>
      <c r="F524" s="6" t="s">
        <v>27</v>
      </c>
      <c r="G524" s="6">
        <v>1</v>
      </c>
      <c r="H524" s="7">
        <v>260.6</v>
      </c>
      <c r="I524" s="7">
        <v>260.6</v>
      </c>
    </row>
    <row r="525" spans="1:9">
      <c r="A525" s="5" t="s">
        <v>3676</v>
      </c>
      <c r="B525" s="4" t="str">
        <f t="shared" si="14"/>
        <v>142122</v>
      </c>
      <c r="C525" s="4">
        <f t="shared" si="15"/>
        <v>142122</v>
      </c>
      <c r="D525" s="5" t="s">
        <v>1379</v>
      </c>
      <c r="E525" s="5" t="s">
        <v>1380</v>
      </c>
      <c r="F525" s="6" t="s">
        <v>27</v>
      </c>
      <c r="G525" s="6">
        <v>1</v>
      </c>
      <c r="H525" s="7">
        <v>86.98</v>
      </c>
      <c r="I525" s="7">
        <v>86.98</v>
      </c>
    </row>
    <row r="526" ht="30" spans="1:9">
      <c r="A526" s="5" t="s">
        <v>3677</v>
      </c>
      <c r="B526" s="4" t="str">
        <f t="shared" ref="B526:B589" si="16">SUBSTITUTE(A526,"'",)</f>
        <v>142123</v>
      </c>
      <c r="C526" s="4">
        <f t="shared" ref="C526:C589" si="17">VALUE(B526)</f>
        <v>142123</v>
      </c>
      <c r="D526" s="5" t="s">
        <v>1381</v>
      </c>
      <c r="E526" s="5" t="s">
        <v>1382</v>
      </c>
      <c r="F526" s="6" t="s">
        <v>27</v>
      </c>
      <c r="G526" s="6">
        <v>1</v>
      </c>
      <c r="H526" s="7">
        <v>20.04</v>
      </c>
      <c r="I526" s="7">
        <v>20.04</v>
      </c>
    </row>
    <row r="527" ht="45" spans="1:9">
      <c r="A527" s="4" t="s">
        <v>3678</v>
      </c>
      <c r="B527" s="4" t="str">
        <f t="shared" si="16"/>
        <v>1422</v>
      </c>
      <c r="C527" s="4">
        <f t="shared" si="17"/>
        <v>1422</v>
      </c>
      <c r="D527" s="5"/>
      <c r="E527" s="4" t="s">
        <v>1383</v>
      </c>
      <c r="F527" s="6"/>
      <c r="G527" s="6"/>
      <c r="H527" s="7"/>
      <c r="I527" s="7"/>
    </row>
    <row r="528" ht="45" spans="1:9">
      <c r="A528" s="5" t="s">
        <v>3679</v>
      </c>
      <c r="B528" s="4" t="str">
        <f t="shared" si="16"/>
        <v>142201</v>
      </c>
      <c r="C528" s="4">
        <f t="shared" si="17"/>
        <v>142201</v>
      </c>
      <c r="D528" s="5" t="s">
        <v>1384</v>
      </c>
      <c r="E528" s="5" t="s">
        <v>1385</v>
      </c>
      <c r="F528" s="6" t="s">
        <v>32</v>
      </c>
      <c r="G528" s="6">
        <v>1</v>
      </c>
      <c r="H528" s="7">
        <v>12.23</v>
      </c>
      <c r="I528" s="7">
        <v>12.23</v>
      </c>
    </row>
    <row r="529" ht="45" spans="1:9">
      <c r="A529" s="5" t="s">
        <v>3680</v>
      </c>
      <c r="B529" s="4" t="str">
        <f t="shared" si="16"/>
        <v>142202</v>
      </c>
      <c r="C529" s="4">
        <f t="shared" si="17"/>
        <v>142202</v>
      </c>
      <c r="D529" s="5" t="s">
        <v>1386</v>
      </c>
      <c r="E529" s="5" t="s">
        <v>1387</v>
      </c>
      <c r="F529" s="6" t="s">
        <v>32</v>
      </c>
      <c r="G529" s="6">
        <v>1</v>
      </c>
      <c r="H529" s="7">
        <v>18.34</v>
      </c>
      <c r="I529" s="7">
        <v>18.34</v>
      </c>
    </row>
    <row r="530" ht="45" spans="1:9">
      <c r="A530" s="5" t="s">
        <v>3681</v>
      </c>
      <c r="B530" s="4" t="str">
        <f t="shared" si="16"/>
        <v>142203</v>
      </c>
      <c r="C530" s="4">
        <f t="shared" si="17"/>
        <v>142203</v>
      </c>
      <c r="D530" s="5" t="s">
        <v>1388</v>
      </c>
      <c r="E530" s="5" t="s">
        <v>1389</v>
      </c>
      <c r="F530" s="6" t="s">
        <v>32</v>
      </c>
      <c r="G530" s="6">
        <v>1</v>
      </c>
      <c r="H530" s="7">
        <v>27.61</v>
      </c>
      <c r="I530" s="7">
        <v>27.61</v>
      </c>
    </row>
    <row r="531" ht="45" spans="1:9">
      <c r="A531" s="5" t="s">
        <v>3682</v>
      </c>
      <c r="B531" s="4" t="str">
        <f t="shared" si="16"/>
        <v>142204</v>
      </c>
      <c r="C531" s="4">
        <f t="shared" si="17"/>
        <v>142204</v>
      </c>
      <c r="D531" s="5" t="s">
        <v>1390</v>
      </c>
      <c r="E531" s="5" t="s">
        <v>1391</v>
      </c>
      <c r="F531" s="6" t="s">
        <v>32</v>
      </c>
      <c r="G531" s="6">
        <v>1</v>
      </c>
      <c r="H531" s="7">
        <v>23.32</v>
      </c>
      <c r="I531" s="7">
        <v>23.32</v>
      </c>
    </row>
    <row r="532" ht="45" spans="1:9">
      <c r="A532" s="5" t="s">
        <v>3683</v>
      </c>
      <c r="B532" s="4" t="str">
        <f t="shared" si="16"/>
        <v>142205</v>
      </c>
      <c r="C532" s="4">
        <f t="shared" si="17"/>
        <v>142205</v>
      </c>
      <c r="D532" s="5" t="s">
        <v>1392</v>
      </c>
      <c r="E532" s="5" t="s">
        <v>1393</v>
      </c>
      <c r="F532" s="6" t="s">
        <v>32</v>
      </c>
      <c r="G532" s="6">
        <v>1</v>
      </c>
      <c r="H532" s="7">
        <v>35.54</v>
      </c>
      <c r="I532" s="7">
        <v>35.54</v>
      </c>
    </row>
    <row r="533" ht="45" spans="1:9">
      <c r="A533" s="5" t="s">
        <v>3684</v>
      </c>
      <c r="B533" s="4" t="str">
        <f t="shared" si="16"/>
        <v>142206</v>
      </c>
      <c r="C533" s="4">
        <f t="shared" si="17"/>
        <v>142206</v>
      </c>
      <c r="D533" s="5" t="s">
        <v>1394</v>
      </c>
      <c r="E533" s="5" t="s">
        <v>1395</v>
      </c>
      <c r="F533" s="6" t="s">
        <v>32</v>
      </c>
      <c r="G533" s="6">
        <v>1</v>
      </c>
      <c r="H533" s="7">
        <v>51.7</v>
      </c>
      <c r="I533" s="7">
        <v>51.7</v>
      </c>
    </row>
    <row r="534" spans="1:9">
      <c r="A534" s="4" t="s">
        <v>3685</v>
      </c>
      <c r="B534" s="4" t="str">
        <f t="shared" si="16"/>
        <v>1423</v>
      </c>
      <c r="C534" s="4">
        <f t="shared" si="17"/>
        <v>1423</v>
      </c>
      <c r="D534" s="5"/>
      <c r="E534" s="4" t="s">
        <v>914</v>
      </c>
      <c r="F534" s="6"/>
      <c r="G534" s="6"/>
      <c r="H534" s="7"/>
      <c r="I534" s="7"/>
    </row>
    <row r="535" ht="30" spans="1:9">
      <c r="A535" s="5" t="s">
        <v>3686</v>
      </c>
      <c r="B535" s="4" t="str">
        <f t="shared" si="16"/>
        <v>142301</v>
      </c>
      <c r="C535" s="4">
        <f t="shared" si="17"/>
        <v>142301</v>
      </c>
      <c r="D535" s="5" t="s">
        <v>1396</v>
      </c>
      <c r="E535" s="5" t="s">
        <v>1397</v>
      </c>
      <c r="F535" s="6" t="s">
        <v>27</v>
      </c>
      <c r="G535" s="6">
        <v>1</v>
      </c>
      <c r="H535" s="7">
        <v>20.97</v>
      </c>
      <c r="I535" s="7">
        <v>20.97</v>
      </c>
    </row>
    <row r="536" ht="30" spans="1:9">
      <c r="A536" s="5" t="s">
        <v>3687</v>
      </c>
      <c r="B536" s="4" t="str">
        <f t="shared" si="16"/>
        <v>142302</v>
      </c>
      <c r="C536" s="4">
        <f t="shared" si="17"/>
        <v>142302</v>
      </c>
      <c r="D536" s="5" t="s">
        <v>1398</v>
      </c>
      <c r="E536" s="5" t="s">
        <v>1399</v>
      </c>
      <c r="F536" s="6" t="s">
        <v>27</v>
      </c>
      <c r="G536" s="6">
        <v>1</v>
      </c>
      <c r="H536" s="7">
        <v>29.35</v>
      </c>
      <c r="I536" s="7">
        <v>29.35</v>
      </c>
    </row>
    <row r="537" spans="1:9">
      <c r="A537" s="5" t="s">
        <v>3688</v>
      </c>
      <c r="B537" s="4" t="str">
        <f t="shared" si="16"/>
        <v>142303</v>
      </c>
      <c r="C537" s="4">
        <f t="shared" si="17"/>
        <v>142303</v>
      </c>
      <c r="D537" s="5" t="s">
        <v>1400</v>
      </c>
      <c r="E537" s="5" t="s">
        <v>1401</v>
      </c>
      <c r="F537" s="6" t="s">
        <v>27</v>
      </c>
      <c r="G537" s="6">
        <v>1</v>
      </c>
      <c r="H537" s="7">
        <v>20.97</v>
      </c>
      <c r="I537" s="7">
        <v>20.97</v>
      </c>
    </row>
    <row r="538" ht="30" spans="1:9">
      <c r="A538" s="5" t="s">
        <v>3689</v>
      </c>
      <c r="B538" s="4" t="str">
        <f t="shared" si="16"/>
        <v>142304</v>
      </c>
      <c r="C538" s="4">
        <f t="shared" si="17"/>
        <v>142304</v>
      </c>
      <c r="D538" s="5" t="s">
        <v>1402</v>
      </c>
      <c r="E538" s="5" t="s">
        <v>1403</v>
      </c>
      <c r="F538" s="6" t="s">
        <v>27</v>
      </c>
      <c r="G538" s="6">
        <v>1</v>
      </c>
      <c r="H538" s="7">
        <v>34.15</v>
      </c>
      <c r="I538" s="7">
        <v>34.15</v>
      </c>
    </row>
    <row r="539" spans="1:9">
      <c r="A539" s="4" t="s">
        <v>3690</v>
      </c>
      <c r="B539" s="4" t="str">
        <f t="shared" si="16"/>
        <v>1428</v>
      </c>
      <c r="C539" s="4">
        <f t="shared" si="17"/>
        <v>1428</v>
      </c>
      <c r="D539" s="5"/>
      <c r="E539" s="4" t="s">
        <v>1404</v>
      </c>
      <c r="F539" s="6"/>
      <c r="G539" s="6"/>
      <c r="H539" s="7"/>
      <c r="I539" s="7"/>
    </row>
    <row r="540" ht="45" spans="1:9">
      <c r="A540" s="5" t="s">
        <v>3691</v>
      </c>
      <c r="B540" s="4" t="str">
        <f t="shared" si="16"/>
        <v>142801</v>
      </c>
      <c r="C540" s="4">
        <f t="shared" si="17"/>
        <v>142801</v>
      </c>
      <c r="D540" s="5" t="s">
        <v>1405</v>
      </c>
      <c r="E540" s="5" t="s">
        <v>1406</v>
      </c>
      <c r="F540" s="6" t="s">
        <v>1407</v>
      </c>
      <c r="G540" s="6">
        <v>1</v>
      </c>
      <c r="H540" s="7">
        <v>3.74</v>
      </c>
      <c r="I540" s="7">
        <v>3.74</v>
      </c>
    </row>
    <row r="541" ht="60" spans="1:9">
      <c r="A541" s="5" t="s">
        <v>3692</v>
      </c>
      <c r="B541" s="4" t="str">
        <f t="shared" si="16"/>
        <v>142802</v>
      </c>
      <c r="C541" s="4">
        <f t="shared" si="17"/>
        <v>142802</v>
      </c>
      <c r="D541" s="5" t="s">
        <v>1408</v>
      </c>
      <c r="E541" s="5" t="s">
        <v>1409</v>
      </c>
      <c r="F541" s="6" t="s">
        <v>1407</v>
      </c>
      <c r="G541" s="6">
        <v>1</v>
      </c>
      <c r="H541" s="7">
        <v>5.99</v>
      </c>
      <c r="I541" s="7">
        <v>5.99</v>
      </c>
    </row>
    <row r="542" ht="60" spans="1:9">
      <c r="A542" s="5" t="s">
        <v>3693</v>
      </c>
      <c r="B542" s="4" t="str">
        <f t="shared" si="16"/>
        <v>142803</v>
      </c>
      <c r="C542" s="4">
        <f t="shared" si="17"/>
        <v>142803</v>
      </c>
      <c r="D542" s="5" t="s">
        <v>1410</v>
      </c>
      <c r="E542" s="5" t="s">
        <v>1411</v>
      </c>
      <c r="F542" s="6" t="s">
        <v>1407</v>
      </c>
      <c r="G542" s="6">
        <v>1</v>
      </c>
      <c r="H542" s="7">
        <v>7.66</v>
      </c>
      <c r="I542" s="7">
        <v>7.66</v>
      </c>
    </row>
    <row r="543" spans="1:9">
      <c r="A543" s="4" t="s">
        <v>3694</v>
      </c>
      <c r="B543" s="4" t="str">
        <f t="shared" si="16"/>
        <v>15</v>
      </c>
      <c r="C543" s="4">
        <f t="shared" si="17"/>
        <v>15</v>
      </c>
      <c r="D543" s="5"/>
      <c r="E543" s="4" t="s">
        <v>1412</v>
      </c>
      <c r="F543" s="6"/>
      <c r="G543" s="6"/>
      <c r="H543" s="7"/>
      <c r="I543" s="7"/>
    </row>
    <row r="544" spans="1:9">
      <c r="A544" s="4" t="s">
        <v>3695</v>
      </c>
      <c r="B544" s="4" t="str">
        <f t="shared" si="16"/>
        <v>1501</v>
      </c>
      <c r="C544" s="4">
        <f t="shared" si="17"/>
        <v>1501</v>
      </c>
      <c r="D544" s="5"/>
      <c r="E544" s="4" t="s">
        <v>1413</v>
      </c>
      <c r="F544" s="6"/>
      <c r="G544" s="6"/>
      <c r="H544" s="7"/>
      <c r="I544" s="7"/>
    </row>
    <row r="545" ht="105" spans="1:9">
      <c r="A545" s="5" t="s">
        <v>3696</v>
      </c>
      <c r="B545" s="4" t="str">
        <f t="shared" si="16"/>
        <v>150122</v>
      </c>
      <c r="C545" s="4">
        <f t="shared" si="17"/>
        <v>150122</v>
      </c>
      <c r="D545" s="5" t="s">
        <v>1414</v>
      </c>
      <c r="E545" s="5" t="s">
        <v>1415</v>
      </c>
      <c r="F545" s="6" t="s">
        <v>27</v>
      </c>
      <c r="G545" s="6">
        <v>1</v>
      </c>
      <c r="H545" s="10">
        <v>1428.34</v>
      </c>
      <c r="I545" s="10">
        <v>1428.34</v>
      </c>
    </row>
    <row r="546" ht="90" spans="1:9">
      <c r="A546" s="5" t="s">
        <v>3697</v>
      </c>
      <c r="B546" s="4" t="str">
        <f t="shared" si="16"/>
        <v>150123</v>
      </c>
      <c r="C546" s="4">
        <f t="shared" si="17"/>
        <v>150123</v>
      </c>
      <c r="D546" s="5" t="s">
        <v>1416</v>
      </c>
      <c r="E546" s="5" t="s">
        <v>1417</v>
      </c>
      <c r="F546" s="6" t="s">
        <v>27</v>
      </c>
      <c r="G546" s="6">
        <v>1</v>
      </c>
      <c r="H546" s="10">
        <v>2625.97</v>
      </c>
      <c r="I546" s="10">
        <v>2625.97</v>
      </c>
    </row>
    <row r="547" spans="1:9">
      <c r="A547" s="4" t="s">
        <v>3698</v>
      </c>
      <c r="B547" s="4" t="str">
        <f t="shared" si="16"/>
        <v>1503</v>
      </c>
      <c r="C547" s="4">
        <f t="shared" si="17"/>
        <v>1503</v>
      </c>
      <c r="D547" s="5"/>
      <c r="E547" s="4" t="s">
        <v>1418</v>
      </c>
      <c r="F547" s="6"/>
      <c r="G547" s="6"/>
      <c r="H547" s="7"/>
      <c r="I547" s="7"/>
    </row>
    <row r="548" ht="45" spans="1:9">
      <c r="A548" s="5" t="s">
        <v>3699</v>
      </c>
      <c r="B548" s="4" t="str">
        <f t="shared" si="16"/>
        <v>150302</v>
      </c>
      <c r="C548" s="4">
        <f t="shared" si="17"/>
        <v>150302</v>
      </c>
      <c r="D548" s="5" t="s">
        <v>1419</v>
      </c>
      <c r="E548" s="5" t="s">
        <v>1420</v>
      </c>
      <c r="F548" s="6" t="s">
        <v>27</v>
      </c>
      <c r="G548" s="6">
        <v>1</v>
      </c>
      <c r="H548" s="7">
        <v>233.13</v>
      </c>
      <c r="I548" s="7">
        <v>233.13</v>
      </c>
    </row>
    <row r="549" ht="45" spans="1:9">
      <c r="A549" s="5" t="s">
        <v>3700</v>
      </c>
      <c r="B549" s="4" t="str">
        <f t="shared" si="16"/>
        <v>150306</v>
      </c>
      <c r="C549" s="4">
        <f t="shared" si="17"/>
        <v>150306</v>
      </c>
      <c r="D549" s="5" t="s">
        <v>1421</v>
      </c>
      <c r="E549" s="5" t="s">
        <v>1422</v>
      </c>
      <c r="F549" s="6" t="s">
        <v>27</v>
      </c>
      <c r="G549" s="6">
        <v>1</v>
      </c>
      <c r="H549" s="7">
        <v>232.9</v>
      </c>
      <c r="I549" s="7">
        <v>232.9</v>
      </c>
    </row>
    <row r="550" ht="45" spans="1:9">
      <c r="A550" s="5" t="s">
        <v>3701</v>
      </c>
      <c r="B550" s="4" t="str">
        <f t="shared" si="16"/>
        <v>150307</v>
      </c>
      <c r="C550" s="4">
        <f t="shared" si="17"/>
        <v>150307</v>
      </c>
      <c r="D550" s="5" t="s">
        <v>1423</v>
      </c>
      <c r="E550" s="5" t="s">
        <v>1424</v>
      </c>
      <c r="F550" s="6" t="s">
        <v>27</v>
      </c>
      <c r="G550" s="6">
        <v>1</v>
      </c>
      <c r="H550" s="7">
        <v>518.82</v>
      </c>
      <c r="I550" s="7">
        <v>518.82</v>
      </c>
    </row>
    <row r="551" ht="45" spans="1:9">
      <c r="A551" s="5" t="s">
        <v>3702</v>
      </c>
      <c r="B551" s="4" t="str">
        <f t="shared" si="16"/>
        <v>150308</v>
      </c>
      <c r="C551" s="4">
        <f t="shared" si="17"/>
        <v>150308</v>
      </c>
      <c r="D551" s="5" t="s">
        <v>1425</v>
      </c>
      <c r="E551" s="5" t="s">
        <v>1426</v>
      </c>
      <c r="F551" s="6" t="s">
        <v>27</v>
      </c>
      <c r="G551" s="6">
        <v>1</v>
      </c>
      <c r="H551" s="7">
        <v>546.16</v>
      </c>
      <c r="I551" s="7">
        <v>546.16</v>
      </c>
    </row>
    <row r="552" ht="45" spans="1:9">
      <c r="A552" s="5" t="s">
        <v>3703</v>
      </c>
      <c r="B552" s="4" t="str">
        <f t="shared" si="16"/>
        <v>150309</v>
      </c>
      <c r="C552" s="4">
        <f t="shared" si="17"/>
        <v>150309</v>
      </c>
      <c r="D552" s="5" t="s">
        <v>1427</v>
      </c>
      <c r="E552" s="5" t="s">
        <v>1428</v>
      </c>
      <c r="F552" s="6" t="s">
        <v>27</v>
      </c>
      <c r="G552" s="6">
        <v>1</v>
      </c>
      <c r="H552" s="7">
        <v>684.33</v>
      </c>
      <c r="I552" s="7">
        <v>684.33</v>
      </c>
    </row>
    <row r="553" spans="1:9">
      <c r="A553" s="5" t="s">
        <v>3704</v>
      </c>
      <c r="B553" s="4" t="str">
        <f t="shared" si="16"/>
        <v>150310</v>
      </c>
      <c r="C553" s="4">
        <f t="shared" si="17"/>
        <v>150310</v>
      </c>
      <c r="D553" s="5" t="s">
        <v>1429</v>
      </c>
      <c r="E553" s="5" t="s">
        <v>1430</v>
      </c>
      <c r="F553" s="6" t="s">
        <v>27</v>
      </c>
      <c r="G553" s="6">
        <v>1</v>
      </c>
      <c r="H553" s="7">
        <v>124.59</v>
      </c>
      <c r="I553" s="7">
        <v>124.59</v>
      </c>
    </row>
    <row r="554" ht="45" spans="1:9">
      <c r="A554" s="5" t="s">
        <v>3705</v>
      </c>
      <c r="B554" s="4" t="str">
        <f t="shared" si="16"/>
        <v>150311</v>
      </c>
      <c r="C554" s="4">
        <f t="shared" si="17"/>
        <v>150311</v>
      </c>
      <c r="D554" s="5" t="s">
        <v>1431</v>
      </c>
      <c r="E554" s="5" t="s">
        <v>1432</v>
      </c>
      <c r="F554" s="6" t="s">
        <v>27</v>
      </c>
      <c r="G554" s="6">
        <v>1</v>
      </c>
      <c r="H554" s="7">
        <v>149.09</v>
      </c>
      <c r="I554" s="7">
        <v>149.09</v>
      </c>
    </row>
    <row r="555" ht="45" spans="1:9">
      <c r="A555" s="5" t="s">
        <v>3706</v>
      </c>
      <c r="B555" s="4" t="str">
        <f t="shared" si="16"/>
        <v>150312</v>
      </c>
      <c r="C555" s="4">
        <f t="shared" si="17"/>
        <v>150312</v>
      </c>
      <c r="D555" s="5" t="s">
        <v>1433</v>
      </c>
      <c r="E555" s="5" t="s">
        <v>1434</v>
      </c>
      <c r="F555" s="6" t="s">
        <v>27</v>
      </c>
      <c r="G555" s="6">
        <v>1</v>
      </c>
      <c r="H555" s="7">
        <v>115.97</v>
      </c>
      <c r="I555" s="7">
        <v>115.97</v>
      </c>
    </row>
    <row r="556" ht="45" spans="1:9">
      <c r="A556" s="5" t="s">
        <v>3707</v>
      </c>
      <c r="B556" s="4" t="str">
        <f t="shared" si="16"/>
        <v>150313</v>
      </c>
      <c r="C556" s="4">
        <f t="shared" si="17"/>
        <v>150313</v>
      </c>
      <c r="D556" s="5" t="s">
        <v>1435</v>
      </c>
      <c r="E556" s="5" t="s">
        <v>1436</v>
      </c>
      <c r="F556" s="6" t="s">
        <v>27</v>
      </c>
      <c r="G556" s="6">
        <v>1</v>
      </c>
      <c r="H556" s="7">
        <v>145.05</v>
      </c>
      <c r="I556" s="7">
        <v>145.05</v>
      </c>
    </row>
    <row r="557" ht="90" spans="1:9">
      <c r="A557" s="5" t="s">
        <v>3708</v>
      </c>
      <c r="B557" s="4" t="str">
        <f t="shared" si="16"/>
        <v>150315</v>
      </c>
      <c r="C557" s="4">
        <f t="shared" si="17"/>
        <v>150315</v>
      </c>
      <c r="D557" s="5" t="s">
        <v>1437</v>
      </c>
      <c r="E557" s="5" t="s">
        <v>1438</v>
      </c>
      <c r="F557" s="6" t="s">
        <v>27</v>
      </c>
      <c r="G557" s="6">
        <v>1</v>
      </c>
      <c r="H557" s="7">
        <v>943.42</v>
      </c>
      <c r="I557" s="7">
        <v>943.42</v>
      </c>
    </row>
    <row r="558" ht="90" spans="1:9">
      <c r="A558" s="5" t="s">
        <v>3709</v>
      </c>
      <c r="B558" s="4" t="str">
        <f t="shared" si="16"/>
        <v>150316</v>
      </c>
      <c r="C558" s="4">
        <f t="shared" si="17"/>
        <v>150316</v>
      </c>
      <c r="D558" s="5" t="s">
        <v>1439</v>
      </c>
      <c r="E558" s="5" t="s">
        <v>1440</v>
      </c>
      <c r="F558" s="6" t="s">
        <v>27</v>
      </c>
      <c r="G558" s="6">
        <v>1</v>
      </c>
      <c r="H558" s="10">
        <v>1321.61</v>
      </c>
      <c r="I558" s="10">
        <v>1321.61</v>
      </c>
    </row>
    <row r="559" ht="75" spans="1:9">
      <c r="A559" s="5" t="s">
        <v>3710</v>
      </c>
      <c r="B559" s="4" t="str">
        <f t="shared" si="16"/>
        <v>150317</v>
      </c>
      <c r="C559" s="4">
        <f t="shared" si="17"/>
        <v>150317</v>
      </c>
      <c r="D559" s="5" t="s">
        <v>1441</v>
      </c>
      <c r="E559" s="5" t="s">
        <v>1442</v>
      </c>
      <c r="F559" s="6" t="s">
        <v>27</v>
      </c>
      <c r="G559" s="6">
        <v>1</v>
      </c>
      <c r="H559" s="10">
        <v>1715.41</v>
      </c>
      <c r="I559" s="10">
        <v>1715.41</v>
      </c>
    </row>
    <row r="560" spans="1:9">
      <c r="A560" s="4" t="s">
        <v>3711</v>
      </c>
      <c r="B560" s="4" t="str">
        <f t="shared" si="16"/>
        <v>1506</v>
      </c>
      <c r="C560" s="4">
        <f t="shared" si="17"/>
        <v>1506</v>
      </c>
      <c r="D560" s="5"/>
      <c r="E560" s="4" t="s">
        <v>1443</v>
      </c>
      <c r="F560" s="6"/>
      <c r="G560" s="6"/>
      <c r="H560" s="7"/>
      <c r="I560" s="7"/>
    </row>
    <row r="561" ht="45" spans="1:9">
      <c r="A561" s="5" t="s">
        <v>3712</v>
      </c>
      <c r="B561" s="4" t="str">
        <f t="shared" si="16"/>
        <v>150609</v>
      </c>
      <c r="C561" s="4">
        <f t="shared" si="17"/>
        <v>150609</v>
      </c>
      <c r="D561" s="5" t="s">
        <v>1444</v>
      </c>
      <c r="E561" s="5" t="s">
        <v>1445</v>
      </c>
      <c r="F561" s="6" t="s">
        <v>27</v>
      </c>
      <c r="G561" s="6">
        <v>1</v>
      </c>
      <c r="H561" s="7">
        <v>340.01</v>
      </c>
      <c r="I561" s="7">
        <v>340.01</v>
      </c>
    </row>
    <row r="562" ht="75" spans="1:9">
      <c r="A562" s="5" t="s">
        <v>3713</v>
      </c>
      <c r="B562" s="4" t="str">
        <f t="shared" si="16"/>
        <v>150610</v>
      </c>
      <c r="C562" s="4">
        <f t="shared" si="17"/>
        <v>150610</v>
      </c>
      <c r="D562" s="5" t="s">
        <v>1446</v>
      </c>
      <c r="E562" s="5" t="s">
        <v>1447</v>
      </c>
      <c r="F562" s="6" t="s">
        <v>27</v>
      </c>
      <c r="G562" s="6">
        <v>1</v>
      </c>
      <c r="H562" s="7">
        <v>327.03</v>
      </c>
      <c r="I562" s="7">
        <v>327.03</v>
      </c>
    </row>
    <row r="563" ht="30" spans="1:9">
      <c r="A563" s="5" t="s">
        <v>3714</v>
      </c>
      <c r="B563" s="4" t="str">
        <f t="shared" si="16"/>
        <v>150612</v>
      </c>
      <c r="C563" s="4">
        <f t="shared" si="17"/>
        <v>150612</v>
      </c>
      <c r="D563" s="5" t="s">
        <v>1448</v>
      </c>
      <c r="E563" s="5" t="s">
        <v>1449</v>
      </c>
      <c r="F563" s="6" t="s">
        <v>27</v>
      </c>
      <c r="G563" s="6">
        <v>1</v>
      </c>
      <c r="H563" s="7">
        <v>41.05</v>
      </c>
      <c r="I563" s="7">
        <v>41.05</v>
      </c>
    </row>
    <row r="564" ht="90" spans="1:9">
      <c r="A564" s="5" t="s">
        <v>3715</v>
      </c>
      <c r="B564" s="4" t="str">
        <f t="shared" si="16"/>
        <v>150614</v>
      </c>
      <c r="C564" s="4">
        <f t="shared" si="17"/>
        <v>150614</v>
      </c>
      <c r="D564" s="5" t="s">
        <v>1450</v>
      </c>
      <c r="E564" s="5" t="s">
        <v>1451</v>
      </c>
      <c r="F564" s="6" t="s">
        <v>27</v>
      </c>
      <c r="G564" s="6">
        <v>1</v>
      </c>
      <c r="H564" s="7">
        <v>149.81</v>
      </c>
      <c r="I564" s="7">
        <v>149.81</v>
      </c>
    </row>
    <row r="565" ht="90" spans="1:9">
      <c r="A565" s="5" t="s">
        <v>3716</v>
      </c>
      <c r="B565" s="4" t="str">
        <f t="shared" si="16"/>
        <v>150615</v>
      </c>
      <c r="C565" s="4">
        <f t="shared" si="17"/>
        <v>150615</v>
      </c>
      <c r="D565" s="5" t="s">
        <v>1452</v>
      </c>
      <c r="E565" s="5" t="s">
        <v>1453</v>
      </c>
      <c r="F565" s="6" t="s">
        <v>27</v>
      </c>
      <c r="G565" s="6">
        <v>1</v>
      </c>
      <c r="H565" s="7">
        <v>192.2</v>
      </c>
      <c r="I565" s="7">
        <v>192.2</v>
      </c>
    </row>
    <row r="566" ht="90" spans="1:9">
      <c r="A566" s="5" t="s">
        <v>3717</v>
      </c>
      <c r="B566" s="4" t="str">
        <f t="shared" si="16"/>
        <v>150616</v>
      </c>
      <c r="C566" s="4">
        <f t="shared" si="17"/>
        <v>150616</v>
      </c>
      <c r="D566" s="5" t="s">
        <v>1454</v>
      </c>
      <c r="E566" s="5" t="s">
        <v>1455</v>
      </c>
      <c r="F566" s="6" t="s">
        <v>27</v>
      </c>
      <c r="G566" s="6">
        <v>1</v>
      </c>
      <c r="H566" s="7">
        <v>266.24</v>
      </c>
      <c r="I566" s="7">
        <v>266.24</v>
      </c>
    </row>
    <row r="567" ht="90" spans="1:9">
      <c r="A567" s="5" t="s">
        <v>3718</v>
      </c>
      <c r="B567" s="4" t="str">
        <f t="shared" si="16"/>
        <v>150626</v>
      </c>
      <c r="C567" s="4">
        <f t="shared" si="17"/>
        <v>150626</v>
      </c>
      <c r="D567" s="5" t="s">
        <v>1456</v>
      </c>
      <c r="E567" s="5" t="s">
        <v>1457</v>
      </c>
      <c r="F567" s="6" t="s">
        <v>27</v>
      </c>
      <c r="G567" s="6">
        <v>1</v>
      </c>
      <c r="H567" s="7">
        <v>197.39</v>
      </c>
      <c r="I567" s="7">
        <v>197.39</v>
      </c>
    </row>
    <row r="568" ht="30" spans="1:9">
      <c r="A568" s="5" t="s">
        <v>3719</v>
      </c>
      <c r="B568" s="4" t="str">
        <f t="shared" si="16"/>
        <v>150628</v>
      </c>
      <c r="C568" s="4">
        <f t="shared" si="17"/>
        <v>150628</v>
      </c>
      <c r="D568" s="5" t="s">
        <v>1458</v>
      </c>
      <c r="E568" s="5" t="s">
        <v>1459</v>
      </c>
      <c r="F568" s="6" t="s">
        <v>27</v>
      </c>
      <c r="G568" s="6">
        <v>1</v>
      </c>
      <c r="H568" s="7">
        <v>8.77</v>
      </c>
      <c r="I568" s="7">
        <v>8.77</v>
      </c>
    </row>
    <row r="569" ht="30" spans="1:9">
      <c r="A569" s="5" t="s">
        <v>3720</v>
      </c>
      <c r="B569" s="4" t="str">
        <f t="shared" si="16"/>
        <v>150629</v>
      </c>
      <c r="C569" s="4">
        <f t="shared" si="17"/>
        <v>150629</v>
      </c>
      <c r="D569" s="5" t="s">
        <v>1460</v>
      </c>
      <c r="E569" s="5" t="s">
        <v>1461</v>
      </c>
      <c r="F569" s="6" t="s">
        <v>27</v>
      </c>
      <c r="G569" s="6">
        <v>1</v>
      </c>
      <c r="H569" s="7">
        <v>14.42</v>
      </c>
      <c r="I569" s="7">
        <v>14.42</v>
      </c>
    </row>
    <row r="570" ht="30" spans="1:9">
      <c r="A570" s="5" t="s">
        <v>3721</v>
      </c>
      <c r="B570" s="4" t="str">
        <f t="shared" si="16"/>
        <v>150632</v>
      </c>
      <c r="C570" s="4">
        <f t="shared" si="17"/>
        <v>150632</v>
      </c>
      <c r="D570" s="5" t="s">
        <v>1462</v>
      </c>
      <c r="E570" s="5" t="s">
        <v>1463</v>
      </c>
      <c r="F570" s="6" t="s">
        <v>27</v>
      </c>
      <c r="G570" s="6">
        <v>1</v>
      </c>
      <c r="H570" s="7">
        <v>72.54</v>
      </c>
      <c r="I570" s="7">
        <v>72.54</v>
      </c>
    </row>
    <row r="571" ht="30" spans="1:9">
      <c r="A571" s="5" t="s">
        <v>3722</v>
      </c>
      <c r="B571" s="4" t="str">
        <f t="shared" si="16"/>
        <v>150633</v>
      </c>
      <c r="C571" s="4">
        <f t="shared" si="17"/>
        <v>150633</v>
      </c>
      <c r="D571" s="5" t="s">
        <v>1464</v>
      </c>
      <c r="E571" s="5" t="s">
        <v>1465</v>
      </c>
      <c r="F571" s="6" t="s">
        <v>27</v>
      </c>
      <c r="G571" s="6">
        <v>1</v>
      </c>
      <c r="H571" s="7">
        <v>113.18</v>
      </c>
      <c r="I571" s="7">
        <v>113.18</v>
      </c>
    </row>
    <row r="572" ht="30" spans="1:9">
      <c r="A572" s="5" t="s">
        <v>3723</v>
      </c>
      <c r="B572" s="4" t="str">
        <f t="shared" si="16"/>
        <v>150634</v>
      </c>
      <c r="C572" s="4">
        <f t="shared" si="17"/>
        <v>150634</v>
      </c>
      <c r="D572" s="5" t="s">
        <v>1466</v>
      </c>
      <c r="E572" s="5" t="s">
        <v>1467</v>
      </c>
      <c r="F572" s="6" t="s">
        <v>27</v>
      </c>
      <c r="G572" s="6">
        <v>1</v>
      </c>
      <c r="H572" s="7">
        <v>171.51</v>
      </c>
      <c r="I572" s="7">
        <v>171.51</v>
      </c>
    </row>
    <row r="573" ht="30" spans="1:9">
      <c r="A573" s="5" t="s">
        <v>3724</v>
      </c>
      <c r="B573" s="4" t="str">
        <f t="shared" si="16"/>
        <v>150635</v>
      </c>
      <c r="C573" s="4">
        <f t="shared" si="17"/>
        <v>150635</v>
      </c>
      <c r="D573" s="5" t="s">
        <v>1468</v>
      </c>
      <c r="E573" s="5" t="s">
        <v>1469</v>
      </c>
      <c r="F573" s="6" t="s">
        <v>27</v>
      </c>
      <c r="G573" s="6">
        <v>1</v>
      </c>
      <c r="H573" s="7">
        <v>255.65</v>
      </c>
      <c r="I573" s="7">
        <v>255.65</v>
      </c>
    </row>
    <row r="574" ht="30" spans="1:9">
      <c r="A574" s="5" t="s">
        <v>3725</v>
      </c>
      <c r="B574" s="4" t="str">
        <f t="shared" si="16"/>
        <v>150636</v>
      </c>
      <c r="C574" s="4">
        <f t="shared" si="17"/>
        <v>150636</v>
      </c>
      <c r="D574" s="5" t="s">
        <v>1470</v>
      </c>
      <c r="E574" s="5" t="s">
        <v>1471</v>
      </c>
      <c r="F574" s="6" t="s">
        <v>27</v>
      </c>
      <c r="G574" s="6">
        <v>1</v>
      </c>
      <c r="H574" s="7">
        <v>11.02</v>
      </c>
      <c r="I574" s="7">
        <v>11.02</v>
      </c>
    </row>
    <row r="575" spans="1:9">
      <c r="A575" s="4" t="s">
        <v>3726</v>
      </c>
      <c r="B575" s="4" t="str">
        <f t="shared" si="16"/>
        <v>1507</v>
      </c>
      <c r="C575" s="4">
        <f t="shared" si="17"/>
        <v>1507</v>
      </c>
      <c r="D575" s="5"/>
      <c r="E575" s="4" t="s">
        <v>1472</v>
      </c>
      <c r="F575" s="6"/>
      <c r="G575" s="6"/>
      <c r="H575" s="7"/>
      <c r="I575" s="7"/>
    </row>
    <row r="576" ht="75" spans="1:9">
      <c r="A576" s="5" t="s">
        <v>3727</v>
      </c>
      <c r="B576" s="4" t="str">
        <f t="shared" si="16"/>
        <v>150701</v>
      </c>
      <c r="C576" s="4">
        <f t="shared" si="17"/>
        <v>150701</v>
      </c>
      <c r="D576" s="5" t="s">
        <v>1473</v>
      </c>
      <c r="E576" s="5" t="s">
        <v>1474</v>
      </c>
      <c r="F576" s="6" t="s">
        <v>32</v>
      </c>
      <c r="G576" s="6">
        <v>1</v>
      </c>
      <c r="H576" s="7">
        <v>57.01</v>
      </c>
      <c r="I576" s="7">
        <v>57.01</v>
      </c>
    </row>
    <row r="577" ht="75" spans="1:9">
      <c r="A577" s="5" t="s">
        <v>3728</v>
      </c>
      <c r="B577" s="4" t="str">
        <f t="shared" si="16"/>
        <v>150702</v>
      </c>
      <c r="C577" s="4">
        <f t="shared" si="17"/>
        <v>150702</v>
      </c>
      <c r="D577" s="5" t="s">
        <v>1475</v>
      </c>
      <c r="E577" s="5" t="s">
        <v>1476</v>
      </c>
      <c r="F577" s="6" t="s">
        <v>32</v>
      </c>
      <c r="G577" s="6">
        <v>1</v>
      </c>
      <c r="H577" s="7">
        <v>68.4</v>
      </c>
      <c r="I577" s="7">
        <v>68.4</v>
      </c>
    </row>
    <row r="578" ht="75" spans="1:9">
      <c r="A578" s="5" t="s">
        <v>3729</v>
      </c>
      <c r="B578" s="4" t="str">
        <f t="shared" si="16"/>
        <v>150703</v>
      </c>
      <c r="C578" s="4">
        <f t="shared" si="17"/>
        <v>150703</v>
      </c>
      <c r="D578" s="5" t="s">
        <v>1477</v>
      </c>
      <c r="E578" s="5" t="s">
        <v>1478</v>
      </c>
      <c r="F578" s="6" t="s">
        <v>32</v>
      </c>
      <c r="G578" s="6">
        <v>1</v>
      </c>
      <c r="H578" s="7">
        <v>177.64</v>
      </c>
      <c r="I578" s="7">
        <v>177.64</v>
      </c>
    </row>
    <row r="579" ht="75" spans="1:9">
      <c r="A579" s="5" t="s">
        <v>3730</v>
      </c>
      <c r="B579" s="4" t="str">
        <f t="shared" si="16"/>
        <v>150704</v>
      </c>
      <c r="C579" s="4">
        <f t="shared" si="17"/>
        <v>150704</v>
      </c>
      <c r="D579" s="5" t="s">
        <v>1479</v>
      </c>
      <c r="E579" s="5" t="s">
        <v>1480</v>
      </c>
      <c r="F579" s="6" t="s">
        <v>32</v>
      </c>
      <c r="G579" s="6">
        <v>1</v>
      </c>
      <c r="H579" s="7">
        <v>190.79</v>
      </c>
      <c r="I579" s="7">
        <v>190.79</v>
      </c>
    </row>
    <row r="580" spans="1:9">
      <c r="A580" s="4" t="s">
        <v>3731</v>
      </c>
      <c r="B580" s="4" t="str">
        <f t="shared" si="16"/>
        <v>1508</v>
      </c>
      <c r="C580" s="4">
        <f t="shared" si="17"/>
        <v>1508</v>
      </c>
      <c r="D580" s="5"/>
      <c r="E580" s="4" t="s">
        <v>1481</v>
      </c>
      <c r="F580" s="6"/>
      <c r="G580" s="6"/>
      <c r="H580" s="7"/>
      <c r="I580" s="7"/>
    </row>
    <row r="581" ht="45" spans="1:9">
      <c r="A581" s="5" t="s">
        <v>3732</v>
      </c>
      <c r="B581" s="4" t="str">
        <f t="shared" si="16"/>
        <v>150801</v>
      </c>
      <c r="C581" s="4">
        <f t="shared" si="17"/>
        <v>150801</v>
      </c>
      <c r="D581" s="5" t="s">
        <v>1482</v>
      </c>
      <c r="E581" s="5" t="s">
        <v>1483</v>
      </c>
      <c r="F581" s="6" t="s">
        <v>32</v>
      </c>
      <c r="G581" s="6">
        <v>1</v>
      </c>
      <c r="H581" s="7">
        <v>16.65</v>
      </c>
      <c r="I581" s="7">
        <v>16.65</v>
      </c>
    </row>
    <row r="582" ht="60" spans="1:9">
      <c r="A582" s="5" t="s">
        <v>3733</v>
      </c>
      <c r="B582" s="4" t="str">
        <f t="shared" si="16"/>
        <v>150802</v>
      </c>
      <c r="C582" s="4">
        <f t="shared" si="17"/>
        <v>150802</v>
      </c>
      <c r="D582" s="5" t="s">
        <v>1484</v>
      </c>
      <c r="E582" s="5" t="s">
        <v>1485</v>
      </c>
      <c r="F582" s="6" t="s">
        <v>27</v>
      </c>
      <c r="G582" s="6">
        <v>1</v>
      </c>
      <c r="H582" s="7">
        <v>23.27</v>
      </c>
      <c r="I582" s="7">
        <v>23.27</v>
      </c>
    </row>
    <row r="583" ht="60" spans="1:9">
      <c r="A583" s="5" t="s">
        <v>3734</v>
      </c>
      <c r="B583" s="4" t="str">
        <f t="shared" si="16"/>
        <v>150803</v>
      </c>
      <c r="C583" s="4">
        <f t="shared" si="17"/>
        <v>150803</v>
      </c>
      <c r="D583" s="5" t="s">
        <v>1486</v>
      </c>
      <c r="E583" s="5" t="s">
        <v>1487</v>
      </c>
      <c r="F583" s="6" t="s">
        <v>27</v>
      </c>
      <c r="G583" s="6">
        <v>1</v>
      </c>
      <c r="H583" s="7">
        <v>29.52</v>
      </c>
      <c r="I583" s="7">
        <v>29.52</v>
      </c>
    </row>
    <row r="584" ht="60" spans="1:9">
      <c r="A584" s="5" t="s">
        <v>3735</v>
      </c>
      <c r="B584" s="4" t="str">
        <f t="shared" si="16"/>
        <v>150804</v>
      </c>
      <c r="C584" s="4">
        <f t="shared" si="17"/>
        <v>150804</v>
      </c>
      <c r="D584" s="5" t="s">
        <v>1488</v>
      </c>
      <c r="E584" s="5" t="s">
        <v>1489</v>
      </c>
      <c r="F584" s="6" t="s">
        <v>27</v>
      </c>
      <c r="G584" s="6">
        <v>1</v>
      </c>
      <c r="H584" s="7">
        <v>24.46</v>
      </c>
      <c r="I584" s="7">
        <v>24.46</v>
      </c>
    </row>
    <row r="585" ht="60" spans="1:9">
      <c r="A585" s="5" t="s">
        <v>3736</v>
      </c>
      <c r="B585" s="4" t="str">
        <f t="shared" si="16"/>
        <v>150805</v>
      </c>
      <c r="C585" s="4">
        <f t="shared" si="17"/>
        <v>150805</v>
      </c>
      <c r="D585" s="5" t="s">
        <v>1490</v>
      </c>
      <c r="E585" s="5" t="s">
        <v>1491</v>
      </c>
      <c r="F585" s="6" t="s">
        <v>27</v>
      </c>
      <c r="G585" s="6">
        <v>1</v>
      </c>
      <c r="H585" s="7">
        <v>26.14</v>
      </c>
      <c r="I585" s="7">
        <v>26.14</v>
      </c>
    </row>
    <row r="586" ht="45" spans="1:9">
      <c r="A586" s="5" t="s">
        <v>3737</v>
      </c>
      <c r="B586" s="4" t="str">
        <f t="shared" si="16"/>
        <v>150806</v>
      </c>
      <c r="C586" s="4">
        <f t="shared" si="17"/>
        <v>150806</v>
      </c>
      <c r="D586" s="5" t="s">
        <v>1492</v>
      </c>
      <c r="E586" s="5" t="s">
        <v>1493</v>
      </c>
      <c r="F586" s="6" t="s">
        <v>32</v>
      </c>
      <c r="G586" s="6">
        <v>1</v>
      </c>
      <c r="H586" s="7">
        <v>26.69</v>
      </c>
      <c r="I586" s="7">
        <v>26.69</v>
      </c>
    </row>
    <row r="587" ht="30" spans="1:9">
      <c r="A587" s="5" t="s">
        <v>3738</v>
      </c>
      <c r="B587" s="4" t="str">
        <f t="shared" si="16"/>
        <v>150807</v>
      </c>
      <c r="C587" s="4">
        <f t="shared" si="17"/>
        <v>150807</v>
      </c>
      <c r="D587" s="5" t="s">
        <v>1494</v>
      </c>
      <c r="E587" s="5" t="s">
        <v>1495</v>
      </c>
      <c r="F587" s="6" t="s">
        <v>32</v>
      </c>
      <c r="G587" s="6">
        <v>1</v>
      </c>
      <c r="H587" s="7">
        <v>15.55</v>
      </c>
      <c r="I587" s="7">
        <v>15.55</v>
      </c>
    </row>
    <row r="588" ht="45" spans="1:9">
      <c r="A588" s="5" t="s">
        <v>3739</v>
      </c>
      <c r="B588" s="4" t="str">
        <f t="shared" si="16"/>
        <v>150835</v>
      </c>
      <c r="C588" s="4">
        <f t="shared" si="17"/>
        <v>150835</v>
      </c>
      <c r="D588" s="5" t="s">
        <v>1496</v>
      </c>
      <c r="E588" s="5" t="s">
        <v>1497</v>
      </c>
      <c r="F588" s="6" t="s">
        <v>32</v>
      </c>
      <c r="G588" s="6">
        <v>1</v>
      </c>
      <c r="H588" s="7">
        <v>77.32</v>
      </c>
      <c r="I588" s="7">
        <v>77.32</v>
      </c>
    </row>
    <row r="589" ht="45" spans="1:9">
      <c r="A589" s="5" t="s">
        <v>3740</v>
      </c>
      <c r="B589" s="4" t="str">
        <f t="shared" si="16"/>
        <v>150836</v>
      </c>
      <c r="C589" s="4">
        <f t="shared" si="17"/>
        <v>150836</v>
      </c>
      <c r="D589" s="5" t="s">
        <v>1498</v>
      </c>
      <c r="E589" s="5" t="s">
        <v>1499</v>
      </c>
      <c r="F589" s="6" t="s">
        <v>32</v>
      </c>
      <c r="G589" s="6">
        <v>1</v>
      </c>
      <c r="H589" s="7">
        <v>110.66</v>
      </c>
      <c r="I589" s="7">
        <v>110.66</v>
      </c>
    </row>
    <row r="590" ht="45" spans="1:9">
      <c r="A590" s="5" t="s">
        <v>3741</v>
      </c>
      <c r="B590" s="4" t="str">
        <f t="shared" ref="B590:B653" si="18">SUBSTITUTE(A590,"'",)</f>
        <v>150837</v>
      </c>
      <c r="C590" s="4">
        <f t="shared" ref="C590:C653" si="19">VALUE(B590)</f>
        <v>150837</v>
      </c>
      <c r="D590" s="5" t="s">
        <v>1500</v>
      </c>
      <c r="E590" s="5" t="s">
        <v>1501</v>
      </c>
      <c r="F590" s="6" t="s">
        <v>32</v>
      </c>
      <c r="G590" s="6">
        <v>1</v>
      </c>
      <c r="H590" s="7">
        <v>144.3</v>
      </c>
      <c r="I590" s="7">
        <v>144.3</v>
      </c>
    </row>
    <row r="591" ht="45" spans="1:9">
      <c r="A591" s="5" t="s">
        <v>3742</v>
      </c>
      <c r="B591" s="4" t="str">
        <f t="shared" si="18"/>
        <v>150838</v>
      </c>
      <c r="C591" s="4">
        <f t="shared" si="19"/>
        <v>150838</v>
      </c>
      <c r="D591" s="5" t="s">
        <v>1502</v>
      </c>
      <c r="E591" s="5" t="s">
        <v>1503</v>
      </c>
      <c r="F591" s="6" t="s">
        <v>32</v>
      </c>
      <c r="G591" s="6">
        <v>1</v>
      </c>
      <c r="H591" s="7">
        <v>162.54</v>
      </c>
      <c r="I591" s="7">
        <v>162.54</v>
      </c>
    </row>
    <row r="592" ht="30" spans="1:9">
      <c r="A592" s="5" t="s">
        <v>3743</v>
      </c>
      <c r="B592" s="4" t="str">
        <f t="shared" si="18"/>
        <v>150843</v>
      </c>
      <c r="C592" s="4">
        <f t="shared" si="19"/>
        <v>150843</v>
      </c>
      <c r="D592" s="5" t="s">
        <v>1504</v>
      </c>
      <c r="E592" s="5" t="s">
        <v>1505</v>
      </c>
      <c r="F592" s="6" t="s">
        <v>27</v>
      </c>
      <c r="G592" s="6">
        <v>1</v>
      </c>
      <c r="H592" s="7">
        <v>59.32</v>
      </c>
      <c r="I592" s="7">
        <v>59.32</v>
      </c>
    </row>
    <row r="593" ht="30" spans="1:9">
      <c r="A593" s="5" t="s">
        <v>3744</v>
      </c>
      <c r="B593" s="4" t="str">
        <f t="shared" si="18"/>
        <v>150844</v>
      </c>
      <c r="C593" s="4">
        <f t="shared" si="19"/>
        <v>150844</v>
      </c>
      <c r="D593" s="5" t="s">
        <v>1506</v>
      </c>
      <c r="E593" s="5" t="s">
        <v>1507</v>
      </c>
      <c r="F593" s="6" t="s">
        <v>27</v>
      </c>
      <c r="G593" s="6">
        <v>1</v>
      </c>
      <c r="H593" s="7">
        <v>72.63</v>
      </c>
      <c r="I593" s="7">
        <v>72.63</v>
      </c>
    </row>
    <row r="594" ht="30" spans="1:9">
      <c r="A594" s="5" t="s">
        <v>3745</v>
      </c>
      <c r="B594" s="4" t="str">
        <f t="shared" si="18"/>
        <v>150845</v>
      </c>
      <c r="C594" s="4">
        <f t="shared" si="19"/>
        <v>150845</v>
      </c>
      <c r="D594" s="5" t="s">
        <v>1508</v>
      </c>
      <c r="E594" s="5" t="s">
        <v>1509</v>
      </c>
      <c r="F594" s="6" t="s">
        <v>27</v>
      </c>
      <c r="G594" s="6">
        <v>1</v>
      </c>
      <c r="H594" s="7">
        <v>90.7</v>
      </c>
      <c r="I594" s="7">
        <v>90.7</v>
      </c>
    </row>
    <row r="595" spans="1:9">
      <c r="A595" s="5" t="s">
        <v>3746</v>
      </c>
      <c r="B595" s="4" t="str">
        <f t="shared" si="18"/>
        <v>150850</v>
      </c>
      <c r="C595" s="4">
        <f t="shared" si="19"/>
        <v>150850</v>
      </c>
      <c r="D595" s="5" t="s">
        <v>1510</v>
      </c>
      <c r="E595" s="5" t="s">
        <v>1511</v>
      </c>
      <c r="F595" s="6" t="s">
        <v>27</v>
      </c>
      <c r="G595" s="6">
        <v>1</v>
      </c>
      <c r="H595" s="7">
        <v>9.92</v>
      </c>
      <c r="I595" s="7">
        <v>9.92</v>
      </c>
    </row>
    <row r="596" spans="1:9">
      <c r="A596" s="5" t="s">
        <v>3747</v>
      </c>
      <c r="B596" s="4" t="str">
        <f t="shared" si="18"/>
        <v>150851</v>
      </c>
      <c r="C596" s="4">
        <f t="shared" si="19"/>
        <v>150851</v>
      </c>
      <c r="D596" s="5" t="s">
        <v>1512</v>
      </c>
      <c r="E596" s="5" t="s">
        <v>1513</v>
      </c>
      <c r="F596" s="6" t="s">
        <v>27</v>
      </c>
      <c r="G596" s="6">
        <v>1</v>
      </c>
      <c r="H596" s="7">
        <v>10.4</v>
      </c>
      <c r="I596" s="7">
        <v>10.4</v>
      </c>
    </row>
    <row r="597" spans="1:9">
      <c r="A597" s="5" t="s">
        <v>3748</v>
      </c>
      <c r="B597" s="4" t="str">
        <f t="shared" si="18"/>
        <v>150852</v>
      </c>
      <c r="C597" s="4">
        <f t="shared" si="19"/>
        <v>150852</v>
      </c>
      <c r="D597" s="5" t="s">
        <v>1514</v>
      </c>
      <c r="E597" s="5" t="s">
        <v>1515</v>
      </c>
      <c r="F597" s="6" t="s">
        <v>27</v>
      </c>
      <c r="G597" s="6">
        <v>1</v>
      </c>
      <c r="H597" s="7">
        <v>11.42</v>
      </c>
      <c r="I597" s="7">
        <v>11.42</v>
      </c>
    </row>
    <row r="598" ht="45" spans="1:9">
      <c r="A598" s="5" t="s">
        <v>3749</v>
      </c>
      <c r="B598" s="4" t="str">
        <f t="shared" si="18"/>
        <v>150860</v>
      </c>
      <c r="C598" s="4">
        <f t="shared" si="19"/>
        <v>150860</v>
      </c>
      <c r="D598" s="5" t="s">
        <v>1516</v>
      </c>
      <c r="E598" s="5" t="s">
        <v>1517</v>
      </c>
      <c r="F598" s="6" t="s">
        <v>27</v>
      </c>
      <c r="G598" s="6">
        <v>1</v>
      </c>
      <c r="H598" s="7">
        <v>42.47</v>
      </c>
      <c r="I598" s="7">
        <v>42.47</v>
      </c>
    </row>
    <row r="599" ht="45" spans="1:9">
      <c r="A599" s="5" t="s">
        <v>3750</v>
      </c>
      <c r="B599" s="4" t="str">
        <f t="shared" si="18"/>
        <v>150861</v>
      </c>
      <c r="C599" s="4">
        <f t="shared" si="19"/>
        <v>150861</v>
      </c>
      <c r="D599" s="5" t="s">
        <v>1518</v>
      </c>
      <c r="E599" s="5" t="s">
        <v>1519</v>
      </c>
      <c r="F599" s="6" t="s">
        <v>27</v>
      </c>
      <c r="G599" s="6">
        <v>1</v>
      </c>
      <c r="H599" s="7">
        <v>52.61</v>
      </c>
      <c r="I599" s="7">
        <v>52.61</v>
      </c>
    </row>
    <row r="600" ht="45" spans="1:9">
      <c r="A600" s="5" t="s">
        <v>3751</v>
      </c>
      <c r="B600" s="4" t="str">
        <f t="shared" si="18"/>
        <v>150862</v>
      </c>
      <c r="C600" s="4">
        <f t="shared" si="19"/>
        <v>150862</v>
      </c>
      <c r="D600" s="5" t="s">
        <v>1520</v>
      </c>
      <c r="E600" s="5" t="s">
        <v>1521</v>
      </c>
      <c r="F600" s="6" t="s">
        <v>27</v>
      </c>
      <c r="G600" s="6">
        <v>1</v>
      </c>
      <c r="H600" s="7">
        <v>75.22</v>
      </c>
      <c r="I600" s="7">
        <v>75.22</v>
      </c>
    </row>
    <row r="601" ht="45" spans="1:9">
      <c r="A601" s="5" t="s">
        <v>3752</v>
      </c>
      <c r="B601" s="4" t="str">
        <f t="shared" si="18"/>
        <v>150863</v>
      </c>
      <c r="C601" s="4">
        <f t="shared" si="19"/>
        <v>150863</v>
      </c>
      <c r="D601" s="5" t="s">
        <v>1522</v>
      </c>
      <c r="E601" s="5" t="s">
        <v>1523</v>
      </c>
      <c r="F601" s="6" t="s">
        <v>27</v>
      </c>
      <c r="G601" s="6">
        <v>1</v>
      </c>
      <c r="H601" s="7">
        <v>96.39</v>
      </c>
      <c r="I601" s="7">
        <v>96.39</v>
      </c>
    </row>
    <row r="602" ht="45" spans="1:9">
      <c r="A602" s="5" t="s">
        <v>3753</v>
      </c>
      <c r="B602" s="4" t="str">
        <f t="shared" si="18"/>
        <v>150866</v>
      </c>
      <c r="C602" s="4">
        <f t="shared" si="19"/>
        <v>150866</v>
      </c>
      <c r="D602" s="5" t="s">
        <v>1524</v>
      </c>
      <c r="E602" s="5" t="s">
        <v>1525</v>
      </c>
      <c r="F602" s="6" t="s">
        <v>27</v>
      </c>
      <c r="G602" s="6">
        <v>1</v>
      </c>
      <c r="H602" s="7">
        <v>11.25</v>
      </c>
      <c r="I602" s="7">
        <v>11.25</v>
      </c>
    </row>
    <row r="603" ht="45" spans="1:9">
      <c r="A603" s="5" t="s">
        <v>3754</v>
      </c>
      <c r="B603" s="4" t="str">
        <f t="shared" si="18"/>
        <v>150867</v>
      </c>
      <c r="C603" s="4">
        <f t="shared" si="19"/>
        <v>150867</v>
      </c>
      <c r="D603" s="5" t="s">
        <v>1526</v>
      </c>
      <c r="E603" s="5" t="s">
        <v>1527</v>
      </c>
      <c r="F603" s="6" t="s">
        <v>27</v>
      </c>
      <c r="G603" s="6">
        <v>1</v>
      </c>
      <c r="H603" s="7">
        <v>12.71</v>
      </c>
      <c r="I603" s="7">
        <v>12.71</v>
      </c>
    </row>
    <row r="604" ht="45" spans="1:9">
      <c r="A604" s="5" t="s">
        <v>3755</v>
      </c>
      <c r="B604" s="4" t="str">
        <f t="shared" si="18"/>
        <v>150870</v>
      </c>
      <c r="C604" s="4">
        <f t="shared" si="19"/>
        <v>150870</v>
      </c>
      <c r="D604" s="5" t="s">
        <v>1528</v>
      </c>
      <c r="E604" s="5" t="s">
        <v>1529</v>
      </c>
      <c r="F604" s="6" t="s">
        <v>27</v>
      </c>
      <c r="G604" s="6">
        <v>1</v>
      </c>
      <c r="H604" s="7">
        <v>95.68</v>
      </c>
      <c r="I604" s="7">
        <v>95.68</v>
      </c>
    </row>
    <row r="605" ht="45" spans="1:9">
      <c r="A605" s="5" t="s">
        <v>3756</v>
      </c>
      <c r="B605" s="4" t="str">
        <f t="shared" si="18"/>
        <v>150871</v>
      </c>
      <c r="C605" s="4">
        <f t="shared" si="19"/>
        <v>150871</v>
      </c>
      <c r="D605" s="5" t="s">
        <v>1530</v>
      </c>
      <c r="E605" s="5" t="s">
        <v>1531</v>
      </c>
      <c r="F605" s="6" t="s">
        <v>27</v>
      </c>
      <c r="G605" s="6">
        <v>1</v>
      </c>
      <c r="H605" s="7">
        <v>115.43</v>
      </c>
      <c r="I605" s="7">
        <v>115.43</v>
      </c>
    </row>
    <row r="606" ht="45" spans="1:9">
      <c r="A606" s="5" t="s">
        <v>3757</v>
      </c>
      <c r="B606" s="4" t="str">
        <f t="shared" si="18"/>
        <v>150875</v>
      </c>
      <c r="C606" s="4">
        <f t="shared" si="19"/>
        <v>150875</v>
      </c>
      <c r="D606" s="5" t="s">
        <v>1532</v>
      </c>
      <c r="E606" s="5" t="s">
        <v>1533</v>
      </c>
      <c r="F606" s="6" t="s">
        <v>27</v>
      </c>
      <c r="G606" s="6">
        <v>1</v>
      </c>
      <c r="H606" s="7">
        <v>69.17</v>
      </c>
      <c r="I606" s="7">
        <v>69.17</v>
      </c>
    </row>
    <row r="607" ht="45" spans="1:9">
      <c r="A607" s="5" t="s">
        <v>3758</v>
      </c>
      <c r="B607" s="4" t="str">
        <f t="shared" si="18"/>
        <v>150876</v>
      </c>
      <c r="C607" s="4">
        <f t="shared" si="19"/>
        <v>150876</v>
      </c>
      <c r="D607" s="5" t="s">
        <v>1534</v>
      </c>
      <c r="E607" s="5" t="s">
        <v>1535</v>
      </c>
      <c r="F607" s="6" t="s">
        <v>27</v>
      </c>
      <c r="G607" s="6">
        <v>1</v>
      </c>
      <c r="H607" s="7">
        <v>104.65</v>
      </c>
      <c r="I607" s="7">
        <v>104.65</v>
      </c>
    </row>
    <row r="608" ht="75" spans="1:9">
      <c r="A608" s="5" t="s">
        <v>3759</v>
      </c>
      <c r="B608" s="4" t="str">
        <f t="shared" si="18"/>
        <v>150880</v>
      </c>
      <c r="C608" s="4">
        <f t="shared" si="19"/>
        <v>150880</v>
      </c>
      <c r="D608" s="5" t="s">
        <v>1536</v>
      </c>
      <c r="E608" s="5" t="s">
        <v>1537</v>
      </c>
      <c r="F608" s="6" t="s">
        <v>27</v>
      </c>
      <c r="G608" s="6">
        <v>1</v>
      </c>
      <c r="H608" s="7">
        <v>30.43</v>
      </c>
      <c r="I608" s="7">
        <v>30.43</v>
      </c>
    </row>
    <row r="609" ht="60" spans="1:9">
      <c r="A609" s="5" t="s">
        <v>3760</v>
      </c>
      <c r="B609" s="4" t="str">
        <f t="shared" si="18"/>
        <v>150881</v>
      </c>
      <c r="C609" s="4">
        <f t="shared" si="19"/>
        <v>150881</v>
      </c>
      <c r="D609" s="5" t="s">
        <v>1538</v>
      </c>
      <c r="E609" s="5" t="s">
        <v>1539</v>
      </c>
      <c r="F609" s="6" t="s">
        <v>27</v>
      </c>
      <c r="G609" s="6">
        <v>1</v>
      </c>
      <c r="H609" s="7">
        <v>30.07</v>
      </c>
      <c r="I609" s="7">
        <v>30.07</v>
      </c>
    </row>
    <row r="610" ht="60" spans="1:9">
      <c r="A610" s="5" t="s">
        <v>3761</v>
      </c>
      <c r="B610" s="4" t="str">
        <f t="shared" si="18"/>
        <v>150882</v>
      </c>
      <c r="C610" s="4">
        <f t="shared" si="19"/>
        <v>150882</v>
      </c>
      <c r="D610" s="5" t="s">
        <v>1540</v>
      </c>
      <c r="E610" s="5" t="s">
        <v>1541</v>
      </c>
      <c r="F610" s="6" t="s">
        <v>27</v>
      </c>
      <c r="G610" s="6">
        <v>1</v>
      </c>
      <c r="H610" s="7">
        <v>54.9</v>
      </c>
      <c r="I610" s="7">
        <v>54.9</v>
      </c>
    </row>
    <row r="611" ht="60" spans="1:9">
      <c r="A611" s="5" t="s">
        <v>3762</v>
      </c>
      <c r="B611" s="4" t="str">
        <f t="shared" si="18"/>
        <v>150883</v>
      </c>
      <c r="C611" s="4">
        <f t="shared" si="19"/>
        <v>150883</v>
      </c>
      <c r="D611" s="5" t="s">
        <v>1542</v>
      </c>
      <c r="E611" s="5" t="s">
        <v>1543</v>
      </c>
      <c r="F611" s="6" t="s">
        <v>27</v>
      </c>
      <c r="G611" s="6">
        <v>1</v>
      </c>
      <c r="H611" s="7">
        <v>60.68</v>
      </c>
      <c r="I611" s="7">
        <v>60.68</v>
      </c>
    </row>
    <row r="612" ht="90" spans="1:9">
      <c r="A612" s="5" t="s">
        <v>3763</v>
      </c>
      <c r="B612" s="4" t="str">
        <f t="shared" si="18"/>
        <v>150884</v>
      </c>
      <c r="C612" s="4">
        <f t="shared" si="19"/>
        <v>150884</v>
      </c>
      <c r="D612" s="5" t="s">
        <v>1544</v>
      </c>
      <c r="E612" s="5" t="s">
        <v>1545</v>
      </c>
      <c r="F612" s="6" t="s">
        <v>27</v>
      </c>
      <c r="G612" s="6">
        <v>1</v>
      </c>
      <c r="H612" s="7">
        <v>40.9</v>
      </c>
      <c r="I612" s="7">
        <v>40.9</v>
      </c>
    </row>
    <row r="613" ht="90" spans="1:9">
      <c r="A613" s="5" t="s">
        <v>3764</v>
      </c>
      <c r="B613" s="4" t="str">
        <f t="shared" si="18"/>
        <v>150885</v>
      </c>
      <c r="C613" s="4">
        <f t="shared" si="19"/>
        <v>150885</v>
      </c>
      <c r="D613" s="5" t="s">
        <v>1546</v>
      </c>
      <c r="E613" s="5" t="s">
        <v>1547</v>
      </c>
      <c r="F613" s="6" t="s">
        <v>27</v>
      </c>
      <c r="G613" s="6">
        <v>1</v>
      </c>
      <c r="H613" s="7">
        <v>55.99</v>
      </c>
      <c r="I613" s="7">
        <v>55.99</v>
      </c>
    </row>
    <row r="614" ht="90" spans="1:9">
      <c r="A614" s="5" t="s">
        <v>3765</v>
      </c>
      <c r="B614" s="4" t="str">
        <f t="shared" si="18"/>
        <v>150886</v>
      </c>
      <c r="C614" s="4">
        <f t="shared" si="19"/>
        <v>150886</v>
      </c>
      <c r="D614" s="5" t="s">
        <v>1548</v>
      </c>
      <c r="E614" s="5" t="s">
        <v>1549</v>
      </c>
      <c r="F614" s="6" t="s">
        <v>27</v>
      </c>
      <c r="G614" s="6">
        <v>1</v>
      </c>
      <c r="H614" s="7">
        <v>58.09</v>
      </c>
      <c r="I614" s="7">
        <v>58.09</v>
      </c>
    </row>
    <row r="615" ht="30" spans="1:9">
      <c r="A615" s="4" t="s">
        <v>3766</v>
      </c>
      <c r="B615" s="4" t="str">
        <f t="shared" si="18"/>
        <v>1509</v>
      </c>
      <c r="C615" s="4">
        <f t="shared" si="19"/>
        <v>1509</v>
      </c>
      <c r="D615" s="5"/>
      <c r="E615" s="4" t="s">
        <v>1550</v>
      </c>
      <c r="F615" s="6"/>
      <c r="G615" s="6"/>
      <c r="H615" s="7"/>
      <c r="I615" s="7"/>
    </row>
    <row r="616" spans="1:9">
      <c r="A616" s="5" t="s">
        <v>3767</v>
      </c>
      <c r="B616" s="4" t="str">
        <f t="shared" si="18"/>
        <v>150906</v>
      </c>
      <c r="C616" s="4">
        <f t="shared" si="19"/>
        <v>150906</v>
      </c>
      <c r="D616" s="5" t="s">
        <v>1551</v>
      </c>
      <c r="E616" s="5" t="s">
        <v>1552</v>
      </c>
      <c r="F616" s="6" t="s">
        <v>32</v>
      </c>
      <c r="G616" s="6">
        <v>1</v>
      </c>
      <c r="H616" s="7">
        <v>1.95</v>
      </c>
      <c r="I616" s="7">
        <v>1.95</v>
      </c>
    </row>
    <row r="617" spans="1:9">
      <c r="A617" s="5" t="s">
        <v>3768</v>
      </c>
      <c r="B617" s="4" t="str">
        <f t="shared" si="18"/>
        <v>150910</v>
      </c>
      <c r="C617" s="4">
        <f t="shared" si="19"/>
        <v>150910</v>
      </c>
      <c r="D617" s="5" t="s">
        <v>1553</v>
      </c>
      <c r="E617" s="5" t="s">
        <v>1554</v>
      </c>
      <c r="F617" s="6" t="s">
        <v>27</v>
      </c>
      <c r="G617" s="6">
        <v>1</v>
      </c>
      <c r="H617" s="7">
        <v>13.36</v>
      </c>
      <c r="I617" s="7">
        <v>13.36</v>
      </c>
    </row>
    <row r="618" ht="45" spans="1:9">
      <c r="A618" s="5" t="s">
        <v>3769</v>
      </c>
      <c r="B618" s="4" t="str">
        <f t="shared" si="18"/>
        <v>150916</v>
      </c>
      <c r="C618" s="4">
        <f t="shared" si="19"/>
        <v>150916</v>
      </c>
      <c r="D618" s="5" t="s">
        <v>1555</v>
      </c>
      <c r="E618" s="5" t="s">
        <v>1556</v>
      </c>
      <c r="F618" s="6" t="s">
        <v>27</v>
      </c>
      <c r="G618" s="6">
        <v>1</v>
      </c>
      <c r="H618" s="7">
        <v>35.59</v>
      </c>
      <c r="I618" s="7">
        <v>35.59</v>
      </c>
    </row>
    <row r="619" ht="30" spans="1:9">
      <c r="A619" s="5" t="s">
        <v>3770</v>
      </c>
      <c r="B619" s="4" t="str">
        <f t="shared" si="18"/>
        <v>150918</v>
      </c>
      <c r="C619" s="4">
        <f t="shared" si="19"/>
        <v>150918</v>
      </c>
      <c r="D619" s="5" t="s">
        <v>1557</v>
      </c>
      <c r="E619" s="5" t="s">
        <v>1558</v>
      </c>
      <c r="F619" s="6" t="s">
        <v>27</v>
      </c>
      <c r="G619" s="6">
        <v>1</v>
      </c>
      <c r="H619" s="7">
        <v>33.79</v>
      </c>
      <c r="I619" s="7">
        <v>33.79</v>
      </c>
    </row>
    <row r="620" ht="30" spans="1:9">
      <c r="A620" s="5" t="s">
        <v>3771</v>
      </c>
      <c r="B620" s="4" t="str">
        <f t="shared" si="18"/>
        <v>150932</v>
      </c>
      <c r="C620" s="4">
        <f t="shared" si="19"/>
        <v>150932</v>
      </c>
      <c r="D620" s="5" t="s">
        <v>1559</v>
      </c>
      <c r="E620" s="5" t="s">
        <v>1560</v>
      </c>
      <c r="F620" s="6" t="s">
        <v>27</v>
      </c>
      <c r="G620" s="6">
        <v>1</v>
      </c>
      <c r="H620" s="7">
        <v>6.18</v>
      </c>
      <c r="I620" s="7">
        <v>6.18</v>
      </c>
    </row>
    <row r="621" spans="1:9">
      <c r="A621" s="5" t="s">
        <v>3772</v>
      </c>
      <c r="B621" s="4" t="str">
        <f t="shared" si="18"/>
        <v>150934</v>
      </c>
      <c r="C621" s="4">
        <f t="shared" si="19"/>
        <v>150934</v>
      </c>
      <c r="D621" s="5" t="s">
        <v>1561</v>
      </c>
      <c r="E621" s="5" t="s">
        <v>1562</v>
      </c>
      <c r="F621" s="6" t="s">
        <v>27</v>
      </c>
      <c r="G621" s="6">
        <v>1</v>
      </c>
      <c r="H621" s="7">
        <v>23.65</v>
      </c>
      <c r="I621" s="7">
        <v>23.65</v>
      </c>
    </row>
    <row r="622" spans="1:9">
      <c r="A622" s="5" t="s">
        <v>3773</v>
      </c>
      <c r="B622" s="4" t="str">
        <f t="shared" si="18"/>
        <v>150937</v>
      </c>
      <c r="C622" s="4">
        <f t="shared" si="19"/>
        <v>150937</v>
      </c>
      <c r="D622" s="5" t="s">
        <v>1563</v>
      </c>
      <c r="E622" s="5" t="s">
        <v>1564</v>
      </c>
      <c r="F622" s="6" t="s">
        <v>32</v>
      </c>
      <c r="G622" s="6">
        <v>1</v>
      </c>
      <c r="H622" s="7">
        <v>4.64</v>
      </c>
      <c r="I622" s="7">
        <v>4.64</v>
      </c>
    </row>
    <row r="623" spans="1:9">
      <c r="A623" s="5" t="s">
        <v>3774</v>
      </c>
      <c r="B623" s="4" t="str">
        <f t="shared" si="18"/>
        <v>150964</v>
      </c>
      <c r="C623" s="4">
        <f t="shared" si="19"/>
        <v>150964</v>
      </c>
      <c r="D623" s="5" t="s">
        <v>1565</v>
      </c>
      <c r="E623" s="5" t="s">
        <v>1566</v>
      </c>
      <c r="F623" s="6" t="s">
        <v>27</v>
      </c>
      <c r="G623" s="6">
        <v>1</v>
      </c>
      <c r="H623" s="7">
        <v>23.65</v>
      </c>
      <c r="I623" s="7">
        <v>23.65</v>
      </c>
    </row>
    <row r="624" spans="1:9">
      <c r="A624" s="5" t="s">
        <v>3775</v>
      </c>
      <c r="B624" s="4" t="str">
        <f t="shared" si="18"/>
        <v>150967</v>
      </c>
      <c r="C624" s="4">
        <f t="shared" si="19"/>
        <v>150967</v>
      </c>
      <c r="D624" s="5" t="s">
        <v>1567</v>
      </c>
      <c r="E624" s="5" t="s">
        <v>1568</v>
      </c>
      <c r="F624" s="6" t="s">
        <v>27</v>
      </c>
      <c r="G624" s="6">
        <v>1</v>
      </c>
      <c r="H624" s="7">
        <v>7.48</v>
      </c>
      <c r="I624" s="7">
        <v>7.48</v>
      </c>
    </row>
    <row r="625" ht="30" spans="1:9">
      <c r="A625" s="4" t="s">
        <v>3776</v>
      </c>
      <c r="B625" s="4" t="str">
        <f t="shared" si="18"/>
        <v>1510</v>
      </c>
      <c r="C625" s="4">
        <f t="shared" si="19"/>
        <v>1510</v>
      </c>
      <c r="D625" s="5"/>
      <c r="E625" s="4" t="s">
        <v>1569</v>
      </c>
      <c r="F625" s="6"/>
      <c r="G625" s="6"/>
      <c r="H625" s="7"/>
      <c r="I625" s="7"/>
    </row>
    <row r="626" ht="90" spans="1:9">
      <c r="A626" s="5" t="s">
        <v>3777</v>
      </c>
      <c r="B626" s="4" t="str">
        <f t="shared" si="18"/>
        <v>151001</v>
      </c>
      <c r="C626" s="4">
        <f t="shared" si="19"/>
        <v>151001</v>
      </c>
      <c r="D626" s="5" t="s">
        <v>1570</v>
      </c>
      <c r="E626" s="5" t="s">
        <v>1571</v>
      </c>
      <c r="F626" s="6" t="s">
        <v>27</v>
      </c>
      <c r="G626" s="6">
        <v>1</v>
      </c>
      <c r="H626" s="7">
        <v>131.53</v>
      </c>
      <c r="I626" s="7">
        <v>131.53</v>
      </c>
    </row>
    <row r="627" ht="90" spans="1:9">
      <c r="A627" s="5" t="s">
        <v>3778</v>
      </c>
      <c r="B627" s="4" t="str">
        <f t="shared" si="18"/>
        <v>151002</v>
      </c>
      <c r="C627" s="4">
        <f t="shared" si="19"/>
        <v>151002</v>
      </c>
      <c r="D627" s="5" t="s">
        <v>1572</v>
      </c>
      <c r="E627" s="5" t="s">
        <v>1573</v>
      </c>
      <c r="F627" s="6" t="s">
        <v>27</v>
      </c>
      <c r="G627" s="6">
        <v>1</v>
      </c>
      <c r="H627" s="7">
        <v>297.13</v>
      </c>
      <c r="I627" s="7">
        <v>297.13</v>
      </c>
    </row>
    <row r="628" ht="90" spans="1:9">
      <c r="A628" s="5" t="s">
        <v>3779</v>
      </c>
      <c r="B628" s="4" t="str">
        <f t="shared" si="18"/>
        <v>151003</v>
      </c>
      <c r="C628" s="4">
        <f t="shared" si="19"/>
        <v>151003</v>
      </c>
      <c r="D628" s="5" t="s">
        <v>1574</v>
      </c>
      <c r="E628" s="5" t="s">
        <v>1575</v>
      </c>
      <c r="F628" s="6" t="s">
        <v>27</v>
      </c>
      <c r="G628" s="6">
        <v>1</v>
      </c>
      <c r="H628" s="7">
        <v>130.9</v>
      </c>
      <c r="I628" s="7">
        <v>130.9</v>
      </c>
    </row>
    <row r="629" ht="90" spans="1:9">
      <c r="A629" s="5" t="s">
        <v>3780</v>
      </c>
      <c r="B629" s="4" t="str">
        <f t="shared" si="18"/>
        <v>151015</v>
      </c>
      <c r="C629" s="4">
        <f t="shared" si="19"/>
        <v>151015</v>
      </c>
      <c r="D629" s="5" t="s">
        <v>1576</v>
      </c>
      <c r="E629" s="5" t="s">
        <v>1577</v>
      </c>
      <c r="F629" s="6" t="s">
        <v>27</v>
      </c>
      <c r="G629" s="6">
        <v>1</v>
      </c>
      <c r="H629" s="7">
        <v>226.83</v>
      </c>
      <c r="I629" s="7">
        <v>226.83</v>
      </c>
    </row>
    <row r="630" ht="90" spans="1:9">
      <c r="A630" s="5" t="s">
        <v>3781</v>
      </c>
      <c r="B630" s="4" t="str">
        <f t="shared" si="18"/>
        <v>151016</v>
      </c>
      <c r="C630" s="4">
        <f t="shared" si="19"/>
        <v>151016</v>
      </c>
      <c r="D630" s="5" t="s">
        <v>1578</v>
      </c>
      <c r="E630" s="5" t="s">
        <v>1579</v>
      </c>
      <c r="F630" s="6" t="s">
        <v>27</v>
      </c>
      <c r="G630" s="6">
        <v>1</v>
      </c>
      <c r="H630" s="7">
        <v>696.72</v>
      </c>
      <c r="I630" s="7">
        <v>696.72</v>
      </c>
    </row>
    <row r="631" ht="90" spans="1:9">
      <c r="A631" s="5" t="s">
        <v>3782</v>
      </c>
      <c r="B631" s="4" t="str">
        <f t="shared" si="18"/>
        <v>151017</v>
      </c>
      <c r="C631" s="4">
        <f t="shared" si="19"/>
        <v>151017</v>
      </c>
      <c r="D631" s="5" t="s">
        <v>1580</v>
      </c>
      <c r="E631" s="5" t="s">
        <v>1581</v>
      </c>
      <c r="F631" s="6" t="s">
        <v>27</v>
      </c>
      <c r="G631" s="6">
        <v>1</v>
      </c>
      <c r="H631" s="10">
        <v>1057.83</v>
      </c>
      <c r="I631" s="10">
        <v>1057.83</v>
      </c>
    </row>
    <row r="632" spans="1:9">
      <c r="A632" s="4" t="s">
        <v>3783</v>
      </c>
      <c r="B632" s="4" t="str">
        <f t="shared" si="18"/>
        <v>1511</v>
      </c>
      <c r="C632" s="4">
        <f t="shared" si="19"/>
        <v>1511</v>
      </c>
      <c r="D632" s="5"/>
      <c r="E632" s="4" t="s">
        <v>1582</v>
      </c>
      <c r="F632" s="6"/>
      <c r="G632" s="6"/>
      <c r="H632" s="7"/>
      <c r="I632" s="7"/>
    </row>
    <row r="633" ht="30" spans="1:9">
      <c r="A633" s="5" t="s">
        <v>3784</v>
      </c>
      <c r="B633" s="4" t="str">
        <f t="shared" si="18"/>
        <v>151125</v>
      </c>
      <c r="C633" s="4">
        <f t="shared" si="19"/>
        <v>151125</v>
      </c>
      <c r="D633" s="5" t="s">
        <v>1583</v>
      </c>
      <c r="E633" s="5" t="s">
        <v>1584</v>
      </c>
      <c r="F633" s="6" t="s">
        <v>32</v>
      </c>
      <c r="G633" s="6">
        <v>1</v>
      </c>
      <c r="H633" s="7">
        <v>16.23</v>
      </c>
      <c r="I633" s="7">
        <v>16.23</v>
      </c>
    </row>
    <row r="634" ht="30" spans="1:9">
      <c r="A634" s="5" t="s">
        <v>3785</v>
      </c>
      <c r="B634" s="4" t="str">
        <f t="shared" si="18"/>
        <v>151126</v>
      </c>
      <c r="C634" s="4">
        <f t="shared" si="19"/>
        <v>151126</v>
      </c>
      <c r="D634" s="5" t="s">
        <v>1585</v>
      </c>
      <c r="E634" s="5" t="s">
        <v>1586</v>
      </c>
      <c r="F634" s="6" t="s">
        <v>32</v>
      </c>
      <c r="G634" s="6">
        <v>1</v>
      </c>
      <c r="H634" s="7">
        <v>16.99</v>
      </c>
      <c r="I634" s="7">
        <v>16.99</v>
      </c>
    </row>
    <row r="635" ht="30" spans="1:9">
      <c r="A635" s="5" t="s">
        <v>3786</v>
      </c>
      <c r="B635" s="4" t="str">
        <f t="shared" si="18"/>
        <v>151127</v>
      </c>
      <c r="C635" s="4">
        <f t="shared" si="19"/>
        <v>151127</v>
      </c>
      <c r="D635" s="5" t="s">
        <v>1587</v>
      </c>
      <c r="E635" s="5" t="s">
        <v>1588</v>
      </c>
      <c r="F635" s="6" t="s">
        <v>32</v>
      </c>
      <c r="G635" s="6">
        <v>1</v>
      </c>
      <c r="H635" s="7">
        <v>18.33</v>
      </c>
      <c r="I635" s="7">
        <v>18.33</v>
      </c>
    </row>
    <row r="636" ht="30" spans="1:9">
      <c r="A636" s="5" t="s">
        <v>3787</v>
      </c>
      <c r="B636" s="4" t="str">
        <f t="shared" si="18"/>
        <v>151128</v>
      </c>
      <c r="C636" s="4">
        <f t="shared" si="19"/>
        <v>151128</v>
      </c>
      <c r="D636" s="5" t="s">
        <v>1589</v>
      </c>
      <c r="E636" s="5" t="s">
        <v>1590</v>
      </c>
      <c r="F636" s="6" t="s">
        <v>32</v>
      </c>
      <c r="G636" s="6">
        <v>1</v>
      </c>
      <c r="H636" s="7">
        <v>28.66</v>
      </c>
      <c r="I636" s="7">
        <v>28.66</v>
      </c>
    </row>
    <row r="637" ht="30" spans="1:9">
      <c r="A637" s="5" t="s">
        <v>3788</v>
      </c>
      <c r="B637" s="4" t="str">
        <f t="shared" si="18"/>
        <v>151129</v>
      </c>
      <c r="C637" s="4">
        <f t="shared" si="19"/>
        <v>151129</v>
      </c>
      <c r="D637" s="5" t="s">
        <v>1591</v>
      </c>
      <c r="E637" s="5" t="s">
        <v>1592</v>
      </c>
      <c r="F637" s="6" t="s">
        <v>32</v>
      </c>
      <c r="G637" s="6">
        <v>1</v>
      </c>
      <c r="H637" s="7">
        <v>30.49</v>
      </c>
      <c r="I637" s="7">
        <v>30.49</v>
      </c>
    </row>
    <row r="638" ht="30" spans="1:9">
      <c r="A638" s="5" t="s">
        <v>3789</v>
      </c>
      <c r="B638" s="4" t="str">
        <f t="shared" si="18"/>
        <v>151130</v>
      </c>
      <c r="C638" s="4">
        <f t="shared" si="19"/>
        <v>151130</v>
      </c>
      <c r="D638" s="5" t="s">
        <v>1593</v>
      </c>
      <c r="E638" s="5" t="s">
        <v>1594</v>
      </c>
      <c r="F638" s="6" t="s">
        <v>32</v>
      </c>
      <c r="G638" s="6">
        <v>1</v>
      </c>
      <c r="H638" s="7">
        <v>34.56</v>
      </c>
      <c r="I638" s="7">
        <v>34.56</v>
      </c>
    </row>
    <row r="639" ht="30" spans="1:9">
      <c r="A639" s="5" t="s">
        <v>3790</v>
      </c>
      <c r="B639" s="4" t="str">
        <f t="shared" si="18"/>
        <v>151131</v>
      </c>
      <c r="C639" s="4">
        <f t="shared" si="19"/>
        <v>151131</v>
      </c>
      <c r="D639" s="5" t="s">
        <v>1595</v>
      </c>
      <c r="E639" s="5" t="s">
        <v>1596</v>
      </c>
      <c r="F639" s="6" t="s">
        <v>32</v>
      </c>
      <c r="G639" s="6">
        <v>1</v>
      </c>
      <c r="H639" s="7">
        <v>62.58</v>
      </c>
      <c r="I639" s="7">
        <v>62.58</v>
      </c>
    </row>
    <row r="640" ht="30" spans="1:9">
      <c r="A640" s="5" t="s">
        <v>3791</v>
      </c>
      <c r="B640" s="4" t="str">
        <f t="shared" si="18"/>
        <v>151132</v>
      </c>
      <c r="C640" s="4">
        <f t="shared" si="19"/>
        <v>151132</v>
      </c>
      <c r="D640" s="5" t="s">
        <v>1597</v>
      </c>
      <c r="E640" s="5" t="s">
        <v>1598</v>
      </c>
      <c r="F640" s="6" t="s">
        <v>32</v>
      </c>
      <c r="G640" s="6">
        <v>1</v>
      </c>
      <c r="H640" s="7">
        <v>5.89</v>
      </c>
      <c r="I640" s="7">
        <v>5.89</v>
      </c>
    </row>
    <row r="641" ht="30" spans="1:9">
      <c r="A641" s="5" t="s">
        <v>3792</v>
      </c>
      <c r="B641" s="4" t="str">
        <f t="shared" si="18"/>
        <v>151133</v>
      </c>
      <c r="C641" s="4">
        <f t="shared" si="19"/>
        <v>151133</v>
      </c>
      <c r="D641" s="5" t="s">
        <v>1599</v>
      </c>
      <c r="E641" s="5" t="s">
        <v>1600</v>
      </c>
      <c r="F641" s="6" t="s">
        <v>32</v>
      </c>
      <c r="G641" s="6">
        <v>1</v>
      </c>
      <c r="H641" s="7">
        <v>7.22</v>
      </c>
      <c r="I641" s="7">
        <v>7.22</v>
      </c>
    </row>
    <row r="642" ht="30" spans="1:9">
      <c r="A642" s="5" t="s">
        <v>3793</v>
      </c>
      <c r="B642" s="4" t="str">
        <f t="shared" si="18"/>
        <v>151135</v>
      </c>
      <c r="C642" s="4">
        <f t="shared" si="19"/>
        <v>151135</v>
      </c>
      <c r="D642" s="5" t="s">
        <v>1601</v>
      </c>
      <c r="E642" s="5" t="s">
        <v>1602</v>
      </c>
      <c r="F642" s="6" t="s">
        <v>32</v>
      </c>
      <c r="G642" s="6">
        <v>1</v>
      </c>
      <c r="H642" s="7">
        <v>78.79</v>
      </c>
      <c r="I642" s="7">
        <v>78.79</v>
      </c>
    </row>
    <row r="643" ht="30" spans="1:9">
      <c r="A643" s="5" t="s">
        <v>3794</v>
      </c>
      <c r="B643" s="4" t="str">
        <f t="shared" si="18"/>
        <v>151136</v>
      </c>
      <c r="C643" s="4">
        <f t="shared" si="19"/>
        <v>151136</v>
      </c>
      <c r="D643" s="5" t="s">
        <v>1603</v>
      </c>
      <c r="E643" s="5" t="s">
        <v>1604</v>
      </c>
      <c r="F643" s="6" t="s">
        <v>32</v>
      </c>
      <c r="G643" s="6">
        <v>1</v>
      </c>
      <c r="H643" s="7">
        <v>241.04</v>
      </c>
      <c r="I643" s="7">
        <v>241.04</v>
      </c>
    </row>
    <row r="644" ht="60" spans="1:9">
      <c r="A644" s="5" t="s">
        <v>3795</v>
      </c>
      <c r="B644" s="4" t="str">
        <f t="shared" si="18"/>
        <v>151137</v>
      </c>
      <c r="C644" s="4">
        <f t="shared" si="19"/>
        <v>151137</v>
      </c>
      <c r="D644" s="5" t="s">
        <v>1605</v>
      </c>
      <c r="E644" s="5" t="s">
        <v>1606</v>
      </c>
      <c r="F644" s="6" t="s">
        <v>32</v>
      </c>
      <c r="G644" s="6">
        <v>1</v>
      </c>
      <c r="H644" s="7">
        <v>25.24</v>
      </c>
      <c r="I644" s="7">
        <v>25.24</v>
      </c>
    </row>
    <row r="645" ht="60" spans="1:9">
      <c r="A645" s="5" t="s">
        <v>3796</v>
      </c>
      <c r="B645" s="4" t="str">
        <f t="shared" si="18"/>
        <v>151138</v>
      </c>
      <c r="C645" s="4">
        <f t="shared" si="19"/>
        <v>151138</v>
      </c>
      <c r="D645" s="5" t="s">
        <v>1607</v>
      </c>
      <c r="E645" s="5" t="s">
        <v>1608</v>
      </c>
      <c r="F645" s="6" t="s">
        <v>32</v>
      </c>
      <c r="G645" s="6">
        <v>1</v>
      </c>
      <c r="H645" s="7">
        <v>22.19</v>
      </c>
      <c r="I645" s="7">
        <v>22.19</v>
      </c>
    </row>
    <row r="646" ht="60" spans="1:9">
      <c r="A646" s="5" t="s">
        <v>3797</v>
      </c>
      <c r="B646" s="4" t="str">
        <f t="shared" si="18"/>
        <v>151139</v>
      </c>
      <c r="C646" s="4">
        <f t="shared" si="19"/>
        <v>151139</v>
      </c>
      <c r="D646" s="5" t="s">
        <v>1609</v>
      </c>
      <c r="E646" s="5" t="s">
        <v>1610</v>
      </c>
      <c r="F646" s="6" t="s">
        <v>32</v>
      </c>
      <c r="G646" s="6">
        <v>1</v>
      </c>
      <c r="H646" s="7">
        <v>26.6</v>
      </c>
      <c r="I646" s="7">
        <v>26.6</v>
      </c>
    </row>
    <row r="647" ht="60" spans="1:9">
      <c r="A647" s="5" t="s">
        <v>3798</v>
      </c>
      <c r="B647" s="4" t="str">
        <f t="shared" si="18"/>
        <v>151140</v>
      </c>
      <c r="C647" s="4">
        <f t="shared" si="19"/>
        <v>151140</v>
      </c>
      <c r="D647" s="5" t="s">
        <v>1611</v>
      </c>
      <c r="E647" s="5" t="s">
        <v>1612</v>
      </c>
      <c r="F647" s="6" t="s">
        <v>32</v>
      </c>
      <c r="G647" s="6">
        <v>1</v>
      </c>
      <c r="H647" s="7">
        <v>41.77</v>
      </c>
      <c r="I647" s="7">
        <v>41.77</v>
      </c>
    </row>
    <row r="648" ht="60" spans="1:9">
      <c r="A648" s="5" t="s">
        <v>3799</v>
      </c>
      <c r="B648" s="4" t="str">
        <f t="shared" si="18"/>
        <v>151141</v>
      </c>
      <c r="C648" s="4">
        <f t="shared" si="19"/>
        <v>151141</v>
      </c>
      <c r="D648" s="5" t="s">
        <v>1613</v>
      </c>
      <c r="E648" s="5" t="s">
        <v>1614</v>
      </c>
      <c r="F648" s="6" t="s">
        <v>32</v>
      </c>
      <c r="G648" s="6">
        <v>1</v>
      </c>
      <c r="H648" s="7">
        <v>58.22</v>
      </c>
      <c r="I648" s="7">
        <v>58.22</v>
      </c>
    </row>
    <row r="649" ht="60" spans="1:9">
      <c r="A649" s="5" t="s">
        <v>3800</v>
      </c>
      <c r="B649" s="4" t="str">
        <f t="shared" si="18"/>
        <v>151142</v>
      </c>
      <c r="C649" s="4">
        <f t="shared" si="19"/>
        <v>151142</v>
      </c>
      <c r="D649" s="5" t="s">
        <v>1615</v>
      </c>
      <c r="E649" s="5" t="s">
        <v>1616</v>
      </c>
      <c r="F649" s="6" t="s">
        <v>32</v>
      </c>
      <c r="G649" s="6">
        <v>1</v>
      </c>
      <c r="H649" s="7">
        <v>105.94</v>
      </c>
      <c r="I649" s="7">
        <v>105.94</v>
      </c>
    </row>
    <row r="650" spans="1:9">
      <c r="A650" s="4" t="s">
        <v>3801</v>
      </c>
      <c r="B650" s="4" t="str">
        <f t="shared" si="18"/>
        <v>1513</v>
      </c>
      <c r="C650" s="4">
        <f t="shared" si="19"/>
        <v>1513</v>
      </c>
      <c r="D650" s="5"/>
      <c r="E650" s="4" t="s">
        <v>1617</v>
      </c>
      <c r="F650" s="6"/>
      <c r="G650" s="6"/>
      <c r="H650" s="7"/>
      <c r="I650" s="7"/>
    </row>
    <row r="651" ht="45" spans="1:9">
      <c r="A651" s="5" t="s">
        <v>3802</v>
      </c>
      <c r="B651" s="4" t="str">
        <f t="shared" si="18"/>
        <v>151301</v>
      </c>
      <c r="C651" s="4">
        <f t="shared" si="19"/>
        <v>151301</v>
      </c>
      <c r="D651" s="5" t="s">
        <v>1618</v>
      </c>
      <c r="E651" s="5" t="s">
        <v>1619</v>
      </c>
      <c r="F651" s="6" t="s">
        <v>27</v>
      </c>
      <c r="G651" s="6">
        <v>1</v>
      </c>
      <c r="H651" s="7">
        <v>22.02</v>
      </c>
      <c r="I651" s="7">
        <v>22.02</v>
      </c>
    </row>
    <row r="652" ht="45" spans="1:9">
      <c r="A652" s="5" t="s">
        <v>3803</v>
      </c>
      <c r="B652" s="4" t="str">
        <f t="shared" si="18"/>
        <v>151302</v>
      </c>
      <c r="C652" s="4">
        <f t="shared" si="19"/>
        <v>151302</v>
      </c>
      <c r="D652" s="5" t="s">
        <v>1620</v>
      </c>
      <c r="E652" s="5" t="s">
        <v>1621</v>
      </c>
      <c r="F652" s="6" t="s">
        <v>27</v>
      </c>
      <c r="G652" s="6">
        <v>1</v>
      </c>
      <c r="H652" s="7">
        <v>22.02</v>
      </c>
      <c r="I652" s="7">
        <v>22.02</v>
      </c>
    </row>
    <row r="653" ht="45" spans="1:9">
      <c r="A653" s="5" t="s">
        <v>3804</v>
      </c>
      <c r="B653" s="4" t="str">
        <f t="shared" si="18"/>
        <v>151303</v>
      </c>
      <c r="C653" s="4">
        <f t="shared" si="19"/>
        <v>151303</v>
      </c>
      <c r="D653" s="5" t="s">
        <v>1622</v>
      </c>
      <c r="E653" s="5" t="s">
        <v>1623</v>
      </c>
      <c r="F653" s="6" t="s">
        <v>27</v>
      </c>
      <c r="G653" s="6">
        <v>1</v>
      </c>
      <c r="H653" s="7">
        <v>22.02</v>
      </c>
      <c r="I653" s="7">
        <v>22.02</v>
      </c>
    </row>
    <row r="654" ht="45" spans="1:9">
      <c r="A654" s="5" t="s">
        <v>3805</v>
      </c>
      <c r="B654" s="4" t="str">
        <f t="shared" ref="B654:B717" si="20">SUBSTITUTE(A654,"'",)</f>
        <v>151304</v>
      </c>
      <c r="C654" s="4">
        <f t="shared" ref="C654:C717" si="21">VALUE(B654)</f>
        <v>151304</v>
      </c>
      <c r="D654" s="5" t="s">
        <v>1624</v>
      </c>
      <c r="E654" s="5" t="s">
        <v>1625</v>
      </c>
      <c r="F654" s="6" t="s">
        <v>27</v>
      </c>
      <c r="G654" s="6">
        <v>1</v>
      </c>
      <c r="H654" s="7">
        <v>22.02</v>
      </c>
      <c r="I654" s="7">
        <v>22.02</v>
      </c>
    </row>
    <row r="655" ht="45" spans="1:9">
      <c r="A655" s="5" t="s">
        <v>3806</v>
      </c>
      <c r="B655" s="4" t="str">
        <f t="shared" si="20"/>
        <v>151305</v>
      </c>
      <c r="C655" s="4">
        <f t="shared" si="21"/>
        <v>151305</v>
      </c>
      <c r="D655" s="5" t="s">
        <v>1626</v>
      </c>
      <c r="E655" s="5" t="s">
        <v>1627</v>
      </c>
      <c r="F655" s="6" t="s">
        <v>27</v>
      </c>
      <c r="G655" s="6">
        <v>1</v>
      </c>
      <c r="H655" s="7">
        <v>29.71</v>
      </c>
      <c r="I655" s="7">
        <v>29.71</v>
      </c>
    </row>
    <row r="656" ht="45" spans="1:9">
      <c r="A656" s="5" t="s">
        <v>3807</v>
      </c>
      <c r="B656" s="4" t="str">
        <f t="shared" si="20"/>
        <v>151306</v>
      </c>
      <c r="C656" s="4">
        <f t="shared" si="21"/>
        <v>151306</v>
      </c>
      <c r="D656" s="5" t="s">
        <v>1628</v>
      </c>
      <c r="E656" s="5" t="s">
        <v>1629</v>
      </c>
      <c r="F656" s="6" t="s">
        <v>27</v>
      </c>
      <c r="G656" s="6">
        <v>1</v>
      </c>
      <c r="H656" s="7">
        <v>64.39</v>
      </c>
      <c r="I656" s="7">
        <v>64.39</v>
      </c>
    </row>
    <row r="657" ht="45" spans="1:9">
      <c r="A657" s="5" t="s">
        <v>3808</v>
      </c>
      <c r="B657" s="4" t="str">
        <f t="shared" si="20"/>
        <v>151307</v>
      </c>
      <c r="C657" s="4">
        <f t="shared" si="21"/>
        <v>151307</v>
      </c>
      <c r="D657" s="5" t="s">
        <v>1630</v>
      </c>
      <c r="E657" s="5" t="s">
        <v>1631</v>
      </c>
      <c r="F657" s="6" t="s">
        <v>27</v>
      </c>
      <c r="G657" s="6">
        <v>1</v>
      </c>
      <c r="H657" s="7">
        <v>64.39</v>
      </c>
      <c r="I657" s="7">
        <v>64.39</v>
      </c>
    </row>
    <row r="658" ht="45" spans="1:9">
      <c r="A658" s="5" t="s">
        <v>3809</v>
      </c>
      <c r="B658" s="4" t="str">
        <f t="shared" si="20"/>
        <v>151308</v>
      </c>
      <c r="C658" s="4">
        <f t="shared" si="21"/>
        <v>151308</v>
      </c>
      <c r="D658" s="5" t="s">
        <v>1632</v>
      </c>
      <c r="E658" s="5" t="s">
        <v>1633</v>
      </c>
      <c r="F658" s="6" t="s">
        <v>27</v>
      </c>
      <c r="G658" s="6">
        <v>1</v>
      </c>
      <c r="H658" s="7">
        <v>84.64</v>
      </c>
      <c r="I658" s="7">
        <v>84.64</v>
      </c>
    </row>
    <row r="659" ht="45" spans="1:9">
      <c r="A659" s="5" t="s">
        <v>3810</v>
      </c>
      <c r="B659" s="4" t="str">
        <f t="shared" si="20"/>
        <v>151309</v>
      </c>
      <c r="C659" s="4">
        <f t="shared" si="21"/>
        <v>151309</v>
      </c>
      <c r="D659" s="5" t="s">
        <v>1634</v>
      </c>
      <c r="E659" s="5" t="s">
        <v>1635</v>
      </c>
      <c r="F659" s="6" t="s">
        <v>27</v>
      </c>
      <c r="G659" s="6">
        <v>1</v>
      </c>
      <c r="H659" s="7">
        <v>88.75</v>
      </c>
      <c r="I659" s="7">
        <v>88.75</v>
      </c>
    </row>
    <row r="660" ht="45" spans="1:9">
      <c r="A660" s="5" t="s">
        <v>3811</v>
      </c>
      <c r="B660" s="4" t="str">
        <f t="shared" si="20"/>
        <v>151310</v>
      </c>
      <c r="C660" s="4">
        <f t="shared" si="21"/>
        <v>151310</v>
      </c>
      <c r="D660" s="5" t="s">
        <v>1636</v>
      </c>
      <c r="E660" s="5" t="s">
        <v>1637</v>
      </c>
      <c r="F660" s="6" t="s">
        <v>27</v>
      </c>
      <c r="G660" s="6">
        <v>1</v>
      </c>
      <c r="H660" s="7">
        <v>92.85</v>
      </c>
      <c r="I660" s="7">
        <v>92.85</v>
      </c>
    </row>
    <row r="661" ht="45" spans="1:9">
      <c r="A661" s="5" t="s">
        <v>3812</v>
      </c>
      <c r="B661" s="4" t="str">
        <f t="shared" si="20"/>
        <v>151311</v>
      </c>
      <c r="C661" s="4">
        <f t="shared" si="21"/>
        <v>151311</v>
      </c>
      <c r="D661" s="5" t="s">
        <v>1638</v>
      </c>
      <c r="E661" s="5" t="s">
        <v>1639</v>
      </c>
      <c r="F661" s="6" t="s">
        <v>27</v>
      </c>
      <c r="G661" s="6">
        <v>1</v>
      </c>
      <c r="H661" s="7">
        <v>92.85</v>
      </c>
      <c r="I661" s="7">
        <v>92.85</v>
      </c>
    </row>
    <row r="662" ht="45" spans="1:9">
      <c r="A662" s="5" t="s">
        <v>3813</v>
      </c>
      <c r="B662" s="4" t="str">
        <f t="shared" si="20"/>
        <v>151313</v>
      </c>
      <c r="C662" s="4">
        <f t="shared" si="21"/>
        <v>151313</v>
      </c>
      <c r="D662" s="5" t="s">
        <v>1640</v>
      </c>
      <c r="E662" s="5" t="s">
        <v>1641</v>
      </c>
      <c r="F662" s="6" t="s">
        <v>27</v>
      </c>
      <c r="G662" s="6">
        <v>1</v>
      </c>
      <c r="H662" s="7">
        <v>211.09</v>
      </c>
      <c r="I662" s="7">
        <v>211.09</v>
      </c>
    </row>
    <row r="663" ht="45" spans="1:9">
      <c r="A663" s="5" t="s">
        <v>3814</v>
      </c>
      <c r="B663" s="4" t="str">
        <f t="shared" si="20"/>
        <v>151314</v>
      </c>
      <c r="C663" s="4">
        <f t="shared" si="21"/>
        <v>151314</v>
      </c>
      <c r="D663" s="5" t="s">
        <v>1642</v>
      </c>
      <c r="E663" s="5" t="s">
        <v>1643</v>
      </c>
      <c r="F663" s="6" t="s">
        <v>27</v>
      </c>
      <c r="G663" s="6">
        <v>1</v>
      </c>
      <c r="H663" s="7">
        <v>411.69</v>
      </c>
      <c r="I663" s="7">
        <v>411.69</v>
      </c>
    </row>
    <row r="664" ht="45" spans="1:9">
      <c r="A664" s="5" t="s">
        <v>3815</v>
      </c>
      <c r="B664" s="4" t="str">
        <f t="shared" si="20"/>
        <v>151316</v>
      </c>
      <c r="C664" s="4">
        <f t="shared" si="21"/>
        <v>151316</v>
      </c>
      <c r="D664" s="5" t="s">
        <v>1644</v>
      </c>
      <c r="E664" s="5" t="s">
        <v>1645</v>
      </c>
      <c r="F664" s="6" t="s">
        <v>27</v>
      </c>
      <c r="G664" s="6">
        <v>1</v>
      </c>
      <c r="H664" s="7">
        <v>172.92</v>
      </c>
      <c r="I664" s="7">
        <v>172.92</v>
      </c>
    </row>
    <row r="665" ht="45" spans="1:9">
      <c r="A665" s="5" t="s">
        <v>3816</v>
      </c>
      <c r="B665" s="4" t="str">
        <f t="shared" si="20"/>
        <v>151317</v>
      </c>
      <c r="C665" s="4">
        <f t="shared" si="21"/>
        <v>151317</v>
      </c>
      <c r="D665" s="5" t="s">
        <v>1646</v>
      </c>
      <c r="E665" s="5" t="s">
        <v>1647</v>
      </c>
      <c r="F665" s="6" t="s">
        <v>27</v>
      </c>
      <c r="G665" s="6">
        <v>1</v>
      </c>
      <c r="H665" s="7">
        <v>30.17</v>
      </c>
      <c r="I665" s="7">
        <v>30.17</v>
      </c>
    </row>
    <row r="666" ht="45" spans="1:9">
      <c r="A666" s="5" t="s">
        <v>3817</v>
      </c>
      <c r="B666" s="4" t="str">
        <f t="shared" si="20"/>
        <v>151318</v>
      </c>
      <c r="C666" s="4">
        <f t="shared" si="21"/>
        <v>151318</v>
      </c>
      <c r="D666" s="5" t="s">
        <v>1648</v>
      </c>
      <c r="E666" s="5" t="s">
        <v>1649</v>
      </c>
      <c r="F666" s="6" t="s">
        <v>27</v>
      </c>
      <c r="G666" s="6">
        <v>1</v>
      </c>
      <c r="H666" s="7">
        <v>31.27</v>
      </c>
      <c r="I666" s="7">
        <v>31.27</v>
      </c>
    </row>
    <row r="667" ht="45" spans="1:9">
      <c r="A667" s="5" t="s">
        <v>3818</v>
      </c>
      <c r="B667" s="4" t="str">
        <f t="shared" si="20"/>
        <v>151319</v>
      </c>
      <c r="C667" s="4">
        <f t="shared" si="21"/>
        <v>151319</v>
      </c>
      <c r="D667" s="5" t="s">
        <v>1650</v>
      </c>
      <c r="E667" s="5" t="s">
        <v>1651</v>
      </c>
      <c r="F667" s="6" t="s">
        <v>27</v>
      </c>
      <c r="G667" s="6">
        <v>1</v>
      </c>
      <c r="H667" s="7">
        <v>32.71</v>
      </c>
      <c r="I667" s="7">
        <v>32.71</v>
      </c>
    </row>
    <row r="668" ht="45" spans="1:9">
      <c r="A668" s="5" t="s">
        <v>3819</v>
      </c>
      <c r="B668" s="4" t="str">
        <f t="shared" si="20"/>
        <v>151320</v>
      </c>
      <c r="C668" s="4">
        <f t="shared" si="21"/>
        <v>151320</v>
      </c>
      <c r="D668" s="5" t="s">
        <v>1652</v>
      </c>
      <c r="E668" s="5" t="s">
        <v>1653</v>
      </c>
      <c r="F668" s="6" t="s">
        <v>27</v>
      </c>
      <c r="G668" s="6">
        <v>1</v>
      </c>
      <c r="H668" s="7">
        <v>52.7</v>
      </c>
      <c r="I668" s="7">
        <v>52.7</v>
      </c>
    </row>
    <row r="669" ht="45" spans="1:9">
      <c r="A669" s="5" t="s">
        <v>3820</v>
      </c>
      <c r="B669" s="4" t="str">
        <f t="shared" si="20"/>
        <v>151321</v>
      </c>
      <c r="C669" s="4">
        <f t="shared" si="21"/>
        <v>151321</v>
      </c>
      <c r="D669" s="5" t="s">
        <v>1654</v>
      </c>
      <c r="E669" s="5" t="s">
        <v>1655</v>
      </c>
      <c r="F669" s="6" t="s">
        <v>27</v>
      </c>
      <c r="G669" s="6">
        <v>1</v>
      </c>
      <c r="H669" s="7">
        <v>64.39</v>
      </c>
      <c r="I669" s="7">
        <v>64.39</v>
      </c>
    </row>
    <row r="670" ht="45" spans="1:9">
      <c r="A670" s="5" t="s">
        <v>3821</v>
      </c>
      <c r="B670" s="4" t="str">
        <f t="shared" si="20"/>
        <v>151322</v>
      </c>
      <c r="C670" s="4">
        <f t="shared" si="21"/>
        <v>151322</v>
      </c>
      <c r="D670" s="5" t="s">
        <v>1656</v>
      </c>
      <c r="E670" s="5" t="s">
        <v>1657</v>
      </c>
      <c r="F670" s="6" t="s">
        <v>27</v>
      </c>
      <c r="G670" s="6">
        <v>1</v>
      </c>
      <c r="H670" s="7">
        <v>64.39</v>
      </c>
      <c r="I670" s="7">
        <v>64.39</v>
      </c>
    </row>
    <row r="671" ht="45" spans="1:9">
      <c r="A671" s="5" t="s">
        <v>3822</v>
      </c>
      <c r="B671" s="4" t="str">
        <f t="shared" si="20"/>
        <v>151323</v>
      </c>
      <c r="C671" s="4">
        <f t="shared" si="21"/>
        <v>151323</v>
      </c>
      <c r="D671" s="5" t="s">
        <v>1658</v>
      </c>
      <c r="E671" s="5" t="s">
        <v>1659</v>
      </c>
      <c r="F671" s="6" t="s">
        <v>27</v>
      </c>
      <c r="G671" s="6">
        <v>1</v>
      </c>
      <c r="H671" s="7">
        <v>71.01</v>
      </c>
      <c r="I671" s="7">
        <v>71.01</v>
      </c>
    </row>
    <row r="672" ht="45" spans="1:9">
      <c r="A672" s="5" t="s">
        <v>3823</v>
      </c>
      <c r="B672" s="4" t="str">
        <f t="shared" si="20"/>
        <v>151324</v>
      </c>
      <c r="C672" s="4">
        <f t="shared" si="21"/>
        <v>151324</v>
      </c>
      <c r="D672" s="5" t="s">
        <v>1660</v>
      </c>
      <c r="E672" s="5" t="s">
        <v>1661</v>
      </c>
      <c r="F672" s="6" t="s">
        <v>27</v>
      </c>
      <c r="G672" s="6">
        <v>1</v>
      </c>
      <c r="H672" s="7">
        <v>87.05</v>
      </c>
      <c r="I672" s="7">
        <v>87.05</v>
      </c>
    </row>
    <row r="673" ht="45" spans="1:9">
      <c r="A673" s="5" t="s">
        <v>3824</v>
      </c>
      <c r="B673" s="4" t="str">
        <f t="shared" si="20"/>
        <v>151325</v>
      </c>
      <c r="C673" s="4">
        <f t="shared" si="21"/>
        <v>151325</v>
      </c>
      <c r="D673" s="5" t="s">
        <v>1662</v>
      </c>
      <c r="E673" s="5" t="s">
        <v>1663</v>
      </c>
      <c r="F673" s="6" t="s">
        <v>27</v>
      </c>
      <c r="G673" s="6">
        <v>1</v>
      </c>
      <c r="H673" s="7">
        <v>110.76</v>
      </c>
      <c r="I673" s="7">
        <v>110.76</v>
      </c>
    </row>
    <row r="674" ht="45" spans="1:9">
      <c r="A674" s="5" t="s">
        <v>3825</v>
      </c>
      <c r="B674" s="4" t="str">
        <f t="shared" si="20"/>
        <v>151326</v>
      </c>
      <c r="C674" s="4">
        <f t="shared" si="21"/>
        <v>151326</v>
      </c>
      <c r="D674" s="5" t="s">
        <v>1664</v>
      </c>
      <c r="E674" s="5" t="s">
        <v>1665</v>
      </c>
      <c r="F674" s="6" t="s">
        <v>27</v>
      </c>
      <c r="G674" s="6">
        <v>1</v>
      </c>
      <c r="H674" s="7">
        <v>122.08</v>
      </c>
      <c r="I674" s="7">
        <v>122.08</v>
      </c>
    </row>
    <row r="675" ht="45" spans="1:9">
      <c r="A675" s="5" t="s">
        <v>3826</v>
      </c>
      <c r="B675" s="4" t="str">
        <f t="shared" si="20"/>
        <v>151327</v>
      </c>
      <c r="C675" s="4">
        <f t="shared" si="21"/>
        <v>151327</v>
      </c>
      <c r="D675" s="5" t="s">
        <v>1666</v>
      </c>
      <c r="E675" s="5" t="s">
        <v>1667</v>
      </c>
      <c r="F675" s="6" t="s">
        <v>27</v>
      </c>
      <c r="G675" s="6">
        <v>1</v>
      </c>
      <c r="H675" s="7">
        <v>88.75</v>
      </c>
      <c r="I675" s="7">
        <v>88.75</v>
      </c>
    </row>
    <row r="676" ht="45" spans="1:9">
      <c r="A676" s="5" t="s">
        <v>3827</v>
      </c>
      <c r="B676" s="4" t="str">
        <f t="shared" si="20"/>
        <v>151328</v>
      </c>
      <c r="C676" s="4">
        <f t="shared" si="21"/>
        <v>151328</v>
      </c>
      <c r="D676" s="5" t="s">
        <v>1668</v>
      </c>
      <c r="E676" s="5" t="s">
        <v>1669</v>
      </c>
      <c r="F676" s="6" t="s">
        <v>27</v>
      </c>
      <c r="G676" s="6">
        <v>1</v>
      </c>
      <c r="H676" s="7">
        <v>88.75</v>
      </c>
      <c r="I676" s="7">
        <v>88.75</v>
      </c>
    </row>
    <row r="677" ht="45" spans="1:9">
      <c r="A677" s="5" t="s">
        <v>3828</v>
      </c>
      <c r="B677" s="4" t="str">
        <f t="shared" si="20"/>
        <v>151329</v>
      </c>
      <c r="C677" s="4">
        <f t="shared" si="21"/>
        <v>151329</v>
      </c>
      <c r="D677" s="5" t="s">
        <v>1670</v>
      </c>
      <c r="E677" s="5" t="s">
        <v>1671</v>
      </c>
      <c r="F677" s="6" t="s">
        <v>27</v>
      </c>
      <c r="G677" s="6">
        <v>1</v>
      </c>
      <c r="H677" s="7">
        <v>88.75</v>
      </c>
      <c r="I677" s="7">
        <v>88.75</v>
      </c>
    </row>
    <row r="678" ht="45" spans="1:9">
      <c r="A678" s="5" t="s">
        <v>3829</v>
      </c>
      <c r="B678" s="4" t="str">
        <f t="shared" si="20"/>
        <v>151330</v>
      </c>
      <c r="C678" s="4">
        <f t="shared" si="21"/>
        <v>151330</v>
      </c>
      <c r="D678" s="5" t="s">
        <v>1672</v>
      </c>
      <c r="E678" s="5" t="s">
        <v>1673</v>
      </c>
      <c r="F678" s="6" t="s">
        <v>27</v>
      </c>
      <c r="G678" s="6">
        <v>1</v>
      </c>
      <c r="H678" s="7">
        <v>107.1</v>
      </c>
      <c r="I678" s="7">
        <v>107.1</v>
      </c>
    </row>
    <row r="679" ht="45" spans="1:9">
      <c r="A679" s="5" t="s">
        <v>3830</v>
      </c>
      <c r="B679" s="4" t="str">
        <f t="shared" si="20"/>
        <v>151331</v>
      </c>
      <c r="C679" s="4">
        <f t="shared" si="21"/>
        <v>151331</v>
      </c>
      <c r="D679" s="5" t="s">
        <v>1674</v>
      </c>
      <c r="E679" s="5" t="s">
        <v>1675</v>
      </c>
      <c r="F679" s="6" t="s">
        <v>27</v>
      </c>
      <c r="G679" s="6">
        <v>1</v>
      </c>
      <c r="H679" s="7">
        <v>172.92</v>
      </c>
      <c r="I679" s="7">
        <v>172.92</v>
      </c>
    </row>
    <row r="680" ht="45" spans="1:9">
      <c r="A680" s="5" t="s">
        <v>3831</v>
      </c>
      <c r="B680" s="4" t="str">
        <f t="shared" si="20"/>
        <v>151332</v>
      </c>
      <c r="C680" s="4">
        <f t="shared" si="21"/>
        <v>151332</v>
      </c>
      <c r="D680" s="5" t="s">
        <v>1676</v>
      </c>
      <c r="E680" s="5" t="s">
        <v>1677</v>
      </c>
      <c r="F680" s="6" t="s">
        <v>27</v>
      </c>
      <c r="G680" s="6">
        <v>1</v>
      </c>
      <c r="H680" s="7">
        <v>451.86</v>
      </c>
      <c r="I680" s="7">
        <v>451.86</v>
      </c>
    </row>
    <row r="681" ht="60" spans="1:9">
      <c r="A681" s="5" t="s">
        <v>3832</v>
      </c>
      <c r="B681" s="4" t="str">
        <f t="shared" si="20"/>
        <v>151333</v>
      </c>
      <c r="C681" s="4">
        <f t="shared" si="21"/>
        <v>151333</v>
      </c>
      <c r="D681" s="5" t="s">
        <v>1678</v>
      </c>
      <c r="E681" s="5" t="s">
        <v>1679</v>
      </c>
      <c r="F681" s="6" t="s">
        <v>27</v>
      </c>
      <c r="G681" s="6">
        <v>1</v>
      </c>
      <c r="H681" s="7">
        <v>480.3</v>
      </c>
      <c r="I681" s="7">
        <v>480.3</v>
      </c>
    </row>
    <row r="682" ht="60" spans="1:9">
      <c r="A682" s="5" t="s">
        <v>3833</v>
      </c>
      <c r="B682" s="4" t="str">
        <f t="shared" si="20"/>
        <v>151334</v>
      </c>
      <c r="C682" s="4">
        <f t="shared" si="21"/>
        <v>151334</v>
      </c>
      <c r="D682" s="5" t="s">
        <v>1680</v>
      </c>
      <c r="E682" s="5" t="s">
        <v>1681</v>
      </c>
      <c r="F682" s="6" t="s">
        <v>27</v>
      </c>
      <c r="G682" s="6">
        <v>1</v>
      </c>
      <c r="H682" s="7">
        <v>480.3</v>
      </c>
      <c r="I682" s="7">
        <v>480.3</v>
      </c>
    </row>
    <row r="683" ht="60" spans="1:9">
      <c r="A683" s="5" t="s">
        <v>3834</v>
      </c>
      <c r="B683" s="4" t="str">
        <f t="shared" si="20"/>
        <v>151335</v>
      </c>
      <c r="C683" s="4">
        <f t="shared" si="21"/>
        <v>151335</v>
      </c>
      <c r="D683" s="5" t="s">
        <v>1682</v>
      </c>
      <c r="E683" s="5" t="s">
        <v>1683</v>
      </c>
      <c r="F683" s="6" t="s">
        <v>27</v>
      </c>
      <c r="G683" s="6">
        <v>1</v>
      </c>
      <c r="H683" s="10">
        <v>1172.52</v>
      </c>
      <c r="I683" s="10">
        <v>1172.52</v>
      </c>
    </row>
    <row r="684" ht="45" spans="1:9">
      <c r="A684" s="5" t="s">
        <v>3835</v>
      </c>
      <c r="B684" s="4" t="str">
        <f t="shared" si="20"/>
        <v>151337</v>
      </c>
      <c r="C684" s="4">
        <f t="shared" si="21"/>
        <v>151337</v>
      </c>
      <c r="D684" s="5" t="s">
        <v>1684</v>
      </c>
      <c r="E684" s="5" t="s">
        <v>1685</v>
      </c>
      <c r="F684" s="6" t="s">
        <v>27</v>
      </c>
      <c r="G684" s="6">
        <v>1</v>
      </c>
      <c r="H684" s="7">
        <v>105.53</v>
      </c>
      <c r="I684" s="7">
        <v>105.53</v>
      </c>
    </row>
    <row r="685" ht="45" spans="1:9">
      <c r="A685" s="5" t="s">
        <v>3836</v>
      </c>
      <c r="B685" s="4" t="str">
        <f t="shared" si="20"/>
        <v>151338</v>
      </c>
      <c r="C685" s="4">
        <f t="shared" si="21"/>
        <v>151338</v>
      </c>
      <c r="D685" s="5" t="s">
        <v>1686</v>
      </c>
      <c r="E685" s="5" t="s">
        <v>1687</v>
      </c>
      <c r="F685" s="6" t="s">
        <v>27</v>
      </c>
      <c r="G685" s="6">
        <v>1</v>
      </c>
      <c r="H685" s="7">
        <v>22.02</v>
      </c>
      <c r="I685" s="7">
        <v>22.02</v>
      </c>
    </row>
    <row r="686" ht="45" spans="1:9">
      <c r="A686" s="5" t="s">
        <v>3837</v>
      </c>
      <c r="B686" s="4" t="str">
        <f t="shared" si="20"/>
        <v>151339</v>
      </c>
      <c r="C686" s="4">
        <f t="shared" si="21"/>
        <v>151339</v>
      </c>
      <c r="D686" s="5" t="s">
        <v>1688</v>
      </c>
      <c r="E686" s="5" t="s">
        <v>1689</v>
      </c>
      <c r="F686" s="6" t="s">
        <v>27</v>
      </c>
      <c r="G686" s="6">
        <v>1</v>
      </c>
      <c r="H686" s="7">
        <v>451.86</v>
      </c>
      <c r="I686" s="7">
        <v>451.86</v>
      </c>
    </row>
    <row r="687" ht="45" spans="1:9">
      <c r="A687" s="5" t="s">
        <v>3838</v>
      </c>
      <c r="B687" s="4" t="str">
        <f t="shared" si="20"/>
        <v>151344</v>
      </c>
      <c r="C687" s="4">
        <f t="shared" si="21"/>
        <v>151344</v>
      </c>
      <c r="D687" s="5" t="s">
        <v>1690</v>
      </c>
      <c r="E687" s="5" t="s">
        <v>1691</v>
      </c>
      <c r="F687" s="6" t="s">
        <v>27</v>
      </c>
      <c r="G687" s="6">
        <v>1</v>
      </c>
      <c r="H687" s="7">
        <v>85.4</v>
      </c>
      <c r="I687" s="7">
        <v>85.4</v>
      </c>
    </row>
    <row r="688" ht="45" spans="1:9">
      <c r="A688" s="5" t="s">
        <v>3839</v>
      </c>
      <c r="B688" s="4" t="str">
        <f t="shared" si="20"/>
        <v>151345</v>
      </c>
      <c r="C688" s="4">
        <f t="shared" si="21"/>
        <v>151345</v>
      </c>
      <c r="D688" s="5" t="s">
        <v>1692</v>
      </c>
      <c r="E688" s="5" t="s">
        <v>1693</v>
      </c>
      <c r="F688" s="6" t="s">
        <v>27</v>
      </c>
      <c r="G688" s="6">
        <v>1</v>
      </c>
      <c r="H688" s="7">
        <v>85.4</v>
      </c>
      <c r="I688" s="7">
        <v>85.4</v>
      </c>
    </row>
    <row r="689" ht="45" spans="1:9">
      <c r="A689" s="5" t="s">
        <v>3840</v>
      </c>
      <c r="B689" s="4" t="str">
        <f t="shared" si="20"/>
        <v>151346</v>
      </c>
      <c r="C689" s="4">
        <f t="shared" si="21"/>
        <v>151346</v>
      </c>
      <c r="D689" s="5" t="s">
        <v>1694</v>
      </c>
      <c r="E689" s="5" t="s">
        <v>1695</v>
      </c>
      <c r="F689" s="6" t="s">
        <v>27</v>
      </c>
      <c r="G689" s="6">
        <v>1</v>
      </c>
      <c r="H689" s="7">
        <v>122.38</v>
      </c>
      <c r="I689" s="7">
        <v>122.38</v>
      </c>
    </row>
    <row r="690" ht="45" spans="1:9">
      <c r="A690" s="5" t="s">
        <v>3841</v>
      </c>
      <c r="B690" s="4" t="str">
        <f t="shared" si="20"/>
        <v>151347</v>
      </c>
      <c r="C690" s="4">
        <f t="shared" si="21"/>
        <v>151347</v>
      </c>
      <c r="D690" s="5" t="s">
        <v>1696</v>
      </c>
      <c r="E690" s="5" t="s">
        <v>1697</v>
      </c>
      <c r="F690" s="6" t="s">
        <v>27</v>
      </c>
      <c r="G690" s="6">
        <v>1</v>
      </c>
      <c r="H690" s="7">
        <v>122.38</v>
      </c>
      <c r="I690" s="7">
        <v>122.38</v>
      </c>
    </row>
    <row r="691" ht="45" spans="1:9">
      <c r="A691" s="5" t="s">
        <v>3842</v>
      </c>
      <c r="B691" s="4" t="str">
        <f t="shared" si="20"/>
        <v>151348</v>
      </c>
      <c r="C691" s="4">
        <f t="shared" si="21"/>
        <v>151348</v>
      </c>
      <c r="D691" s="5" t="s">
        <v>1698</v>
      </c>
      <c r="E691" s="5" t="s">
        <v>1699</v>
      </c>
      <c r="F691" s="6" t="s">
        <v>27</v>
      </c>
      <c r="G691" s="6">
        <v>1</v>
      </c>
      <c r="H691" s="7">
        <v>122.38</v>
      </c>
      <c r="I691" s="7">
        <v>122.38</v>
      </c>
    </row>
    <row r="692" ht="45" spans="1:9">
      <c r="A692" s="5" t="s">
        <v>3843</v>
      </c>
      <c r="B692" s="4" t="str">
        <f t="shared" si="20"/>
        <v>151349</v>
      </c>
      <c r="C692" s="4">
        <f t="shared" si="21"/>
        <v>151349</v>
      </c>
      <c r="D692" s="5" t="s">
        <v>1700</v>
      </c>
      <c r="E692" s="5" t="s">
        <v>1701</v>
      </c>
      <c r="F692" s="6" t="s">
        <v>27</v>
      </c>
      <c r="G692" s="6">
        <v>1</v>
      </c>
      <c r="H692" s="7">
        <v>85.4</v>
      </c>
      <c r="I692" s="7">
        <v>85.4</v>
      </c>
    </row>
    <row r="693" ht="45" spans="1:9">
      <c r="A693" s="5" t="s">
        <v>3844</v>
      </c>
      <c r="B693" s="4" t="str">
        <f t="shared" si="20"/>
        <v>151350</v>
      </c>
      <c r="C693" s="4">
        <f t="shared" si="21"/>
        <v>151350</v>
      </c>
      <c r="D693" s="5" t="s">
        <v>1702</v>
      </c>
      <c r="E693" s="5" t="s">
        <v>1703</v>
      </c>
      <c r="F693" s="6" t="s">
        <v>27</v>
      </c>
      <c r="G693" s="6">
        <v>1</v>
      </c>
      <c r="H693" s="7">
        <v>128.01</v>
      </c>
      <c r="I693" s="7">
        <v>128.01</v>
      </c>
    </row>
    <row r="694" ht="45" spans="1:9">
      <c r="A694" s="5" t="s">
        <v>3845</v>
      </c>
      <c r="B694" s="4" t="str">
        <f t="shared" si="20"/>
        <v>151357</v>
      </c>
      <c r="C694" s="4">
        <f t="shared" si="21"/>
        <v>151357</v>
      </c>
      <c r="D694" s="5" t="s">
        <v>1704</v>
      </c>
      <c r="E694" s="5" t="s">
        <v>1705</v>
      </c>
      <c r="F694" s="6" t="s">
        <v>27</v>
      </c>
      <c r="G694" s="6">
        <v>1</v>
      </c>
      <c r="H694" s="7">
        <v>136.6</v>
      </c>
      <c r="I694" s="7">
        <v>136.6</v>
      </c>
    </row>
    <row r="695" ht="45" spans="1:9">
      <c r="A695" s="5" t="s">
        <v>3846</v>
      </c>
      <c r="B695" s="4" t="str">
        <f t="shared" si="20"/>
        <v>151359</v>
      </c>
      <c r="C695" s="4">
        <f t="shared" si="21"/>
        <v>151359</v>
      </c>
      <c r="D695" s="5" t="s">
        <v>1706</v>
      </c>
      <c r="E695" s="5" t="s">
        <v>1707</v>
      </c>
      <c r="F695" s="6" t="s">
        <v>27</v>
      </c>
      <c r="G695" s="6">
        <v>1</v>
      </c>
      <c r="H695" s="7">
        <v>199.73</v>
      </c>
      <c r="I695" s="7">
        <v>199.73</v>
      </c>
    </row>
    <row r="696" spans="1:9">
      <c r="A696" s="4" t="s">
        <v>3847</v>
      </c>
      <c r="B696" s="4" t="str">
        <f t="shared" si="20"/>
        <v>1514</v>
      </c>
      <c r="C696" s="4">
        <f t="shared" si="21"/>
        <v>1514</v>
      </c>
      <c r="D696" s="5"/>
      <c r="E696" s="4" t="s">
        <v>1708</v>
      </c>
      <c r="F696" s="6"/>
      <c r="G696" s="6"/>
      <c r="H696" s="7"/>
      <c r="I696" s="7"/>
    </row>
    <row r="697" ht="45" spans="1:9">
      <c r="A697" s="5" t="s">
        <v>3848</v>
      </c>
      <c r="B697" s="4" t="str">
        <f t="shared" si="20"/>
        <v>151401</v>
      </c>
      <c r="C697" s="4">
        <f t="shared" si="21"/>
        <v>151401</v>
      </c>
      <c r="D697" s="5" t="s">
        <v>1709</v>
      </c>
      <c r="E697" s="5" t="s">
        <v>1710</v>
      </c>
      <c r="F697" s="6" t="s">
        <v>32</v>
      </c>
      <c r="G697" s="6">
        <v>1</v>
      </c>
      <c r="H697" s="7">
        <v>5.73</v>
      </c>
      <c r="I697" s="7">
        <v>5.73</v>
      </c>
    </row>
    <row r="698" ht="45" spans="1:9">
      <c r="A698" s="5" t="s">
        <v>3849</v>
      </c>
      <c r="B698" s="4" t="str">
        <f t="shared" si="20"/>
        <v>151402</v>
      </c>
      <c r="C698" s="4">
        <f t="shared" si="21"/>
        <v>151402</v>
      </c>
      <c r="D698" s="5" t="s">
        <v>1711</v>
      </c>
      <c r="E698" s="5" t="s">
        <v>1712</v>
      </c>
      <c r="F698" s="6" t="s">
        <v>32</v>
      </c>
      <c r="G698" s="6">
        <v>1</v>
      </c>
      <c r="H698" s="7">
        <v>6.86</v>
      </c>
      <c r="I698" s="7">
        <v>6.86</v>
      </c>
    </row>
    <row r="699" ht="45" spans="1:9">
      <c r="A699" s="5" t="s">
        <v>3850</v>
      </c>
      <c r="B699" s="4" t="str">
        <f t="shared" si="20"/>
        <v>151403</v>
      </c>
      <c r="C699" s="4">
        <f t="shared" si="21"/>
        <v>151403</v>
      </c>
      <c r="D699" s="5" t="s">
        <v>1713</v>
      </c>
      <c r="E699" s="5" t="s">
        <v>1714</v>
      </c>
      <c r="F699" s="6" t="s">
        <v>32</v>
      </c>
      <c r="G699" s="6">
        <v>1</v>
      </c>
      <c r="H699" s="7">
        <v>8.72</v>
      </c>
      <c r="I699" s="7">
        <v>8.72</v>
      </c>
    </row>
    <row r="700" ht="45" spans="1:9">
      <c r="A700" s="5" t="s">
        <v>3851</v>
      </c>
      <c r="B700" s="4" t="str">
        <f t="shared" si="20"/>
        <v>151404</v>
      </c>
      <c r="C700" s="4">
        <f t="shared" si="21"/>
        <v>151404</v>
      </c>
      <c r="D700" s="5" t="s">
        <v>1715</v>
      </c>
      <c r="E700" s="5" t="s">
        <v>1716</v>
      </c>
      <c r="F700" s="6" t="s">
        <v>32</v>
      </c>
      <c r="G700" s="6">
        <v>1</v>
      </c>
      <c r="H700" s="7">
        <v>11.55</v>
      </c>
      <c r="I700" s="7">
        <v>11.55</v>
      </c>
    </row>
    <row r="701" ht="45" spans="1:9">
      <c r="A701" s="5" t="s">
        <v>3852</v>
      </c>
      <c r="B701" s="4" t="str">
        <f t="shared" si="20"/>
        <v>151405</v>
      </c>
      <c r="C701" s="4">
        <f t="shared" si="21"/>
        <v>151405</v>
      </c>
      <c r="D701" s="5" t="s">
        <v>1717</v>
      </c>
      <c r="E701" s="5" t="s">
        <v>1718</v>
      </c>
      <c r="F701" s="6" t="s">
        <v>32</v>
      </c>
      <c r="G701" s="6">
        <v>1</v>
      </c>
      <c r="H701" s="7">
        <v>16.31</v>
      </c>
      <c r="I701" s="7">
        <v>16.31</v>
      </c>
    </row>
    <row r="702" ht="45" spans="1:9">
      <c r="A702" s="5" t="s">
        <v>3853</v>
      </c>
      <c r="B702" s="4" t="str">
        <f t="shared" si="20"/>
        <v>151406</v>
      </c>
      <c r="C702" s="4">
        <f t="shared" si="21"/>
        <v>151406</v>
      </c>
      <c r="D702" s="5" t="s">
        <v>1719</v>
      </c>
      <c r="E702" s="5" t="s">
        <v>1720</v>
      </c>
      <c r="F702" s="6" t="s">
        <v>32</v>
      </c>
      <c r="G702" s="6">
        <v>1</v>
      </c>
      <c r="H702" s="7">
        <v>20.84</v>
      </c>
      <c r="I702" s="7">
        <v>20.84</v>
      </c>
    </row>
    <row r="703" ht="45" spans="1:9">
      <c r="A703" s="5" t="s">
        <v>3854</v>
      </c>
      <c r="B703" s="4" t="str">
        <f t="shared" si="20"/>
        <v>151407</v>
      </c>
      <c r="C703" s="4">
        <f t="shared" si="21"/>
        <v>151407</v>
      </c>
      <c r="D703" s="5" t="s">
        <v>1721</v>
      </c>
      <c r="E703" s="5" t="s">
        <v>1722</v>
      </c>
      <c r="F703" s="6" t="s">
        <v>32</v>
      </c>
      <c r="G703" s="6">
        <v>1</v>
      </c>
      <c r="H703" s="7">
        <v>33.21</v>
      </c>
      <c r="I703" s="7">
        <v>33.21</v>
      </c>
    </row>
    <row r="704" ht="45" spans="1:9">
      <c r="A704" s="5" t="s">
        <v>3855</v>
      </c>
      <c r="B704" s="4" t="str">
        <f t="shared" si="20"/>
        <v>151413</v>
      </c>
      <c r="C704" s="4">
        <f t="shared" si="21"/>
        <v>151413</v>
      </c>
      <c r="D704" s="5" t="s">
        <v>1723</v>
      </c>
      <c r="E704" s="5" t="s">
        <v>1724</v>
      </c>
      <c r="F704" s="6" t="s">
        <v>32</v>
      </c>
      <c r="G704" s="6">
        <v>1</v>
      </c>
      <c r="H704" s="7">
        <v>36.22</v>
      </c>
      <c r="I704" s="7">
        <v>36.22</v>
      </c>
    </row>
    <row r="705" ht="45" spans="1:9">
      <c r="A705" s="5" t="s">
        <v>3856</v>
      </c>
      <c r="B705" s="4" t="str">
        <f t="shared" si="20"/>
        <v>151414</v>
      </c>
      <c r="C705" s="4">
        <f t="shared" si="21"/>
        <v>151414</v>
      </c>
      <c r="D705" s="5" t="s">
        <v>1725</v>
      </c>
      <c r="E705" s="5" t="s">
        <v>1726</v>
      </c>
      <c r="F705" s="6" t="s">
        <v>32</v>
      </c>
      <c r="G705" s="6">
        <v>1</v>
      </c>
      <c r="H705" s="7">
        <v>17.02</v>
      </c>
      <c r="I705" s="7">
        <v>17.02</v>
      </c>
    </row>
    <row r="706" ht="45" spans="1:9">
      <c r="A706" s="5" t="s">
        <v>3857</v>
      </c>
      <c r="B706" s="4" t="str">
        <f t="shared" si="20"/>
        <v>151417</v>
      </c>
      <c r="C706" s="4">
        <f t="shared" si="21"/>
        <v>151417</v>
      </c>
      <c r="D706" s="5" t="s">
        <v>1727</v>
      </c>
      <c r="E706" s="5" t="s">
        <v>1728</v>
      </c>
      <c r="F706" s="6" t="s">
        <v>32</v>
      </c>
      <c r="G706" s="6">
        <v>1</v>
      </c>
      <c r="H706" s="7">
        <v>8.14</v>
      </c>
      <c r="I706" s="7">
        <v>8.14</v>
      </c>
    </row>
    <row r="707" ht="45" spans="1:9">
      <c r="A707" s="5" t="s">
        <v>3858</v>
      </c>
      <c r="B707" s="4" t="str">
        <f t="shared" si="20"/>
        <v>151418</v>
      </c>
      <c r="C707" s="4">
        <f t="shared" si="21"/>
        <v>151418</v>
      </c>
      <c r="D707" s="5" t="s">
        <v>1729</v>
      </c>
      <c r="E707" s="5" t="s">
        <v>1730</v>
      </c>
      <c r="F707" s="6" t="s">
        <v>32</v>
      </c>
      <c r="G707" s="6">
        <v>1</v>
      </c>
      <c r="H707" s="7">
        <v>10.24</v>
      </c>
      <c r="I707" s="7">
        <v>10.24</v>
      </c>
    </row>
    <row r="708" ht="45" spans="1:9">
      <c r="A708" s="5" t="s">
        <v>3859</v>
      </c>
      <c r="B708" s="4" t="str">
        <f t="shared" si="20"/>
        <v>151419</v>
      </c>
      <c r="C708" s="4">
        <f t="shared" si="21"/>
        <v>151419</v>
      </c>
      <c r="D708" s="5" t="s">
        <v>1731</v>
      </c>
      <c r="E708" s="5" t="s">
        <v>1732</v>
      </c>
      <c r="F708" s="6" t="s">
        <v>32</v>
      </c>
      <c r="G708" s="6">
        <v>1</v>
      </c>
      <c r="H708" s="7">
        <v>12.94</v>
      </c>
      <c r="I708" s="7">
        <v>12.94</v>
      </c>
    </row>
    <row r="709" ht="45" spans="1:9">
      <c r="A709" s="5" t="s">
        <v>3860</v>
      </c>
      <c r="B709" s="4" t="str">
        <f t="shared" si="20"/>
        <v>151420</v>
      </c>
      <c r="C709" s="4">
        <f t="shared" si="21"/>
        <v>151420</v>
      </c>
      <c r="D709" s="5" t="s">
        <v>1733</v>
      </c>
      <c r="E709" s="5" t="s">
        <v>1734</v>
      </c>
      <c r="F709" s="6" t="s">
        <v>32</v>
      </c>
      <c r="G709" s="6">
        <v>1</v>
      </c>
      <c r="H709" s="7">
        <v>17.36</v>
      </c>
      <c r="I709" s="7">
        <v>17.36</v>
      </c>
    </row>
    <row r="710" ht="45" spans="1:9">
      <c r="A710" s="5" t="s">
        <v>3861</v>
      </c>
      <c r="B710" s="4" t="str">
        <f t="shared" si="20"/>
        <v>151421</v>
      </c>
      <c r="C710" s="4">
        <f t="shared" si="21"/>
        <v>151421</v>
      </c>
      <c r="D710" s="5" t="s">
        <v>1735</v>
      </c>
      <c r="E710" s="5" t="s">
        <v>1736</v>
      </c>
      <c r="F710" s="6" t="s">
        <v>32</v>
      </c>
      <c r="G710" s="6">
        <v>1</v>
      </c>
      <c r="H710" s="7">
        <v>21.23</v>
      </c>
      <c r="I710" s="7">
        <v>21.23</v>
      </c>
    </row>
    <row r="711" ht="45" spans="1:9">
      <c r="A711" s="5" t="s">
        <v>3862</v>
      </c>
      <c r="B711" s="4" t="str">
        <f t="shared" si="20"/>
        <v>151422</v>
      </c>
      <c r="C711" s="4">
        <f t="shared" si="21"/>
        <v>151422</v>
      </c>
      <c r="D711" s="5" t="s">
        <v>1737</v>
      </c>
      <c r="E711" s="5" t="s">
        <v>1738</v>
      </c>
      <c r="F711" s="6" t="s">
        <v>32</v>
      </c>
      <c r="G711" s="6">
        <v>1</v>
      </c>
      <c r="H711" s="7">
        <v>34.69</v>
      </c>
      <c r="I711" s="7">
        <v>34.69</v>
      </c>
    </row>
    <row r="712" ht="45" spans="1:9">
      <c r="A712" s="5" t="s">
        <v>3863</v>
      </c>
      <c r="B712" s="4" t="str">
        <f t="shared" si="20"/>
        <v>151423</v>
      </c>
      <c r="C712" s="4">
        <f t="shared" si="21"/>
        <v>151423</v>
      </c>
      <c r="D712" s="5" t="s">
        <v>1739</v>
      </c>
      <c r="E712" s="5" t="s">
        <v>1740</v>
      </c>
      <c r="F712" s="6" t="s">
        <v>32</v>
      </c>
      <c r="G712" s="6">
        <v>1</v>
      </c>
      <c r="H712" s="7">
        <v>48.13</v>
      </c>
      <c r="I712" s="7">
        <v>48.13</v>
      </c>
    </row>
    <row r="713" ht="45" spans="1:9">
      <c r="A713" s="5" t="s">
        <v>3864</v>
      </c>
      <c r="B713" s="4" t="str">
        <f t="shared" si="20"/>
        <v>151425</v>
      </c>
      <c r="C713" s="4">
        <f t="shared" si="21"/>
        <v>151425</v>
      </c>
      <c r="D713" s="5" t="s">
        <v>1741</v>
      </c>
      <c r="E713" s="5" t="s">
        <v>1742</v>
      </c>
      <c r="F713" s="6" t="s">
        <v>32</v>
      </c>
      <c r="G713" s="6">
        <v>1</v>
      </c>
      <c r="H713" s="7">
        <v>65.53</v>
      </c>
      <c r="I713" s="7">
        <v>65.53</v>
      </c>
    </row>
    <row r="714" ht="45" spans="1:9">
      <c r="A714" s="5" t="s">
        <v>3865</v>
      </c>
      <c r="B714" s="4" t="str">
        <f t="shared" si="20"/>
        <v>151426</v>
      </c>
      <c r="C714" s="4">
        <f t="shared" si="21"/>
        <v>151426</v>
      </c>
      <c r="D714" s="5" t="s">
        <v>1743</v>
      </c>
      <c r="E714" s="5" t="s">
        <v>1744</v>
      </c>
      <c r="F714" s="6" t="s">
        <v>32</v>
      </c>
      <c r="G714" s="6">
        <v>1</v>
      </c>
      <c r="H714" s="7">
        <v>120.81</v>
      </c>
      <c r="I714" s="7">
        <v>120.81</v>
      </c>
    </row>
    <row r="715" ht="45" spans="1:9">
      <c r="A715" s="5" t="s">
        <v>3866</v>
      </c>
      <c r="B715" s="4" t="str">
        <f t="shared" si="20"/>
        <v>151427</v>
      </c>
      <c r="C715" s="4">
        <f t="shared" si="21"/>
        <v>151427</v>
      </c>
      <c r="D715" s="5" t="s">
        <v>1745</v>
      </c>
      <c r="E715" s="5" t="s">
        <v>1746</v>
      </c>
      <c r="F715" s="6" t="s">
        <v>32</v>
      </c>
      <c r="G715" s="6">
        <v>1</v>
      </c>
      <c r="H715" s="7">
        <v>140.76</v>
      </c>
      <c r="I715" s="7">
        <v>140.76</v>
      </c>
    </row>
    <row r="716" ht="45" spans="1:9">
      <c r="A716" s="5" t="s">
        <v>3867</v>
      </c>
      <c r="B716" s="4" t="str">
        <f t="shared" si="20"/>
        <v>151428</v>
      </c>
      <c r="C716" s="4">
        <f t="shared" si="21"/>
        <v>151428</v>
      </c>
      <c r="D716" s="5" t="s">
        <v>1747</v>
      </c>
      <c r="E716" s="5" t="s">
        <v>1748</v>
      </c>
      <c r="F716" s="6" t="s">
        <v>32</v>
      </c>
      <c r="G716" s="6">
        <v>1</v>
      </c>
      <c r="H716" s="7">
        <v>432.02</v>
      </c>
      <c r="I716" s="7">
        <v>432.02</v>
      </c>
    </row>
    <row r="717" ht="45" spans="1:9">
      <c r="A717" s="5" t="s">
        <v>3868</v>
      </c>
      <c r="B717" s="4" t="str">
        <f t="shared" si="20"/>
        <v>151429</v>
      </c>
      <c r="C717" s="4">
        <f t="shared" si="21"/>
        <v>151429</v>
      </c>
      <c r="D717" s="5" t="s">
        <v>1749</v>
      </c>
      <c r="E717" s="5" t="s">
        <v>1750</v>
      </c>
      <c r="F717" s="6" t="s">
        <v>32</v>
      </c>
      <c r="G717" s="6">
        <v>1</v>
      </c>
      <c r="H717" s="7">
        <v>98.02</v>
      </c>
      <c r="I717" s="7">
        <v>98.02</v>
      </c>
    </row>
    <row r="718" ht="45" spans="1:9">
      <c r="A718" s="5" t="s">
        <v>3869</v>
      </c>
      <c r="B718" s="4" t="str">
        <f t="shared" ref="B718:B781" si="22">SUBSTITUTE(A718,"'",)</f>
        <v>151430</v>
      </c>
      <c r="C718" s="4">
        <f t="shared" ref="C718:C781" si="23">VALUE(B718)</f>
        <v>151430</v>
      </c>
      <c r="D718" s="5" t="s">
        <v>1751</v>
      </c>
      <c r="E718" s="5" t="s">
        <v>1752</v>
      </c>
      <c r="F718" s="6" t="s">
        <v>32</v>
      </c>
      <c r="G718" s="6">
        <v>1</v>
      </c>
      <c r="H718" s="7">
        <v>187.35</v>
      </c>
      <c r="I718" s="7">
        <v>187.35</v>
      </c>
    </row>
    <row r="719" ht="45" spans="1:9">
      <c r="A719" s="5" t="s">
        <v>3870</v>
      </c>
      <c r="B719" s="4" t="str">
        <f t="shared" si="22"/>
        <v>151431</v>
      </c>
      <c r="C719" s="4">
        <f t="shared" si="23"/>
        <v>151431</v>
      </c>
      <c r="D719" s="5" t="s">
        <v>1753</v>
      </c>
      <c r="E719" s="5" t="s">
        <v>1754</v>
      </c>
      <c r="F719" s="6" t="s">
        <v>32</v>
      </c>
      <c r="G719" s="6">
        <v>1</v>
      </c>
      <c r="H719" s="7">
        <v>245.05</v>
      </c>
      <c r="I719" s="7">
        <v>245.05</v>
      </c>
    </row>
    <row r="720" ht="45" spans="1:9">
      <c r="A720" s="5" t="s">
        <v>3871</v>
      </c>
      <c r="B720" s="4" t="str">
        <f t="shared" si="22"/>
        <v>151432</v>
      </c>
      <c r="C720" s="4">
        <f t="shared" si="23"/>
        <v>151432</v>
      </c>
      <c r="D720" s="5" t="s">
        <v>1755</v>
      </c>
      <c r="E720" s="5" t="s">
        <v>1756</v>
      </c>
      <c r="F720" s="6" t="s">
        <v>32</v>
      </c>
      <c r="G720" s="6">
        <v>1</v>
      </c>
      <c r="H720" s="7">
        <v>302.93</v>
      </c>
      <c r="I720" s="7">
        <v>302.93</v>
      </c>
    </row>
    <row r="721" ht="45" spans="1:9">
      <c r="A721" s="5" t="s">
        <v>3872</v>
      </c>
      <c r="B721" s="4" t="str">
        <f t="shared" si="22"/>
        <v>151433</v>
      </c>
      <c r="C721" s="4">
        <f t="shared" si="23"/>
        <v>151433</v>
      </c>
      <c r="D721" s="5" t="s">
        <v>1757</v>
      </c>
      <c r="E721" s="5" t="s">
        <v>1758</v>
      </c>
      <c r="F721" s="6" t="s">
        <v>32</v>
      </c>
      <c r="G721" s="6">
        <v>1</v>
      </c>
      <c r="H721" s="7">
        <v>81.03</v>
      </c>
      <c r="I721" s="7">
        <v>81.03</v>
      </c>
    </row>
    <row r="722" ht="45" spans="1:9">
      <c r="A722" s="5" t="s">
        <v>3873</v>
      </c>
      <c r="B722" s="4" t="str">
        <f t="shared" si="22"/>
        <v>151434</v>
      </c>
      <c r="C722" s="4">
        <f t="shared" si="23"/>
        <v>151434</v>
      </c>
      <c r="D722" s="5" t="s">
        <v>1759</v>
      </c>
      <c r="E722" s="5" t="s">
        <v>1760</v>
      </c>
      <c r="F722" s="6" t="s">
        <v>32</v>
      </c>
      <c r="G722" s="6">
        <v>1</v>
      </c>
      <c r="H722" s="7">
        <v>97.58</v>
      </c>
      <c r="I722" s="7">
        <v>97.58</v>
      </c>
    </row>
    <row r="723" ht="45" spans="1:9">
      <c r="A723" s="5" t="s">
        <v>3874</v>
      </c>
      <c r="B723" s="4" t="str">
        <f t="shared" si="22"/>
        <v>151438</v>
      </c>
      <c r="C723" s="4">
        <f t="shared" si="23"/>
        <v>151438</v>
      </c>
      <c r="D723" s="5" t="s">
        <v>1761</v>
      </c>
      <c r="E723" s="5" t="s">
        <v>1762</v>
      </c>
      <c r="F723" s="6" t="s">
        <v>32</v>
      </c>
      <c r="G723" s="6">
        <v>1</v>
      </c>
      <c r="H723" s="7">
        <v>12.07</v>
      </c>
      <c r="I723" s="7">
        <v>12.07</v>
      </c>
    </row>
    <row r="724" ht="45" spans="1:9">
      <c r="A724" s="5" t="s">
        <v>3875</v>
      </c>
      <c r="B724" s="4" t="str">
        <f t="shared" si="22"/>
        <v>151439</v>
      </c>
      <c r="C724" s="4">
        <f t="shared" si="23"/>
        <v>151439</v>
      </c>
      <c r="D724" s="5" t="s">
        <v>1763</v>
      </c>
      <c r="E724" s="5" t="s">
        <v>1764</v>
      </c>
      <c r="F724" s="6" t="s">
        <v>32</v>
      </c>
      <c r="G724" s="6">
        <v>1</v>
      </c>
      <c r="H724" s="7">
        <v>13.26</v>
      </c>
      <c r="I724" s="7">
        <v>13.26</v>
      </c>
    </row>
    <row r="725" ht="45" spans="1:9">
      <c r="A725" s="5" t="s">
        <v>3876</v>
      </c>
      <c r="B725" s="4" t="str">
        <f t="shared" si="22"/>
        <v>151440</v>
      </c>
      <c r="C725" s="4">
        <f t="shared" si="23"/>
        <v>151440</v>
      </c>
      <c r="D725" s="5" t="s">
        <v>1765</v>
      </c>
      <c r="E725" s="5" t="s">
        <v>1766</v>
      </c>
      <c r="F725" s="6" t="s">
        <v>32</v>
      </c>
      <c r="G725" s="6">
        <v>1</v>
      </c>
      <c r="H725" s="7">
        <v>19.61</v>
      </c>
      <c r="I725" s="7">
        <v>19.61</v>
      </c>
    </row>
    <row r="726" spans="1:9">
      <c r="A726" s="4" t="s">
        <v>3877</v>
      </c>
      <c r="B726" s="4" t="str">
        <f t="shared" si="22"/>
        <v>1515</v>
      </c>
      <c r="C726" s="4">
        <f t="shared" si="23"/>
        <v>1515</v>
      </c>
      <c r="D726" s="5"/>
      <c r="E726" s="4" t="s">
        <v>1767</v>
      </c>
      <c r="F726" s="6"/>
      <c r="G726" s="6"/>
      <c r="H726" s="7"/>
      <c r="I726" s="7"/>
    </row>
    <row r="727" spans="1:9">
      <c r="A727" s="5" t="s">
        <v>3878</v>
      </c>
      <c r="B727" s="4" t="str">
        <f t="shared" si="22"/>
        <v>151503</v>
      </c>
      <c r="C727" s="4">
        <f t="shared" si="23"/>
        <v>151503</v>
      </c>
      <c r="D727" s="5" t="s">
        <v>1768</v>
      </c>
      <c r="E727" s="5" t="s">
        <v>1769</v>
      </c>
      <c r="F727" s="6" t="s">
        <v>27</v>
      </c>
      <c r="G727" s="6">
        <v>1</v>
      </c>
      <c r="H727" s="7">
        <v>17.14</v>
      </c>
      <c r="I727" s="7">
        <v>17.14</v>
      </c>
    </row>
    <row r="728" spans="1:9">
      <c r="A728" s="5" t="s">
        <v>3879</v>
      </c>
      <c r="B728" s="4" t="str">
        <f t="shared" si="22"/>
        <v>151504</v>
      </c>
      <c r="C728" s="4">
        <f t="shared" si="23"/>
        <v>151504</v>
      </c>
      <c r="D728" s="5" t="s">
        <v>1770</v>
      </c>
      <c r="E728" s="5" t="s">
        <v>1771</v>
      </c>
      <c r="F728" s="6" t="s">
        <v>27</v>
      </c>
      <c r="G728" s="6">
        <v>1</v>
      </c>
      <c r="H728" s="7">
        <v>17.59</v>
      </c>
      <c r="I728" s="7">
        <v>17.59</v>
      </c>
    </row>
    <row r="729" ht="30" spans="1:9">
      <c r="A729" s="5" t="s">
        <v>3880</v>
      </c>
      <c r="B729" s="4" t="str">
        <f t="shared" si="22"/>
        <v>151506</v>
      </c>
      <c r="C729" s="4">
        <f t="shared" si="23"/>
        <v>151506</v>
      </c>
      <c r="D729" s="5" t="s">
        <v>1772</v>
      </c>
      <c r="E729" s="5" t="s">
        <v>1773</v>
      </c>
      <c r="F729" s="6" t="s">
        <v>27</v>
      </c>
      <c r="G729" s="6">
        <v>1</v>
      </c>
      <c r="H729" s="7">
        <v>235.16</v>
      </c>
      <c r="I729" s="7">
        <v>235.16</v>
      </c>
    </row>
    <row r="730" spans="1:9">
      <c r="A730" s="5" t="s">
        <v>3881</v>
      </c>
      <c r="B730" s="4" t="str">
        <f t="shared" si="22"/>
        <v>151507</v>
      </c>
      <c r="C730" s="4">
        <f t="shared" si="23"/>
        <v>151507</v>
      </c>
      <c r="D730" s="5" t="s">
        <v>1774</v>
      </c>
      <c r="E730" s="5" t="s">
        <v>1775</v>
      </c>
      <c r="F730" s="6" t="s">
        <v>27</v>
      </c>
      <c r="G730" s="6">
        <v>1</v>
      </c>
      <c r="H730" s="7">
        <v>12.34</v>
      </c>
      <c r="I730" s="7">
        <v>12.34</v>
      </c>
    </row>
    <row r="731" ht="30" spans="1:9">
      <c r="A731" s="5" t="s">
        <v>3882</v>
      </c>
      <c r="B731" s="4" t="str">
        <f t="shared" si="22"/>
        <v>151508</v>
      </c>
      <c r="C731" s="4">
        <f t="shared" si="23"/>
        <v>151508</v>
      </c>
      <c r="D731" s="5" t="s">
        <v>1776</v>
      </c>
      <c r="E731" s="5" t="s">
        <v>1777</v>
      </c>
      <c r="F731" s="6" t="s">
        <v>27</v>
      </c>
      <c r="G731" s="6">
        <v>1</v>
      </c>
      <c r="H731" s="7">
        <v>2.52</v>
      </c>
      <c r="I731" s="7">
        <v>2.52</v>
      </c>
    </row>
    <row r="732" ht="30" spans="1:9">
      <c r="A732" s="5" t="s">
        <v>3883</v>
      </c>
      <c r="B732" s="4" t="str">
        <f t="shared" si="22"/>
        <v>151509</v>
      </c>
      <c r="C732" s="4">
        <f t="shared" si="23"/>
        <v>151509</v>
      </c>
      <c r="D732" s="5" t="s">
        <v>1778</v>
      </c>
      <c r="E732" s="5" t="s">
        <v>1779</v>
      </c>
      <c r="F732" s="6" t="s">
        <v>27</v>
      </c>
      <c r="G732" s="6">
        <v>1</v>
      </c>
      <c r="H732" s="7">
        <v>3.54</v>
      </c>
      <c r="I732" s="7">
        <v>3.54</v>
      </c>
    </row>
    <row r="733" ht="30" spans="1:9">
      <c r="A733" s="5" t="s">
        <v>3884</v>
      </c>
      <c r="B733" s="4" t="str">
        <f t="shared" si="22"/>
        <v>151510</v>
      </c>
      <c r="C733" s="4">
        <f t="shared" si="23"/>
        <v>151510</v>
      </c>
      <c r="D733" s="5" t="s">
        <v>1780</v>
      </c>
      <c r="E733" s="5" t="s">
        <v>1781</v>
      </c>
      <c r="F733" s="6" t="s">
        <v>27</v>
      </c>
      <c r="G733" s="6">
        <v>1</v>
      </c>
      <c r="H733" s="7">
        <v>7.35</v>
      </c>
      <c r="I733" s="7">
        <v>7.35</v>
      </c>
    </row>
    <row r="734" ht="30" spans="1:9">
      <c r="A734" s="5" t="s">
        <v>3885</v>
      </c>
      <c r="B734" s="4" t="str">
        <f t="shared" si="22"/>
        <v>151511</v>
      </c>
      <c r="C734" s="4">
        <f t="shared" si="23"/>
        <v>151511</v>
      </c>
      <c r="D734" s="5" t="s">
        <v>1782</v>
      </c>
      <c r="E734" s="5" t="s">
        <v>1783</v>
      </c>
      <c r="F734" s="6" t="s">
        <v>27</v>
      </c>
      <c r="G734" s="6">
        <v>1</v>
      </c>
      <c r="H734" s="7">
        <v>27.73</v>
      </c>
      <c r="I734" s="7">
        <v>27.73</v>
      </c>
    </row>
    <row r="735" spans="1:9">
      <c r="A735" s="5" t="s">
        <v>3886</v>
      </c>
      <c r="B735" s="4" t="str">
        <f t="shared" si="22"/>
        <v>151512</v>
      </c>
      <c r="C735" s="4">
        <f t="shared" si="23"/>
        <v>151512</v>
      </c>
      <c r="D735" s="5" t="s">
        <v>1784</v>
      </c>
      <c r="E735" s="5" t="s">
        <v>1785</v>
      </c>
      <c r="F735" s="6" t="s">
        <v>27</v>
      </c>
      <c r="G735" s="6">
        <v>1</v>
      </c>
      <c r="H735" s="7">
        <v>86.98</v>
      </c>
      <c r="I735" s="7">
        <v>86.98</v>
      </c>
    </row>
    <row r="736" ht="30" spans="1:9">
      <c r="A736" s="5" t="s">
        <v>3887</v>
      </c>
      <c r="B736" s="4" t="str">
        <f t="shared" si="22"/>
        <v>151513</v>
      </c>
      <c r="C736" s="4">
        <f t="shared" si="23"/>
        <v>151513</v>
      </c>
      <c r="D736" s="5" t="s">
        <v>1786</v>
      </c>
      <c r="E736" s="5" t="s">
        <v>1787</v>
      </c>
      <c r="F736" s="6" t="s">
        <v>27</v>
      </c>
      <c r="G736" s="6">
        <v>1</v>
      </c>
      <c r="H736" s="7">
        <v>29.14</v>
      </c>
      <c r="I736" s="7">
        <v>29.14</v>
      </c>
    </row>
    <row r="737" ht="45" spans="1:9">
      <c r="A737" s="4" t="s">
        <v>3888</v>
      </c>
      <c r="B737" s="4" t="str">
        <f t="shared" si="22"/>
        <v>1516</v>
      </c>
      <c r="C737" s="4">
        <f t="shared" si="23"/>
        <v>1516</v>
      </c>
      <c r="D737" s="5"/>
      <c r="E737" s="4" t="s">
        <v>1383</v>
      </c>
      <c r="F737" s="6"/>
      <c r="G737" s="6"/>
      <c r="H737" s="7"/>
      <c r="I737" s="7"/>
    </row>
    <row r="738" ht="45" spans="1:9">
      <c r="A738" s="5" t="s">
        <v>3889</v>
      </c>
      <c r="B738" s="4" t="str">
        <f t="shared" si="22"/>
        <v>151601</v>
      </c>
      <c r="C738" s="4">
        <f t="shared" si="23"/>
        <v>151601</v>
      </c>
      <c r="D738" s="5" t="s">
        <v>1788</v>
      </c>
      <c r="E738" s="5" t="s">
        <v>1789</v>
      </c>
      <c r="F738" s="6" t="s">
        <v>32</v>
      </c>
      <c r="G738" s="6">
        <v>1</v>
      </c>
      <c r="H738" s="7">
        <v>12.25</v>
      </c>
      <c r="I738" s="7">
        <v>12.25</v>
      </c>
    </row>
    <row r="739" ht="45" spans="1:9">
      <c r="A739" s="5" t="s">
        <v>3890</v>
      </c>
      <c r="B739" s="4" t="str">
        <f t="shared" si="22"/>
        <v>151602</v>
      </c>
      <c r="C739" s="4">
        <f t="shared" si="23"/>
        <v>151602</v>
      </c>
      <c r="D739" s="5" t="s">
        <v>1790</v>
      </c>
      <c r="E739" s="5" t="s">
        <v>1791</v>
      </c>
      <c r="F739" s="6" t="s">
        <v>32</v>
      </c>
      <c r="G739" s="6">
        <v>1</v>
      </c>
      <c r="H739" s="7">
        <v>18.34</v>
      </c>
      <c r="I739" s="7">
        <v>18.34</v>
      </c>
    </row>
    <row r="740" ht="45" spans="1:9">
      <c r="A740" s="5" t="s">
        <v>3891</v>
      </c>
      <c r="B740" s="4" t="str">
        <f t="shared" si="22"/>
        <v>151603</v>
      </c>
      <c r="C740" s="4">
        <f t="shared" si="23"/>
        <v>151603</v>
      </c>
      <c r="D740" s="5" t="s">
        <v>1792</v>
      </c>
      <c r="E740" s="5" t="s">
        <v>1793</v>
      </c>
      <c r="F740" s="6" t="s">
        <v>32</v>
      </c>
      <c r="G740" s="6">
        <v>1</v>
      </c>
      <c r="H740" s="7">
        <v>27.61</v>
      </c>
      <c r="I740" s="7">
        <v>27.61</v>
      </c>
    </row>
    <row r="741" ht="45" spans="1:9">
      <c r="A741" s="5" t="s">
        <v>3892</v>
      </c>
      <c r="B741" s="4" t="str">
        <f t="shared" si="22"/>
        <v>151604</v>
      </c>
      <c r="C741" s="4">
        <f t="shared" si="23"/>
        <v>151604</v>
      </c>
      <c r="D741" s="5" t="s">
        <v>1794</v>
      </c>
      <c r="E741" s="5" t="s">
        <v>1795</v>
      </c>
      <c r="F741" s="6" t="s">
        <v>32</v>
      </c>
      <c r="G741" s="6">
        <v>1</v>
      </c>
      <c r="H741" s="7">
        <v>23.34</v>
      </c>
      <c r="I741" s="7">
        <v>23.34</v>
      </c>
    </row>
    <row r="742" ht="45" spans="1:9">
      <c r="A742" s="5" t="s">
        <v>3893</v>
      </c>
      <c r="B742" s="4" t="str">
        <f t="shared" si="22"/>
        <v>151605</v>
      </c>
      <c r="C742" s="4">
        <f t="shared" si="23"/>
        <v>151605</v>
      </c>
      <c r="D742" s="5" t="s">
        <v>1796</v>
      </c>
      <c r="E742" s="5" t="s">
        <v>1797</v>
      </c>
      <c r="F742" s="6" t="s">
        <v>32</v>
      </c>
      <c r="G742" s="6">
        <v>1</v>
      </c>
      <c r="H742" s="7">
        <v>35.54</v>
      </c>
      <c r="I742" s="7">
        <v>35.54</v>
      </c>
    </row>
    <row r="743" ht="45" spans="1:9">
      <c r="A743" s="5" t="s">
        <v>3894</v>
      </c>
      <c r="B743" s="4" t="str">
        <f t="shared" si="22"/>
        <v>151606</v>
      </c>
      <c r="C743" s="4">
        <f t="shared" si="23"/>
        <v>151606</v>
      </c>
      <c r="D743" s="5" t="s">
        <v>1798</v>
      </c>
      <c r="E743" s="5" t="s">
        <v>1799</v>
      </c>
      <c r="F743" s="6" t="s">
        <v>32</v>
      </c>
      <c r="G743" s="6">
        <v>1</v>
      </c>
      <c r="H743" s="7">
        <v>51.7</v>
      </c>
      <c r="I743" s="7">
        <v>51.7</v>
      </c>
    </row>
    <row r="744" ht="30" spans="1:9">
      <c r="A744" s="4" t="s">
        <v>3895</v>
      </c>
      <c r="B744" s="4" t="str">
        <f t="shared" si="22"/>
        <v>1517</v>
      </c>
      <c r="C744" s="4">
        <f t="shared" si="23"/>
        <v>1517</v>
      </c>
      <c r="D744" s="5"/>
      <c r="E744" s="4" t="s">
        <v>1800</v>
      </c>
      <c r="F744" s="6"/>
      <c r="G744" s="6"/>
      <c r="H744" s="7"/>
      <c r="I744" s="7"/>
    </row>
    <row r="745" ht="60" spans="1:9">
      <c r="A745" s="5" t="s">
        <v>3896</v>
      </c>
      <c r="B745" s="4" t="str">
        <f t="shared" si="22"/>
        <v>151701</v>
      </c>
      <c r="C745" s="4">
        <f t="shared" si="23"/>
        <v>151701</v>
      </c>
      <c r="D745" s="5" t="s">
        <v>1801</v>
      </c>
      <c r="E745" s="5" t="s">
        <v>1802</v>
      </c>
      <c r="F745" s="6" t="s">
        <v>27</v>
      </c>
      <c r="G745" s="6">
        <v>1</v>
      </c>
      <c r="H745" s="10">
        <v>2187.92</v>
      </c>
      <c r="I745" s="10">
        <v>2187.92</v>
      </c>
    </row>
    <row r="746" ht="60" spans="1:9">
      <c r="A746" s="5" t="s">
        <v>3897</v>
      </c>
      <c r="B746" s="4" t="str">
        <f t="shared" si="22"/>
        <v>151702</v>
      </c>
      <c r="C746" s="4">
        <f t="shared" si="23"/>
        <v>151702</v>
      </c>
      <c r="D746" s="5" t="s">
        <v>1803</v>
      </c>
      <c r="E746" s="5" t="s">
        <v>1804</v>
      </c>
      <c r="F746" s="6" t="s">
        <v>27</v>
      </c>
      <c r="G746" s="6">
        <v>1</v>
      </c>
      <c r="H746" s="10">
        <v>2949.17</v>
      </c>
      <c r="I746" s="10">
        <v>2949.17</v>
      </c>
    </row>
    <row r="747" ht="60" spans="1:9">
      <c r="A747" s="5" t="s">
        <v>3898</v>
      </c>
      <c r="B747" s="4" t="str">
        <f t="shared" si="22"/>
        <v>151703</v>
      </c>
      <c r="C747" s="4">
        <f t="shared" si="23"/>
        <v>151703</v>
      </c>
      <c r="D747" s="5" t="s">
        <v>1805</v>
      </c>
      <c r="E747" s="5" t="s">
        <v>1806</v>
      </c>
      <c r="F747" s="6" t="s">
        <v>27</v>
      </c>
      <c r="G747" s="6">
        <v>1</v>
      </c>
      <c r="H747" s="10">
        <v>3200.09</v>
      </c>
      <c r="I747" s="10">
        <v>3200.09</v>
      </c>
    </row>
    <row r="748" ht="60" spans="1:9">
      <c r="A748" s="5" t="s">
        <v>3899</v>
      </c>
      <c r="B748" s="4" t="str">
        <f t="shared" si="22"/>
        <v>151704</v>
      </c>
      <c r="C748" s="4">
        <f t="shared" si="23"/>
        <v>151704</v>
      </c>
      <c r="D748" s="5" t="s">
        <v>1807</v>
      </c>
      <c r="E748" s="5" t="s">
        <v>1808</v>
      </c>
      <c r="F748" s="6" t="s">
        <v>27</v>
      </c>
      <c r="G748" s="6">
        <v>1</v>
      </c>
      <c r="H748" s="10">
        <v>3634.22</v>
      </c>
      <c r="I748" s="10">
        <v>3634.22</v>
      </c>
    </row>
    <row r="749" ht="60" spans="1:9">
      <c r="A749" s="5" t="s">
        <v>3900</v>
      </c>
      <c r="B749" s="4" t="str">
        <f t="shared" si="22"/>
        <v>151705</v>
      </c>
      <c r="C749" s="4">
        <f t="shared" si="23"/>
        <v>151705</v>
      </c>
      <c r="D749" s="5" t="s">
        <v>1809</v>
      </c>
      <c r="E749" s="5" t="s">
        <v>1810</v>
      </c>
      <c r="F749" s="6" t="s">
        <v>27</v>
      </c>
      <c r="G749" s="6">
        <v>1</v>
      </c>
      <c r="H749" s="10">
        <v>3934.95</v>
      </c>
      <c r="I749" s="10">
        <v>3934.95</v>
      </c>
    </row>
    <row r="750" ht="60" spans="1:9">
      <c r="A750" s="5" t="s">
        <v>3901</v>
      </c>
      <c r="B750" s="4" t="str">
        <f t="shared" si="22"/>
        <v>151706</v>
      </c>
      <c r="C750" s="4">
        <f t="shared" si="23"/>
        <v>151706</v>
      </c>
      <c r="D750" s="5" t="s">
        <v>1811</v>
      </c>
      <c r="E750" s="5" t="s">
        <v>1812</v>
      </c>
      <c r="F750" s="6" t="s">
        <v>27</v>
      </c>
      <c r="G750" s="6">
        <v>1</v>
      </c>
      <c r="H750" s="10">
        <v>6473.71</v>
      </c>
      <c r="I750" s="10">
        <v>6473.71</v>
      </c>
    </row>
    <row r="751" ht="75" spans="1:9">
      <c r="A751" s="5" t="s">
        <v>3902</v>
      </c>
      <c r="B751" s="4" t="str">
        <f t="shared" si="22"/>
        <v>151707</v>
      </c>
      <c r="C751" s="4">
        <f t="shared" si="23"/>
        <v>151707</v>
      </c>
      <c r="D751" s="5" t="s">
        <v>1813</v>
      </c>
      <c r="E751" s="5" t="s">
        <v>1814</v>
      </c>
      <c r="F751" s="6" t="s">
        <v>27</v>
      </c>
      <c r="G751" s="6">
        <v>1</v>
      </c>
      <c r="H751" s="10">
        <v>4866.96</v>
      </c>
      <c r="I751" s="10">
        <v>4866.96</v>
      </c>
    </row>
    <row r="752" ht="60" spans="1:9">
      <c r="A752" s="5" t="s">
        <v>3903</v>
      </c>
      <c r="B752" s="4" t="str">
        <f t="shared" si="22"/>
        <v>151710</v>
      </c>
      <c r="C752" s="4">
        <f t="shared" si="23"/>
        <v>151710</v>
      </c>
      <c r="D752" s="5" t="s">
        <v>1815</v>
      </c>
      <c r="E752" s="5" t="s">
        <v>1816</v>
      </c>
      <c r="F752" s="6" t="s">
        <v>27</v>
      </c>
      <c r="G752" s="6">
        <v>1</v>
      </c>
      <c r="H752" s="10">
        <v>8199.08</v>
      </c>
      <c r="I752" s="10">
        <v>8199.08</v>
      </c>
    </row>
    <row r="753" ht="75" spans="1:9">
      <c r="A753" s="5" t="s">
        <v>3904</v>
      </c>
      <c r="B753" s="4" t="str">
        <f t="shared" si="22"/>
        <v>151711</v>
      </c>
      <c r="C753" s="4">
        <f t="shared" si="23"/>
        <v>151711</v>
      </c>
      <c r="D753" s="5" t="s">
        <v>1817</v>
      </c>
      <c r="E753" s="5" t="s">
        <v>1818</v>
      </c>
      <c r="F753" s="6" t="s">
        <v>27</v>
      </c>
      <c r="G753" s="6">
        <v>1</v>
      </c>
      <c r="H753" s="10">
        <v>7012.75</v>
      </c>
      <c r="I753" s="10">
        <v>7012.75</v>
      </c>
    </row>
    <row r="754" ht="90" spans="1:9">
      <c r="A754" s="5" t="s">
        <v>3905</v>
      </c>
      <c r="B754" s="4" t="str">
        <f t="shared" si="22"/>
        <v>151712</v>
      </c>
      <c r="C754" s="4">
        <f t="shared" si="23"/>
        <v>151712</v>
      </c>
      <c r="D754" s="5" t="s">
        <v>1819</v>
      </c>
      <c r="E754" s="5" t="s">
        <v>1820</v>
      </c>
      <c r="F754" s="6" t="s">
        <v>27</v>
      </c>
      <c r="G754" s="6">
        <v>1</v>
      </c>
      <c r="H754" s="10">
        <v>37424.47</v>
      </c>
      <c r="I754" s="10">
        <v>37424.47</v>
      </c>
    </row>
    <row r="755" ht="90" spans="1:9">
      <c r="A755" s="5" t="s">
        <v>3906</v>
      </c>
      <c r="B755" s="4" t="str">
        <f t="shared" si="22"/>
        <v>151713</v>
      </c>
      <c r="C755" s="4">
        <f t="shared" si="23"/>
        <v>151713</v>
      </c>
      <c r="D755" s="5" t="s">
        <v>1821</v>
      </c>
      <c r="E755" s="5" t="s">
        <v>1822</v>
      </c>
      <c r="F755" s="6" t="s">
        <v>27</v>
      </c>
      <c r="G755" s="6">
        <v>1</v>
      </c>
      <c r="H755" s="10">
        <v>48611.23</v>
      </c>
      <c r="I755" s="10">
        <v>48611.23</v>
      </c>
    </row>
    <row r="756" ht="90" spans="1:9">
      <c r="A756" s="5" t="s">
        <v>3907</v>
      </c>
      <c r="B756" s="4" t="str">
        <f t="shared" si="22"/>
        <v>151714</v>
      </c>
      <c r="C756" s="4">
        <f t="shared" si="23"/>
        <v>151714</v>
      </c>
      <c r="D756" s="5" t="s">
        <v>1823</v>
      </c>
      <c r="E756" s="5" t="s">
        <v>1824</v>
      </c>
      <c r="F756" s="6" t="s">
        <v>27</v>
      </c>
      <c r="G756" s="6">
        <v>1</v>
      </c>
      <c r="H756" s="10">
        <v>71024.55</v>
      </c>
      <c r="I756" s="10">
        <v>71024.55</v>
      </c>
    </row>
    <row r="757" ht="90" spans="1:9">
      <c r="A757" s="5" t="s">
        <v>3908</v>
      </c>
      <c r="B757" s="4" t="str">
        <f t="shared" si="22"/>
        <v>151715</v>
      </c>
      <c r="C757" s="4">
        <f t="shared" si="23"/>
        <v>151715</v>
      </c>
      <c r="D757" s="5" t="s">
        <v>1825</v>
      </c>
      <c r="E757" s="5" t="s">
        <v>1826</v>
      </c>
      <c r="F757" s="6" t="s">
        <v>27</v>
      </c>
      <c r="G757" s="6">
        <v>1</v>
      </c>
      <c r="H757" s="10">
        <v>88142.01</v>
      </c>
      <c r="I757" s="10">
        <v>88142.01</v>
      </c>
    </row>
    <row r="758" spans="1:9">
      <c r="A758" s="4" t="s">
        <v>3909</v>
      </c>
      <c r="B758" s="4" t="str">
        <f t="shared" si="22"/>
        <v>1518</v>
      </c>
      <c r="C758" s="4">
        <f t="shared" si="23"/>
        <v>1518</v>
      </c>
      <c r="D758" s="5"/>
      <c r="E758" s="4" t="s">
        <v>1827</v>
      </c>
      <c r="F758" s="6"/>
      <c r="G758" s="6"/>
      <c r="H758" s="7"/>
      <c r="I758" s="7"/>
    </row>
    <row r="759" ht="75" spans="1:9">
      <c r="A759" s="5" t="s">
        <v>3910</v>
      </c>
      <c r="B759" s="4" t="str">
        <f t="shared" si="22"/>
        <v>151801</v>
      </c>
      <c r="C759" s="4">
        <f t="shared" si="23"/>
        <v>151801</v>
      </c>
      <c r="D759" s="5" t="s">
        <v>1828</v>
      </c>
      <c r="E759" s="5" t="s">
        <v>1829</v>
      </c>
      <c r="F759" s="6" t="s">
        <v>27</v>
      </c>
      <c r="G759" s="6">
        <v>1</v>
      </c>
      <c r="H759" s="7">
        <v>208.08</v>
      </c>
      <c r="I759" s="7">
        <v>208.08</v>
      </c>
    </row>
    <row r="760" ht="75" spans="1:9">
      <c r="A760" s="5" t="s">
        <v>3911</v>
      </c>
      <c r="B760" s="4" t="str">
        <f t="shared" si="22"/>
        <v>151802</v>
      </c>
      <c r="C760" s="4">
        <f t="shared" si="23"/>
        <v>151802</v>
      </c>
      <c r="D760" s="5" t="s">
        <v>1830</v>
      </c>
      <c r="E760" s="5" t="s">
        <v>1831</v>
      </c>
      <c r="F760" s="6" t="s">
        <v>27</v>
      </c>
      <c r="G760" s="6">
        <v>1</v>
      </c>
      <c r="H760" s="7">
        <v>184.65</v>
      </c>
      <c r="I760" s="7">
        <v>184.65</v>
      </c>
    </row>
    <row r="761" ht="75" spans="1:9">
      <c r="A761" s="5" t="s">
        <v>3912</v>
      </c>
      <c r="B761" s="4" t="str">
        <f t="shared" si="22"/>
        <v>151803</v>
      </c>
      <c r="C761" s="4">
        <f t="shared" si="23"/>
        <v>151803</v>
      </c>
      <c r="D761" s="5" t="s">
        <v>1832</v>
      </c>
      <c r="E761" s="5" t="s">
        <v>1833</v>
      </c>
      <c r="F761" s="6" t="s">
        <v>27</v>
      </c>
      <c r="G761" s="6">
        <v>1</v>
      </c>
      <c r="H761" s="7">
        <v>211.07</v>
      </c>
      <c r="I761" s="7">
        <v>211.07</v>
      </c>
    </row>
    <row r="762" ht="75" spans="1:9">
      <c r="A762" s="5" t="s">
        <v>3913</v>
      </c>
      <c r="B762" s="4" t="str">
        <f t="shared" si="22"/>
        <v>151805</v>
      </c>
      <c r="C762" s="4">
        <f t="shared" si="23"/>
        <v>151805</v>
      </c>
      <c r="D762" s="5" t="s">
        <v>1834</v>
      </c>
      <c r="E762" s="5" t="s">
        <v>1835</v>
      </c>
      <c r="F762" s="6" t="s">
        <v>27</v>
      </c>
      <c r="G762" s="6">
        <v>1</v>
      </c>
      <c r="H762" s="7">
        <v>540.32</v>
      </c>
      <c r="I762" s="7">
        <v>540.32</v>
      </c>
    </row>
    <row r="763" ht="75" spans="1:9">
      <c r="A763" s="5" t="s">
        <v>3914</v>
      </c>
      <c r="B763" s="4" t="str">
        <f t="shared" si="22"/>
        <v>151806</v>
      </c>
      <c r="C763" s="4">
        <f t="shared" si="23"/>
        <v>151806</v>
      </c>
      <c r="D763" s="5" t="s">
        <v>1836</v>
      </c>
      <c r="E763" s="5" t="s">
        <v>1837</v>
      </c>
      <c r="F763" s="6" t="s">
        <v>27</v>
      </c>
      <c r="G763" s="6">
        <v>1</v>
      </c>
      <c r="H763" s="7">
        <v>309.56</v>
      </c>
      <c r="I763" s="7">
        <v>309.56</v>
      </c>
    </row>
    <row r="764" ht="75" spans="1:9">
      <c r="A764" s="5" t="s">
        <v>3915</v>
      </c>
      <c r="B764" s="4" t="str">
        <f t="shared" si="22"/>
        <v>151807</v>
      </c>
      <c r="C764" s="4">
        <f t="shared" si="23"/>
        <v>151807</v>
      </c>
      <c r="D764" s="5" t="s">
        <v>1838</v>
      </c>
      <c r="E764" s="5" t="s">
        <v>1839</v>
      </c>
      <c r="F764" s="6" t="s">
        <v>27</v>
      </c>
      <c r="G764" s="6">
        <v>1</v>
      </c>
      <c r="H764" s="7">
        <v>245.15</v>
      </c>
      <c r="I764" s="7">
        <v>245.15</v>
      </c>
    </row>
    <row r="765" ht="75" spans="1:9">
      <c r="A765" s="5" t="s">
        <v>3916</v>
      </c>
      <c r="B765" s="4" t="str">
        <f t="shared" si="22"/>
        <v>151809</v>
      </c>
      <c r="C765" s="4">
        <f t="shared" si="23"/>
        <v>151809</v>
      </c>
      <c r="D765" s="5" t="s">
        <v>1840</v>
      </c>
      <c r="E765" s="5" t="s">
        <v>1841</v>
      </c>
      <c r="F765" s="6" t="s">
        <v>27</v>
      </c>
      <c r="G765" s="6">
        <v>1</v>
      </c>
      <c r="H765" s="7">
        <v>187.33</v>
      </c>
      <c r="I765" s="7">
        <v>187.33</v>
      </c>
    </row>
    <row r="766" ht="75" spans="1:9">
      <c r="A766" s="5" t="s">
        <v>3917</v>
      </c>
      <c r="B766" s="4" t="str">
        <f t="shared" si="22"/>
        <v>151810</v>
      </c>
      <c r="C766" s="4">
        <f t="shared" si="23"/>
        <v>151810</v>
      </c>
      <c r="D766" s="5" t="s">
        <v>1842</v>
      </c>
      <c r="E766" s="5" t="s">
        <v>1843</v>
      </c>
      <c r="F766" s="6" t="s">
        <v>27</v>
      </c>
      <c r="G766" s="6">
        <v>1</v>
      </c>
      <c r="H766" s="7">
        <v>354.29</v>
      </c>
      <c r="I766" s="7">
        <v>354.29</v>
      </c>
    </row>
    <row r="767" ht="90" spans="1:9">
      <c r="A767" s="5" t="s">
        <v>3918</v>
      </c>
      <c r="B767" s="4" t="str">
        <f t="shared" si="22"/>
        <v>151811</v>
      </c>
      <c r="C767" s="4">
        <f t="shared" si="23"/>
        <v>151811</v>
      </c>
      <c r="D767" s="5" t="s">
        <v>1844</v>
      </c>
      <c r="E767" s="5" t="s">
        <v>1845</v>
      </c>
      <c r="F767" s="6" t="s">
        <v>27</v>
      </c>
      <c r="G767" s="6">
        <v>1</v>
      </c>
      <c r="H767" s="7">
        <v>222.24</v>
      </c>
      <c r="I767" s="7">
        <v>222.24</v>
      </c>
    </row>
    <row r="768" ht="90" spans="1:9">
      <c r="A768" s="5" t="s">
        <v>3919</v>
      </c>
      <c r="B768" s="4" t="str">
        <f t="shared" si="22"/>
        <v>151812</v>
      </c>
      <c r="C768" s="4">
        <f t="shared" si="23"/>
        <v>151812</v>
      </c>
      <c r="D768" s="5" t="s">
        <v>1846</v>
      </c>
      <c r="E768" s="5" t="s">
        <v>1847</v>
      </c>
      <c r="F768" s="6" t="s">
        <v>27</v>
      </c>
      <c r="G768" s="6">
        <v>1</v>
      </c>
      <c r="H768" s="7">
        <v>246.28</v>
      </c>
      <c r="I768" s="7">
        <v>246.28</v>
      </c>
    </row>
    <row r="769" ht="75" spans="1:9">
      <c r="A769" s="5" t="s">
        <v>3920</v>
      </c>
      <c r="B769" s="4" t="str">
        <f t="shared" si="22"/>
        <v>151813</v>
      </c>
      <c r="C769" s="4">
        <f t="shared" si="23"/>
        <v>151813</v>
      </c>
      <c r="D769" s="5" t="s">
        <v>1848</v>
      </c>
      <c r="E769" s="5" t="s">
        <v>1849</v>
      </c>
      <c r="F769" s="6" t="s">
        <v>27</v>
      </c>
      <c r="G769" s="6">
        <v>1</v>
      </c>
      <c r="H769" s="7">
        <v>190.65</v>
      </c>
      <c r="I769" s="7">
        <v>190.65</v>
      </c>
    </row>
    <row r="770" ht="60" spans="1:9">
      <c r="A770" s="5" t="s">
        <v>3921</v>
      </c>
      <c r="B770" s="4" t="str">
        <f t="shared" si="22"/>
        <v>151814</v>
      </c>
      <c r="C770" s="4">
        <f t="shared" si="23"/>
        <v>151814</v>
      </c>
      <c r="D770" s="5" t="s">
        <v>1850</v>
      </c>
      <c r="E770" s="5" t="s">
        <v>1851</v>
      </c>
      <c r="F770" s="6" t="s">
        <v>27</v>
      </c>
      <c r="G770" s="6">
        <v>1</v>
      </c>
      <c r="H770" s="7">
        <v>308.18</v>
      </c>
      <c r="I770" s="7">
        <v>308.18</v>
      </c>
    </row>
    <row r="771" ht="75" spans="1:9">
      <c r="A771" s="5" t="s">
        <v>3922</v>
      </c>
      <c r="B771" s="4" t="str">
        <f t="shared" si="22"/>
        <v>151815</v>
      </c>
      <c r="C771" s="4">
        <f t="shared" si="23"/>
        <v>151815</v>
      </c>
      <c r="D771" s="5" t="s">
        <v>1852</v>
      </c>
      <c r="E771" s="5" t="s">
        <v>1853</v>
      </c>
      <c r="F771" s="6" t="s">
        <v>27</v>
      </c>
      <c r="G771" s="6">
        <v>1</v>
      </c>
      <c r="H771" s="7">
        <v>151.62</v>
      </c>
      <c r="I771" s="7">
        <v>151.62</v>
      </c>
    </row>
    <row r="772" ht="75" spans="1:9">
      <c r="A772" s="5" t="s">
        <v>3923</v>
      </c>
      <c r="B772" s="4" t="str">
        <f t="shared" si="22"/>
        <v>151816</v>
      </c>
      <c r="C772" s="4">
        <f t="shared" si="23"/>
        <v>151816</v>
      </c>
      <c r="D772" s="5" t="s">
        <v>1854</v>
      </c>
      <c r="E772" s="5" t="s">
        <v>1855</v>
      </c>
      <c r="F772" s="6" t="s">
        <v>27</v>
      </c>
      <c r="G772" s="6">
        <v>1</v>
      </c>
      <c r="H772" s="7">
        <v>266.53</v>
      </c>
      <c r="I772" s="7">
        <v>266.53</v>
      </c>
    </row>
    <row r="773" ht="75" spans="1:9">
      <c r="A773" s="5" t="s">
        <v>3924</v>
      </c>
      <c r="B773" s="4" t="str">
        <f t="shared" si="22"/>
        <v>151817</v>
      </c>
      <c r="C773" s="4">
        <f t="shared" si="23"/>
        <v>151817</v>
      </c>
      <c r="D773" s="5" t="s">
        <v>1856</v>
      </c>
      <c r="E773" s="5" t="s">
        <v>1857</v>
      </c>
      <c r="F773" s="6" t="s">
        <v>27</v>
      </c>
      <c r="G773" s="6">
        <v>1</v>
      </c>
      <c r="H773" s="7">
        <v>248.71</v>
      </c>
      <c r="I773" s="7">
        <v>248.71</v>
      </c>
    </row>
    <row r="774" ht="60" spans="1:9">
      <c r="A774" s="5" t="s">
        <v>3925</v>
      </c>
      <c r="B774" s="4" t="str">
        <f t="shared" si="22"/>
        <v>151819</v>
      </c>
      <c r="C774" s="4">
        <f t="shared" si="23"/>
        <v>151819</v>
      </c>
      <c r="D774" s="5" t="s">
        <v>1858</v>
      </c>
      <c r="E774" s="5" t="s">
        <v>1859</v>
      </c>
      <c r="F774" s="6" t="s">
        <v>27</v>
      </c>
      <c r="G774" s="6">
        <v>1</v>
      </c>
      <c r="H774" s="7">
        <v>102.63</v>
      </c>
      <c r="I774" s="7">
        <v>102.63</v>
      </c>
    </row>
    <row r="775" ht="75" spans="1:9">
      <c r="A775" s="5" t="s">
        <v>3926</v>
      </c>
      <c r="B775" s="4" t="str">
        <f t="shared" si="22"/>
        <v>151820</v>
      </c>
      <c r="C775" s="4">
        <f t="shared" si="23"/>
        <v>151820</v>
      </c>
      <c r="D775" s="5" t="s">
        <v>1860</v>
      </c>
      <c r="E775" s="5" t="s">
        <v>1861</v>
      </c>
      <c r="F775" s="6" t="s">
        <v>27</v>
      </c>
      <c r="G775" s="6">
        <v>1</v>
      </c>
      <c r="H775" s="7">
        <v>177.71</v>
      </c>
      <c r="I775" s="7">
        <v>177.71</v>
      </c>
    </row>
    <row r="776" ht="30" spans="1:9">
      <c r="A776" s="4" t="s">
        <v>3927</v>
      </c>
      <c r="B776" s="4" t="str">
        <f t="shared" si="22"/>
        <v>1519</v>
      </c>
      <c r="C776" s="4">
        <f t="shared" si="23"/>
        <v>1519</v>
      </c>
      <c r="D776" s="5"/>
      <c r="E776" s="4" t="s">
        <v>1862</v>
      </c>
      <c r="F776" s="6"/>
      <c r="G776" s="6"/>
      <c r="H776" s="7"/>
      <c r="I776" s="7"/>
    </row>
    <row r="777" ht="90" spans="1:9">
      <c r="A777" s="5" t="s">
        <v>3928</v>
      </c>
      <c r="B777" s="4" t="str">
        <f t="shared" si="22"/>
        <v>151901</v>
      </c>
      <c r="C777" s="4">
        <f t="shared" si="23"/>
        <v>151901</v>
      </c>
      <c r="D777" s="5" t="s">
        <v>1863</v>
      </c>
      <c r="E777" s="5" t="s">
        <v>1864</v>
      </c>
      <c r="F777" s="6" t="s">
        <v>27</v>
      </c>
      <c r="G777" s="6">
        <v>1</v>
      </c>
      <c r="H777" s="7">
        <v>510.48</v>
      </c>
      <c r="I777" s="7">
        <v>510.48</v>
      </c>
    </row>
    <row r="778" ht="90" spans="1:9">
      <c r="A778" s="5" t="s">
        <v>3929</v>
      </c>
      <c r="B778" s="4" t="str">
        <f t="shared" si="22"/>
        <v>151902</v>
      </c>
      <c r="C778" s="4">
        <f t="shared" si="23"/>
        <v>151902</v>
      </c>
      <c r="D778" s="5" t="s">
        <v>1865</v>
      </c>
      <c r="E778" s="5" t="s">
        <v>1866</v>
      </c>
      <c r="F778" s="6" t="s">
        <v>27</v>
      </c>
      <c r="G778" s="6">
        <v>1</v>
      </c>
      <c r="H778" s="7">
        <v>572.23</v>
      </c>
      <c r="I778" s="7">
        <v>572.23</v>
      </c>
    </row>
    <row r="779" ht="90" spans="1:9">
      <c r="A779" s="5" t="s">
        <v>3930</v>
      </c>
      <c r="B779" s="4" t="str">
        <f t="shared" si="22"/>
        <v>151903</v>
      </c>
      <c r="C779" s="4">
        <f t="shared" si="23"/>
        <v>151903</v>
      </c>
      <c r="D779" s="5" t="s">
        <v>1867</v>
      </c>
      <c r="E779" s="5" t="s">
        <v>1868</v>
      </c>
      <c r="F779" s="6" t="s">
        <v>27</v>
      </c>
      <c r="G779" s="6">
        <v>1</v>
      </c>
      <c r="H779" s="7">
        <v>684.33</v>
      </c>
      <c r="I779" s="7">
        <v>684.33</v>
      </c>
    </row>
    <row r="780" ht="90" spans="1:9">
      <c r="A780" s="5" t="s">
        <v>3931</v>
      </c>
      <c r="B780" s="4" t="str">
        <f t="shared" si="22"/>
        <v>151904</v>
      </c>
      <c r="C780" s="4">
        <f t="shared" si="23"/>
        <v>151904</v>
      </c>
      <c r="D780" s="5" t="s">
        <v>1869</v>
      </c>
      <c r="E780" s="5" t="s">
        <v>1870</v>
      </c>
      <c r="F780" s="6" t="s">
        <v>27</v>
      </c>
      <c r="G780" s="6">
        <v>1</v>
      </c>
      <c r="H780" s="7">
        <v>822.43</v>
      </c>
      <c r="I780" s="7">
        <v>822.43</v>
      </c>
    </row>
    <row r="781" ht="90" spans="1:9">
      <c r="A781" s="5" t="s">
        <v>3932</v>
      </c>
      <c r="B781" s="4" t="str">
        <f t="shared" si="22"/>
        <v>151905</v>
      </c>
      <c r="C781" s="4">
        <f t="shared" si="23"/>
        <v>151905</v>
      </c>
      <c r="D781" s="5" t="s">
        <v>1871</v>
      </c>
      <c r="E781" s="5" t="s">
        <v>1872</v>
      </c>
      <c r="F781" s="6" t="s">
        <v>27</v>
      </c>
      <c r="G781" s="6">
        <v>1</v>
      </c>
      <c r="H781" s="10">
        <v>1165.13</v>
      </c>
      <c r="I781" s="10">
        <v>1165.13</v>
      </c>
    </row>
    <row r="782" ht="30" spans="1:9">
      <c r="A782" s="4" t="s">
        <v>3933</v>
      </c>
      <c r="B782" s="4" t="str">
        <f t="shared" ref="B782:B845" si="24">SUBSTITUTE(A782,"'",)</f>
        <v>1520</v>
      </c>
      <c r="C782" s="4">
        <f t="shared" ref="C782:C845" si="25">VALUE(B782)</f>
        <v>1520</v>
      </c>
      <c r="D782" s="5"/>
      <c r="E782" s="4" t="s">
        <v>1873</v>
      </c>
      <c r="F782" s="6"/>
      <c r="G782" s="6"/>
      <c r="H782" s="7"/>
      <c r="I782" s="7"/>
    </row>
    <row r="783" ht="30" spans="1:9">
      <c r="A783" s="5" t="s">
        <v>3934</v>
      </c>
      <c r="B783" s="4" t="str">
        <f t="shared" si="24"/>
        <v>152001</v>
      </c>
      <c r="C783" s="4">
        <f t="shared" si="25"/>
        <v>152001</v>
      </c>
      <c r="D783" s="5" t="s">
        <v>1874</v>
      </c>
      <c r="E783" s="5" t="s">
        <v>1875</v>
      </c>
      <c r="F783" s="6" t="s">
        <v>27</v>
      </c>
      <c r="G783" s="6">
        <v>1</v>
      </c>
      <c r="H783" s="7">
        <v>12.68</v>
      </c>
      <c r="I783" s="7">
        <v>12.68</v>
      </c>
    </row>
    <row r="784" ht="30" spans="1:9">
      <c r="A784" s="5" t="s">
        <v>3935</v>
      </c>
      <c r="B784" s="4" t="str">
        <f t="shared" si="24"/>
        <v>152002</v>
      </c>
      <c r="C784" s="4">
        <f t="shared" si="25"/>
        <v>152002</v>
      </c>
      <c r="D784" s="5" t="s">
        <v>1876</v>
      </c>
      <c r="E784" s="5" t="s">
        <v>1877</v>
      </c>
      <c r="F784" s="6" t="s">
        <v>27</v>
      </c>
      <c r="G784" s="6">
        <v>1</v>
      </c>
      <c r="H784" s="7">
        <v>16.46</v>
      </c>
      <c r="I784" s="7">
        <v>16.46</v>
      </c>
    </row>
    <row r="785" ht="30" spans="1:9">
      <c r="A785" s="5" t="s">
        <v>3936</v>
      </c>
      <c r="B785" s="4" t="str">
        <f t="shared" si="24"/>
        <v>152003</v>
      </c>
      <c r="C785" s="4">
        <f t="shared" si="25"/>
        <v>152003</v>
      </c>
      <c r="D785" s="5" t="s">
        <v>1878</v>
      </c>
      <c r="E785" s="5" t="s">
        <v>1879</v>
      </c>
      <c r="F785" s="6" t="s">
        <v>27</v>
      </c>
      <c r="G785" s="6">
        <v>1</v>
      </c>
      <c r="H785" s="7">
        <v>22.52</v>
      </c>
      <c r="I785" s="7">
        <v>22.52</v>
      </c>
    </row>
    <row r="786" ht="30" spans="1:9">
      <c r="A786" s="5" t="s">
        <v>3937</v>
      </c>
      <c r="B786" s="4" t="str">
        <f t="shared" si="24"/>
        <v>152004</v>
      </c>
      <c r="C786" s="4">
        <f t="shared" si="25"/>
        <v>152004</v>
      </c>
      <c r="D786" s="5" t="s">
        <v>1880</v>
      </c>
      <c r="E786" s="5" t="s">
        <v>1881</v>
      </c>
      <c r="F786" s="6" t="s">
        <v>27</v>
      </c>
      <c r="G786" s="6">
        <v>1</v>
      </c>
      <c r="H786" s="7">
        <v>23.03</v>
      </c>
      <c r="I786" s="7">
        <v>23.03</v>
      </c>
    </row>
    <row r="787" ht="30" spans="1:9">
      <c r="A787" s="5" t="s">
        <v>3938</v>
      </c>
      <c r="B787" s="4" t="str">
        <f t="shared" si="24"/>
        <v>152005</v>
      </c>
      <c r="C787" s="4">
        <f t="shared" si="25"/>
        <v>152005</v>
      </c>
      <c r="D787" s="5" t="s">
        <v>1882</v>
      </c>
      <c r="E787" s="5" t="s">
        <v>1883</v>
      </c>
      <c r="F787" s="6" t="s">
        <v>27</v>
      </c>
      <c r="G787" s="6">
        <v>1</v>
      </c>
      <c r="H787" s="7">
        <v>24.21</v>
      </c>
      <c r="I787" s="7">
        <v>24.21</v>
      </c>
    </row>
    <row r="788" ht="30" spans="1:9">
      <c r="A788" s="5" t="s">
        <v>3939</v>
      </c>
      <c r="B788" s="4" t="str">
        <f t="shared" si="24"/>
        <v>152006</v>
      </c>
      <c r="C788" s="4">
        <f t="shared" si="25"/>
        <v>152006</v>
      </c>
      <c r="D788" s="5" t="s">
        <v>1884</v>
      </c>
      <c r="E788" s="5" t="s">
        <v>1885</v>
      </c>
      <c r="F788" s="6" t="s">
        <v>27</v>
      </c>
      <c r="G788" s="6">
        <v>1</v>
      </c>
      <c r="H788" s="7">
        <v>28.77</v>
      </c>
      <c r="I788" s="7">
        <v>28.77</v>
      </c>
    </row>
    <row r="789" ht="30" spans="1:9">
      <c r="A789" s="5" t="s">
        <v>3940</v>
      </c>
      <c r="B789" s="4" t="str">
        <f t="shared" si="24"/>
        <v>152007</v>
      </c>
      <c r="C789" s="4">
        <f t="shared" si="25"/>
        <v>152007</v>
      </c>
      <c r="D789" s="5" t="s">
        <v>1886</v>
      </c>
      <c r="E789" s="5" t="s">
        <v>1887</v>
      </c>
      <c r="F789" s="6" t="s">
        <v>27</v>
      </c>
      <c r="G789" s="6">
        <v>1</v>
      </c>
      <c r="H789" s="7">
        <v>39.91</v>
      </c>
      <c r="I789" s="7">
        <v>39.91</v>
      </c>
    </row>
    <row r="790" ht="30" spans="1:9">
      <c r="A790" s="5" t="s">
        <v>3941</v>
      </c>
      <c r="B790" s="4" t="str">
        <f t="shared" si="24"/>
        <v>152010</v>
      </c>
      <c r="C790" s="4">
        <f t="shared" si="25"/>
        <v>152010</v>
      </c>
      <c r="D790" s="5" t="s">
        <v>1888</v>
      </c>
      <c r="E790" s="5" t="s">
        <v>1889</v>
      </c>
      <c r="F790" s="6" t="s">
        <v>27</v>
      </c>
      <c r="G790" s="6">
        <v>1</v>
      </c>
      <c r="H790" s="7">
        <v>40.27</v>
      </c>
      <c r="I790" s="7">
        <v>40.27</v>
      </c>
    </row>
    <row r="791" ht="30" spans="1:9">
      <c r="A791" s="5" t="s">
        <v>3942</v>
      </c>
      <c r="B791" s="4" t="str">
        <f t="shared" si="24"/>
        <v>152011</v>
      </c>
      <c r="C791" s="4">
        <f t="shared" si="25"/>
        <v>152011</v>
      </c>
      <c r="D791" s="5" t="s">
        <v>1890</v>
      </c>
      <c r="E791" s="5" t="s">
        <v>1891</v>
      </c>
      <c r="F791" s="6" t="s">
        <v>27</v>
      </c>
      <c r="G791" s="6">
        <v>1</v>
      </c>
      <c r="H791" s="7">
        <v>49.46</v>
      </c>
      <c r="I791" s="7">
        <v>49.46</v>
      </c>
    </row>
    <row r="792" ht="30" spans="1:9">
      <c r="A792" s="5" t="s">
        <v>3943</v>
      </c>
      <c r="B792" s="4" t="str">
        <f t="shared" si="24"/>
        <v>152012</v>
      </c>
      <c r="C792" s="4">
        <f t="shared" si="25"/>
        <v>152012</v>
      </c>
      <c r="D792" s="5" t="s">
        <v>1892</v>
      </c>
      <c r="E792" s="5" t="s">
        <v>1893</v>
      </c>
      <c r="F792" s="6" t="s">
        <v>27</v>
      </c>
      <c r="G792" s="6">
        <v>1</v>
      </c>
      <c r="H792" s="7">
        <v>70.93</v>
      </c>
      <c r="I792" s="7">
        <v>70.93</v>
      </c>
    </row>
    <row r="793" ht="30" spans="1:9">
      <c r="A793" s="5" t="s">
        <v>3944</v>
      </c>
      <c r="B793" s="4" t="str">
        <f t="shared" si="24"/>
        <v>152013</v>
      </c>
      <c r="C793" s="4">
        <f t="shared" si="25"/>
        <v>152013</v>
      </c>
      <c r="D793" s="5" t="s">
        <v>1894</v>
      </c>
      <c r="E793" s="5" t="s">
        <v>1895</v>
      </c>
      <c r="F793" s="6" t="s">
        <v>27</v>
      </c>
      <c r="G793" s="6">
        <v>1</v>
      </c>
      <c r="H793" s="7">
        <v>74</v>
      </c>
      <c r="I793" s="7">
        <v>74</v>
      </c>
    </row>
    <row r="794" ht="30" spans="1:9">
      <c r="A794" s="5" t="s">
        <v>3945</v>
      </c>
      <c r="B794" s="4" t="str">
        <f t="shared" si="24"/>
        <v>152014</v>
      </c>
      <c r="C794" s="4">
        <f t="shared" si="25"/>
        <v>152014</v>
      </c>
      <c r="D794" s="5" t="s">
        <v>1896</v>
      </c>
      <c r="E794" s="5" t="s">
        <v>1897</v>
      </c>
      <c r="F794" s="6" t="s">
        <v>27</v>
      </c>
      <c r="G794" s="6">
        <v>1</v>
      </c>
      <c r="H794" s="7">
        <v>85.7</v>
      </c>
      <c r="I794" s="7">
        <v>85.7</v>
      </c>
    </row>
    <row r="795" ht="30" spans="1:9">
      <c r="A795" s="5" t="s">
        <v>3946</v>
      </c>
      <c r="B795" s="4" t="str">
        <f t="shared" si="24"/>
        <v>152015</v>
      </c>
      <c r="C795" s="4">
        <f t="shared" si="25"/>
        <v>152015</v>
      </c>
      <c r="D795" s="5" t="s">
        <v>1898</v>
      </c>
      <c r="E795" s="5" t="s">
        <v>1899</v>
      </c>
      <c r="F795" s="6" t="s">
        <v>27</v>
      </c>
      <c r="G795" s="6">
        <v>1</v>
      </c>
      <c r="H795" s="7">
        <v>90.86</v>
      </c>
      <c r="I795" s="7">
        <v>90.86</v>
      </c>
    </row>
    <row r="796" ht="30" spans="1:9">
      <c r="A796" s="5" t="s">
        <v>3947</v>
      </c>
      <c r="B796" s="4" t="str">
        <f t="shared" si="24"/>
        <v>152016</v>
      </c>
      <c r="C796" s="4">
        <f t="shared" si="25"/>
        <v>152016</v>
      </c>
      <c r="D796" s="5" t="s">
        <v>1900</v>
      </c>
      <c r="E796" s="5" t="s">
        <v>1901</v>
      </c>
      <c r="F796" s="6" t="s">
        <v>27</v>
      </c>
      <c r="G796" s="6">
        <v>1</v>
      </c>
      <c r="H796" s="7">
        <v>92.23</v>
      </c>
      <c r="I796" s="7">
        <v>92.23</v>
      </c>
    </row>
    <row r="797" ht="30" spans="1:9">
      <c r="A797" s="5" t="s">
        <v>3948</v>
      </c>
      <c r="B797" s="4" t="str">
        <f t="shared" si="24"/>
        <v>152025</v>
      </c>
      <c r="C797" s="4">
        <f t="shared" si="25"/>
        <v>152025</v>
      </c>
      <c r="D797" s="5" t="s">
        <v>1902</v>
      </c>
      <c r="E797" s="5" t="s">
        <v>1903</v>
      </c>
      <c r="F797" s="6" t="s">
        <v>27</v>
      </c>
      <c r="G797" s="6">
        <v>1</v>
      </c>
      <c r="H797" s="7">
        <v>280.58</v>
      </c>
      <c r="I797" s="7">
        <v>280.58</v>
      </c>
    </row>
    <row r="798" ht="30" spans="1:9">
      <c r="A798" s="5" t="s">
        <v>3949</v>
      </c>
      <c r="B798" s="4" t="str">
        <f t="shared" si="24"/>
        <v>152026</v>
      </c>
      <c r="C798" s="4">
        <f t="shared" si="25"/>
        <v>152026</v>
      </c>
      <c r="D798" s="5" t="s">
        <v>1904</v>
      </c>
      <c r="E798" s="5" t="s">
        <v>1905</v>
      </c>
      <c r="F798" s="6" t="s">
        <v>27</v>
      </c>
      <c r="G798" s="6">
        <v>1</v>
      </c>
      <c r="H798" s="7">
        <v>303.56</v>
      </c>
      <c r="I798" s="7">
        <v>303.56</v>
      </c>
    </row>
    <row r="799" ht="30" spans="1:9">
      <c r="A799" s="5" t="s">
        <v>3950</v>
      </c>
      <c r="B799" s="4" t="str">
        <f t="shared" si="24"/>
        <v>152027</v>
      </c>
      <c r="C799" s="4">
        <f t="shared" si="25"/>
        <v>152027</v>
      </c>
      <c r="D799" s="5" t="s">
        <v>1906</v>
      </c>
      <c r="E799" s="5" t="s">
        <v>1907</v>
      </c>
      <c r="F799" s="6" t="s">
        <v>27</v>
      </c>
      <c r="G799" s="6">
        <v>1</v>
      </c>
      <c r="H799" s="7">
        <v>386.74</v>
      </c>
      <c r="I799" s="7">
        <v>386.74</v>
      </c>
    </row>
    <row r="800" spans="1:9">
      <c r="A800" s="5" t="s">
        <v>3951</v>
      </c>
      <c r="B800" s="4" t="str">
        <f t="shared" si="24"/>
        <v>152030</v>
      </c>
      <c r="C800" s="4">
        <f t="shared" si="25"/>
        <v>152030</v>
      </c>
      <c r="D800" s="5" t="s">
        <v>1908</v>
      </c>
      <c r="E800" s="5" t="s">
        <v>1909</v>
      </c>
      <c r="F800" s="6" t="s">
        <v>27</v>
      </c>
      <c r="G800" s="6">
        <v>1</v>
      </c>
      <c r="H800" s="7">
        <v>15.11</v>
      </c>
      <c r="I800" s="7">
        <v>15.11</v>
      </c>
    </row>
    <row r="801" ht="30" spans="1:9">
      <c r="A801" s="5" t="s">
        <v>3952</v>
      </c>
      <c r="B801" s="4" t="str">
        <f t="shared" si="24"/>
        <v>152031</v>
      </c>
      <c r="C801" s="4">
        <f t="shared" si="25"/>
        <v>152031</v>
      </c>
      <c r="D801" s="5" t="s">
        <v>1910</v>
      </c>
      <c r="E801" s="5" t="s">
        <v>1911</v>
      </c>
      <c r="F801" s="6" t="s">
        <v>27</v>
      </c>
      <c r="G801" s="6">
        <v>1</v>
      </c>
      <c r="H801" s="7">
        <v>24.47</v>
      </c>
      <c r="I801" s="7">
        <v>24.47</v>
      </c>
    </row>
    <row r="802" ht="30" spans="1:9">
      <c r="A802" s="5" t="s">
        <v>3953</v>
      </c>
      <c r="B802" s="4" t="str">
        <f t="shared" si="24"/>
        <v>152033</v>
      </c>
      <c r="C802" s="4">
        <f t="shared" si="25"/>
        <v>152033</v>
      </c>
      <c r="D802" s="5" t="s">
        <v>1912</v>
      </c>
      <c r="E802" s="5" t="s">
        <v>1913</v>
      </c>
      <c r="F802" s="6" t="s">
        <v>27</v>
      </c>
      <c r="G802" s="6">
        <v>1</v>
      </c>
      <c r="H802" s="7">
        <v>15.74</v>
      </c>
      <c r="I802" s="7">
        <v>15.74</v>
      </c>
    </row>
    <row r="803" ht="30" spans="1:9">
      <c r="A803" s="5" t="s">
        <v>3954</v>
      </c>
      <c r="B803" s="4" t="str">
        <f t="shared" si="24"/>
        <v>152034</v>
      </c>
      <c r="C803" s="4">
        <f t="shared" si="25"/>
        <v>152034</v>
      </c>
      <c r="D803" s="5" t="s">
        <v>1914</v>
      </c>
      <c r="E803" s="5" t="s">
        <v>1915</v>
      </c>
      <c r="F803" s="6" t="s">
        <v>27</v>
      </c>
      <c r="G803" s="6">
        <v>1</v>
      </c>
      <c r="H803" s="7">
        <v>15.74</v>
      </c>
      <c r="I803" s="7">
        <v>15.74</v>
      </c>
    </row>
    <row r="804" ht="30" spans="1:9">
      <c r="A804" s="5" t="s">
        <v>3955</v>
      </c>
      <c r="B804" s="4" t="str">
        <f t="shared" si="24"/>
        <v>152035</v>
      </c>
      <c r="C804" s="4">
        <f t="shared" si="25"/>
        <v>152035</v>
      </c>
      <c r="D804" s="5" t="s">
        <v>1916</v>
      </c>
      <c r="E804" s="5" t="s">
        <v>1917</v>
      </c>
      <c r="F804" s="6" t="s">
        <v>27</v>
      </c>
      <c r="G804" s="6">
        <v>1</v>
      </c>
      <c r="H804" s="7">
        <v>16.07</v>
      </c>
      <c r="I804" s="7">
        <v>16.07</v>
      </c>
    </row>
    <row r="805" spans="1:9">
      <c r="A805" s="5" t="s">
        <v>3956</v>
      </c>
      <c r="B805" s="4" t="str">
        <f t="shared" si="24"/>
        <v>152040</v>
      </c>
      <c r="C805" s="4">
        <f t="shared" si="25"/>
        <v>152040</v>
      </c>
      <c r="D805" s="5" t="s">
        <v>1918</v>
      </c>
      <c r="E805" s="5" t="s">
        <v>1919</v>
      </c>
      <c r="F805" s="6" t="s">
        <v>27</v>
      </c>
      <c r="G805" s="6">
        <v>1</v>
      </c>
      <c r="H805" s="7">
        <v>29.16</v>
      </c>
      <c r="I805" s="7">
        <v>29.16</v>
      </c>
    </row>
    <row r="806" spans="1:9">
      <c r="A806" s="5" t="s">
        <v>3957</v>
      </c>
      <c r="B806" s="4" t="str">
        <f t="shared" si="24"/>
        <v>152041</v>
      </c>
      <c r="C806" s="4">
        <f t="shared" si="25"/>
        <v>152041</v>
      </c>
      <c r="D806" s="5" t="s">
        <v>1920</v>
      </c>
      <c r="E806" s="5" t="s">
        <v>1921</v>
      </c>
      <c r="F806" s="6" t="s">
        <v>27</v>
      </c>
      <c r="G806" s="6">
        <v>1</v>
      </c>
      <c r="H806" s="7">
        <v>31.49</v>
      </c>
      <c r="I806" s="7">
        <v>31.49</v>
      </c>
    </row>
    <row r="807" spans="1:9">
      <c r="A807" s="5" t="s">
        <v>3958</v>
      </c>
      <c r="B807" s="4" t="str">
        <f t="shared" si="24"/>
        <v>152042</v>
      </c>
      <c r="C807" s="4">
        <f t="shared" si="25"/>
        <v>152042</v>
      </c>
      <c r="D807" s="5" t="s">
        <v>1922</v>
      </c>
      <c r="E807" s="5" t="s">
        <v>1923</v>
      </c>
      <c r="F807" s="6" t="s">
        <v>27</v>
      </c>
      <c r="G807" s="6">
        <v>1</v>
      </c>
      <c r="H807" s="7">
        <v>35.6</v>
      </c>
      <c r="I807" s="7">
        <v>35.6</v>
      </c>
    </row>
    <row r="808" ht="75" spans="1:9">
      <c r="A808" s="4" t="s">
        <v>3959</v>
      </c>
      <c r="B808" s="4" t="str">
        <f t="shared" si="24"/>
        <v>1522</v>
      </c>
      <c r="C808" s="4">
        <f t="shared" si="25"/>
        <v>1522</v>
      </c>
      <c r="D808" s="5"/>
      <c r="E808" s="4" t="s">
        <v>1924</v>
      </c>
      <c r="F808" s="6"/>
      <c r="G808" s="6"/>
      <c r="H808" s="7"/>
      <c r="I808" s="7"/>
    </row>
    <row r="809" ht="45" spans="1:9">
      <c r="A809" s="5" t="s">
        <v>3960</v>
      </c>
      <c r="B809" s="4" t="str">
        <f t="shared" si="24"/>
        <v>152201</v>
      </c>
      <c r="C809" s="4">
        <f t="shared" si="25"/>
        <v>152201</v>
      </c>
      <c r="D809" s="5" t="s">
        <v>1925</v>
      </c>
      <c r="E809" s="5" t="s">
        <v>1926</v>
      </c>
      <c r="F809" s="6" t="s">
        <v>27</v>
      </c>
      <c r="G809" s="6">
        <v>1</v>
      </c>
      <c r="H809" s="7">
        <v>83.86</v>
      </c>
      <c r="I809" s="7">
        <v>83.86</v>
      </c>
    </row>
    <row r="810" ht="45" spans="1:9">
      <c r="A810" s="5" t="s">
        <v>3961</v>
      </c>
      <c r="B810" s="4" t="str">
        <f t="shared" si="24"/>
        <v>152202</v>
      </c>
      <c r="C810" s="4">
        <f t="shared" si="25"/>
        <v>152202</v>
      </c>
      <c r="D810" s="5" t="s">
        <v>1927</v>
      </c>
      <c r="E810" s="5" t="s">
        <v>1928</v>
      </c>
      <c r="F810" s="6" t="s">
        <v>27</v>
      </c>
      <c r="G810" s="6">
        <v>1</v>
      </c>
      <c r="H810" s="7">
        <v>125.79</v>
      </c>
      <c r="I810" s="7">
        <v>125.79</v>
      </c>
    </row>
    <row r="811" ht="45" spans="1:9">
      <c r="A811" s="5" t="s">
        <v>3962</v>
      </c>
      <c r="B811" s="4" t="str">
        <f t="shared" si="24"/>
        <v>152203</v>
      </c>
      <c r="C811" s="4">
        <f t="shared" si="25"/>
        <v>152203</v>
      </c>
      <c r="D811" s="5" t="s">
        <v>1929</v>
      </c>
      <c r="E811" s="5" t="s">
        <v>1930</v>
      </c>
      <c r="F811" s="6" t="s">
        <v>27</v>
      </c>
      <c r="G811" s="6">
        <v>1</v>
      </c>
      <c r="H811" s="7">
        <v>209.65</v>
      </c>
      <c r="I811" s="7">
        <v>209.65</v>
      </c>
    </row>
    <row r="812" ht="60" spans="1:9">
      <c r="A812" s="5" t="s">
        <v>3963</v>
      </c>
      <c r="B812" s="4" t="str">
        <f t="shared" si="24"/>
        <v>152204</v>
      </c>
      <c r="C812" s="4">
        <f t="shared" si="25"/>
        <v>152204</v>
      </c>
      <c r="D812" s="5" t="s">
        <v>1931</v>
      </c>
      <c r="E812" s="5" t="s">
        <v>1932</v>
      </c>
      <c r="F812" s="6" t="s">
        <v>32</v>
      </c>
      <c r="G812" s="6">
        <v>1</v>
      </c>
      <c r="H812" s="7">
        <v>28.09</v>
      </c>
      <c r="I812" s="7">
        <v>28.09</v>
      </c>
    </row>
    <row r="813" ht="60" spans="1:9">
      <c r="A813" s="5" t="s">
        <v>3964</v>
      </c>
      <c r="B813" s="4" t="str">
        <f t="shared" si="24"/>
        <v>152205</v>
      </c>
      <c r="C813" s="4">
        <f t="shared" si="25"/>
        <v>152205</v>
      </c>
      <c r="D813" s="5" t="s">
        <v>1933</v>
      </c>
      <c r="E813" s="5" t="s">
        <v>1934</v>
      </c>
      <c r="F813" s="6" t="s">
        <v>32</v>
      </c>
      <c r="G813" s="6">
        <v>1</v>
      </c>
      <c r="H813" s="7">
        <v>41.93</v>
      </c>
      <c r="I813" s="7">
        <v>41.93</v>
      </c>
    </row>
    <row r="814" ht="30" spans="1:9">
      <c r="A814" s="5" t="s">
        <v>3965</v>
      </c>
      <c r="B814" s="4" t="str">
        <f t="shared" si="24"/>
        <v>152206</v>
      </c>
      <c r="C814" s="4">
        <f t="shared" si="25"/>
        <v>152206</v>
      </c>
      <c r="D814" s="5" t="s">
        <v>1935</v>
      </c>
      <c r="E814" s="5" t="s">
        <v>1936</v>
      </c>
      <c r="F814" s="6" t="s">
        <v>27</v>
      </c>
      <c r="G814" s="6">
        <v>1</v>
      </c>
      <c r="H814" s="7">
        <v>33.54</v>
      </c>
      <c r="I814" s="7">
        <v>33.54</v>
      </c>
    </row>
    <row r="815" ht="30" spans="1:9">
      <c r="A815" s="5" t="s">
        <v>3966</v>
      </c>
      <c r="B815" s="4" t="str">
        <f t="shared" si="24"/>
        <v>152207</v>
      </c>
      <c r="C815" s="4">
        <f t="shared" si="25"/>
        <v>152207</v>
      </c>
      <c r="D815" s="5" t="s">
        <v>1937</v>
      </c>
      <c r="E815" s="5" t="s">
        <v>1938</v>
      </c>
      <c r="F815" s="6" t="s">
        <v>32</v>
      </c>
      <c r="G815" s="6">
        <v>1</v>
      </c>
      <c r="H815" s="7">
        <v>20.97</v>
      </c>
      <c r="I815" s="7">
        <v>20.97</v>
      </c>
    </row>
    <row r="816" ht="30" spans="1:9">
      <c r="A816" s="5" t="s">
        <v>3967</v>
      </c>
      <c r="B816" s="4" t="str">
        <f t="shared" si="24"/>
        <v>152208</v>
      </c>
      <c r="C816" s="4">
        <f t="shared" si="25"/>
        <v>152208</v>
      </c>
      <c r="D816" s="5" t="s">
        <v>1939</v>
      </c>
      <c r="E816" s="5" t="s">
        <v>1940</v>
      </c>
      <c r="F816" s="6" t="s">
        <v>27</v>
      </c>
      <c r="G816" s="6">
        <v>1</v>
      </c>
      <c r="H816" s="7">
        <v>37.74</v>
      </c>
      <c r="I816" s="7">
        <v>37.74</v>
      </c>
    </row>
    <row r="817" ht="30" spans="1:9">
      <c r="A817" s="5" t="s">
        <v>3968</v>
      </c>
      <c r="B817" s="4" t="str">
        <f t="shared" si="24"/>
        <v>152209</v>
      </c>
      <c r="C817" s="4">
        <f t="shared" si="25"/>
        <v>152209</v>
      </c>
      <c r="D817" s="5" t="s">
        <v>1941</v>
      </c>
      <c r="E817" s="5" t="s">
        <v>1942</v>
      </c>
      <c r="F817" s="6" t="s">
        <v>27</v>
      </c>
      <c r="G817" s="6">
        <v>1</v>
      </c>
      <c r="H817" s="7">
        <v>83.86</v>
      </c>
      <c r="I817" s="7">
        <v>83.86</v>
      </c>
    </row>
    <row r="818" ht="45" spans="1:9">
      <c r="A818" s="5" t="s">
        <v>3969</v>
      </c>
      <c r="B818" s="4" t="str">
        <f t="shared" si="24"/>
        <v>152210</v>
      </c>
      <c r="C818" s="4">
        <f t="shared" si="25"/>
        <v>152210</v>
      </c>
      <c r="D818" s="5" t="s">
        <v>1943</v>
      </c>
      <c r="E818" s="5" t="s">
        <v>1944</v>
      </c>
      <c r="F818" s="6" t="s">
        <v>27</v>
      </c>
      <c r="G818" s="6">
        <v>1</v>
      </c>
      <c r="H818" s="7">
        <v>167.72</v>
      </c>
      <c r="I818" s="7">
        <v>167.72</v>
      </c>
    </row>
    <row r="819" ht="45" spans="1:9">
      <c r="A819" s="5" t="s">
        <v>3970</v>
      </c>
      <c r="B819" s="4" t="str">
        <f t="shared" si="24"/>
        <v>152211</v>
      </c>
      <c r="C819" s="4">
        <f t="shared" si="25"/>
        <v>152211</v>
      </c>
      <c r="D819" s="5" t="s">
        <v>1945</v>
      </c>
      <c r="E819" s="5" t="s">
        <v>1946</v>
      </c>
      <c r="F819" s="6" t="s">
        <v>27</v>
      </c>
      <c r="G819" s="6">
        <v>1</v>
      </c>
      <c r="H819" s="7">
        <v>209.65</v>
      </c>
      <c r="I819" s="7">
        <v>209.65</v>
      </c>
    </row>
    <row r="820" ht="45" spans="1:9">
      <c r="A820" s="5" t="s">
        <v>3971</v>
      </c>
      <c r="B820" s="4" t="str">
        <f t="shared" si="24"/>
        <v>152212</v>
      </c>
      <c r="C820" s="4">
        <f t="shared" si="25"/>
        <v>152212</v>
      </c>
      <c r="D820" s="5" t="s">
        <v>1947</v>
      </c>
      <c r="E820" s="5" t="s">
        <v>1948</v>
      </c>
      <c r="F820" s="6" t="s">
        <v>27</v>
      </c>
      <c r="G820" s="6">
        <v>1</v>
      </c>
      <c r="H820" s="7">
        <v>335.44</v>
      </c>
      <c r="I820" s="7">
        <v>335.44</v>
      </c>
    </row>
    <row r="821" ht="45" spans="1:9">
      <c r="A821" s="5" t="s">
        <v>3972</v>
      </c>
      <c r="B821" s="4" t="str">
        <f t="shared" si="24"/>
        <v>152213</v>
      </c>
      <c r="C821" s="4">
        <f t="shared" si="25"/>
        <v>152213</v>
      </c>
      <c r="D821" s="5" t="s">
        <v>1949</v>
      </c>
      <c r="E821" s="5" t="s">
        <v>1950</v>
      </c>
      <c r="F821" s="6" t="s">
        <v>27</v>
      </c>
      <c r="G821" s="6">
        <v>1</v>
      </c>
      <c r="H821" s="7">
        <v>16.77</v>
      </c>
      <c r="I821" s="7">
        <v>16.77</v>
      </c>
    </row>
    <row r="822" ht="45" spans="1:9">
      <c r="A822" s="5" t="s">
        <v>3973</v>
      </c>
      <c r="B822" s="4" t="str">
        <f t="shared" si="24"/>
        <v>152214</v>
      </c>
      <c r="C822" s="4">
        <f t="shared" si="25"/>
        <v>152214</v>
      </c>
      <c r="D822" s="5" t="s">
        <v>1951</v>
      </c>
      <c r="E822" s="5" t="s">
        <v>1952</v>
      </c>
      <c r="F822" s="6" t="s">
        <v>27</v>
      </c>
      <c r="G822" s="6">
        <v>1</v>
      </c>
      <c r="H822" s="7">
        <v>25.16</v>
      </c>
      <c r="I822" s="7">
        <v>25.16</v>
      </c>
    </row>
    <row r="823" ht="45" spans="1:9">
      <c r="A823" s="5" t="s">
        <v>3974</v>
      </c>
      <c r="B823" s="4" t="str">
        <f t="shared" si="24"/>
        <v>152215</v>
      </c>
      <c r="C823" s="4">
        <f t="shared" si="25"/>
        <v>152215</v>
      </c>
      <c r="D823" s="5" t="s">
        <v>1953</v>
      </c>
      <c r="E823" s="5" t="s">
        <v>1954</v>
      </c>
      <c r="F823" s="6" t="s">
        <v>27</v>
      </c>
      <c r="G823" s="6">
        <v>1</v>
      </c>
      <c r="H823" s="7">
        <v>12.58</v>
      </c>
      <c r="I823" s="7">
        <v>12.58</v>
      </c>
    </row>
    <row r="824" ht="45" spans="1:9">
      <c r="A824" s="5" t="s">
        <v>3975</v>
      </c>
      <c r="B824" s="4" t="str">
        <f t="shared" si="24"/>
        <v>152216</v>
      </c>
      <c r="C824" s="4">
        <f t="shared" si="25"/>
        <v>152216</v>
      </c>
      <c r="D824" s="5" t="s">
        <v>1955</v>
      </c>
      <c r="E824" s="5" t="s">
        <v>1956</v>
      </c>
      <c r="F824" s="6" t="s">
        <v>27</v>
      </c>
      <c r="G824" s="6">
        <v>1</v>
      </c>
      <c r="H824" s="7">
        <v>18.87</v>
      </c>
      <c r="I824" s="7">
        <v>18.87</v>
      </c>
    </row>
    <row r="825" ht="45" spans="1:9">
      <c r="A825" s="5" t="s">
        <v>3976</v>
      </c>
      <c r="B825" s="4" t="str">
        <f t="shared" si="24"/>
        <v>152217</v>
      </c>
      <c r="C825" s="4">
        <f t="shared" si="25"/>
        <v>152217</v>
      </c>
      <c r="D825" s="5" t="s">
        <v>1957</v>
      </c>
      <c r="E825" s="5" t="s">
        <v>1958</v>
      </c>
      <c r="F825" s="6" t="s">
        <v>27</v>
      </c>
      <c r="G825" s="6">
        <v>1</v>
      </c>
      <c r="H825" s="7">
        <v>20.97</v>
      </c>
      <c r="I825" s="7">
        <v>20.97</v>
      </c>
    </row>
    <row r="826" ht="45" spans="1:9">
      <c r="A826" s="5" t="s">
        <v>3977</v>
      </c>
      <c r="B826" s="4" t="str">
        <f t="shared" si="24"/>
        <v>152218</v>
      </c>
      <c r="C826" s="4">
        <f t="shared" si="25"/>
        <v>152218</v>
      </c>
      <c r="D826" s="5" t="s">
        <v>1959</v>
      </c>
      <c r="E826" s="5" t="s">
        <v>1960</v>
      </c>
      <c r="F826" s="6" t="s">
        <v>27</v>
      </c>
      <c r="G826" s="6">
        <v>1</v>
      </c>
      <c r="H826" s="7">
        <v>25.16</v>
      </c>
      <c r="I826" s="7">
        <v>25.16</v>
      </c>
    </row>
    <row r="827" ht="45" spans="1:9">
      <c r="A827" s="5" t="s">
        <v>3978</v>
      </c>
      <c r="B827" s="4" t="str">
        <f t="shared" si="24"/>
        <v>152219</v>
      </c>
      <c r="C827" s="4">
        <f t="shared" si="25"/>
        <v>152219</v>
      </c>
      <c r="D827" s="5" t="s">
        <v>1961</v>
      </c>
      <c r="E827" s="5" t="s">
        <v>1962</v>
      </c>
      <c r="F827" s="6" t="s">
        <v>27</v>
      </c>
      <c r="G827" s="6">
        <v>1</v>
      </c>
      <c r="H827" s="7">
        <v>29.35</v>
      </c>
      <c r="I827" s="7">
        <v>29.35</v>
      </c>
    </row>
    <row r="828" ht="45" spans="1:9">
      <c r="A828" s="5" t="s">
        <v>3979</v>
      </c>
      <c r="B828" s="4" t="str">
        <f t="shared" si="24"/>
        <v>152220</v>
      </c>
      <c r="C828" s="4">
        <f t="shared" si="25"/>
        <v>152220</v>
      </c>
      <c r="D828" s="5" t="s">
        <v>1963</v>
      </c>
      <c r="E828" s="5" t="s">
        <v>1964</v>
      </c>
      <c r="F828" s="6" t="s">
        <v>27</v>
      </c>
      <c r="G828" s="6">
        <v>1</v>
      </c>
      <c r="H828" s="7">
        <v>33.54</v>
      </c>
      <c r="I828" s="7">
        <v>33.54</v>
      </c>
    </row>
    <row r="829" ht="45" spans="1:9">
      <c r="A829" s="5" t="s">
        <v>3980</v>
      </c>
      <c r="B829" s="4" t="str">
        <f t="shared" si="24"/>
        <v>152221</v>
      </c>
      <c r="C829" s="4">
        <f t="shared" si="25"/>
        <v>152221</v>
      </c>
      <c r="D829" s="5" t="s">
        <v>1965</v>
      </c>
      <c r="E829" s="5" t="s">
        <v>1966</v>
      </c>
      <c r="F829" s="6" t="s">
        <v>27</v>
      </c>
      <c r="G829" s="6">
        <v>1</v>
      </c>
      <c r="H829" s="7">
        <v>37.74</v>
      </c>
      <c r="I829" s="7">
        <v>37.74</v>
      </c>
    </row>
    <row r="830" ht="30" spans="1:9">
      <c r="A830" s="5" t="s">
        <v>3981</v>
      </c>
      <c r="B830" s="4" t="str">
        <f t="shared" si="24"/>
        <v>152222</v>
      </c>
      <c r="C830" s="4">
        <f t="shared" si="25"/>
        <v>152222</v>
      </c>
      <c r="D830" s="5" t="s">
        <v>1967</v>
      </c>
      <c r="E830" s="5" t="s">
        <v>1968</v>
      </c>
      <c r="F830" s="6" t="s">
        <v>27</v>
      </c>
      <c r="G830" s="6">
        <v>1</v>
      </c>
      <c r="H830" s="7">
        <v>18.87</v>
      </c>
      <c r="I830" s="7">
        <v>18.87</v>
      </c>
    </row>
    <row r="831" ht="30" spans="1:9">
      <c r="A831" s="5" t="s">
        <v>3982</v>
      </c>
      <c r="B831" s="4" t="str">
        <f t="shared" si="24"/>
        <v>152223</v>
      </c>
      <c r="C831" s="4">
        <f t="shared" si="25"/>
        <v>152223</v>
      </c>
      <c r="D831" s="5" t="s">
        <v>1969</v>
      </c>
      <c r="E831" s="5" t="s">
        <v>1970</v>
      </c>
      <c r="F831" s="6" t="s">
        <v>27</v>
      </c>
      <c r="G831" s="6">
        <v>1</v>
      </c>
      <c r="H831" s="7">
        <v>10.48</v>
      </c>
      <c r="I831" s="7">
        <v>10.48</v>
      </c>
    </row>
    <row r="832" ht="30" spans="1:9">
      <c r="A832" s="5" t="s">
        <v>3983</v>
      </c>
      <c r="B832" s="4" t="str">
        <f t="shared" si="24"/>
        <v>152224</v>
      </c>
      <c r="C832" s="4">
        <f t="shared" si="25"/>
        <v>152224</v>
      </c>
      <c r="D832" s="5" t="s">
        <v>1971</v>
      </c>
      <c r="E832" s="5" t="s">
        <v>1972</v>
      </c>
      <c r="F832" s="6" t="s">
        <v>27</v>
      </c>
      <c r="G832" s="6">
        <v>1</v>
      </c>
      <c r="H832" s="7">
        <v>37.74</v>
      </c>
      <c r="I832" s="7">
        <v>37.74</v>
      </c>
    </row>
    <row r="833" ht="30" spans="1:9">
      <c r="A833" s="5" t="s">
        <v>3984</v>
      </c>
      <c r="B833" s="4" t="str">
        <f t="shared" si="24"/>
        <v>152225</v>
      </c>
      <c r="C833" s="4">
        <f t="shared" si="25"/>
        <v>152225</v>
      </c>
      <c r="D833" s="5" t="s">
        <v>1973</v>
      </c>
      <c r="E833" s="5" t="s">
        <v>1974</v>
      </c>
      <c r="F833" s="6" t="s">
        <v>27</v>
      </c>
      <c r="G833" s="6">
        <v>1</v>
      </c>
      <c r="H833" s="7">
        <v>37.74</v>
      </c>
      <c r="I833" s="7">
        <v>37.74</v>
      </c>
    </row>
    <row r="834" ht="30" spans="1:9">
      <c r="A834" s="5" t="s">
        <v>3985</v>
      </c>
      <c r="B834" s="4" t="str">
        <f t="shared" si="24"/>
        <v>152226</v>
      </c>
      <c r="C834" s="4">
        <f t="shared" si="25"/>
        <v>152226</v>
      </c>
      <c r="D834" s="5" t="s">
        <v>1975</v>
      </c>
      <c r="E834" s="5" t="s">
        <v>1976</v>
      </c>
      <c r="F834" s="6" t="s">
        <v>27</v>
      </c>
      <c r="G834" s="6">
        <v>1</v>
      </c>
      <c r="H834" s="7">
        <v>18.87</v>
      </c>
      <c r="I834" s="7">
        <v>18.87</v>
      </c>
    </row>
    <row r="835" ht="30" spans="1:9">
      <c r="A835" s="5" t="s">
        <v>3986</v>
      </c>
      <c r="B835" s="4" t="str">
        <f t="shared" si="24"/>
        <v>152227</v>
      </c>
      <c r="C835" s="4">
        <f t="shared" si="25"/>
        <v>152227</v>
      </c>
      <c r="D835" s="5" t="s">
        <v>1977</v>
      </c>
      <c r="E835" s="5" t="s">
        <v>1978</v>
      </c>
      <c r="F835" s="6" t="s">
        <v>27</v>
      </c>
      <c r="G835" s="6">
        <v>1</v>
      </c>
      <c r="H835" s="7">
        <v>18.87</v>
      </c>
      <c r="I835" s="7">
        <v>18.87</v>
      </c>
    </row>
    <row r="836" ht="30" spans="1:9">
      <c r="A836" s="5" t="s">
        <v>3987</v>
      </c>
      <c r="B836" s="4" t="str">
        <f t="shared" si="24"/>
        <v>152228</v>
      </c>
      <c r="C836" s="4">
        <f t="shared" si="25"/>
        <v>152228</v>
      </c>
      <c r="D836" s="5" t="s">
        <v>1979</v>
      </c>
      <c r="E836" s="5" t="s">
        <v>1980</v>
      </c>
      <c r="F836" s="6" t="s">
        <v>27</v>
      </c>
      <c r="G836" s="6">
        <v>1</v>
      </c>
      <c r="H836" s="7">
        <v>6.82</v>
      </c>
      <c r="I836" s="7">
        <v>6.82</v>
      </c>
    </row>
    <row r="837" ht="30" spans="1:9">
      <c r="A837" s="5" t="s">
        <v>3988</v>
      </c>
      <c r="B837" s="4" t="str">
        <f t="shared" si="24"/>
        <v>152229</v>
      </c>
      <c r="C837" s="4">
        <f t="shared" si="25"/>
        <v>152229</v>
      </c>
      <c r="D837" s="5" t="s">
        <v>1981</v>
      </c>
      <c r="E837" s="5" t="s">
        <v>1982</v>
      </c>
      <c r="F837" s="6" t="s">
        <v>27</v>
      </c>
      <c r="G837" s="6">
        <v>1</v>
      </c>
      <c r="H837" s="7">
        <v>1.59</v>
      </c>
      <c r="I837" s="7">
        <v>1.59</v>
      </c>
    </row>
    <row r="838" ht="30" spans="1:9">
      <c r="A838" s="5" t="s">
        <v>3989</v>
      </c>
      <c r="B838" s="4" t="str">
        <f t="shared" si="24"/>
        <v>152230</v>
      </c>
      <c r="C838" s="4">
        <f t="shared" si="25"/>
        <v>152230</v>
      </c>
      <c r="D838" s="5" t="s">
        <v>1983</v>
      </c>
      <c r="E838" s="5" t="s">
        <v>1984</v>
      </c>
      <c r="F838" s="6" t="s">
        <v>27</v>
      </c>
      <c r="G838" s="6">
        <v>1</v>
      </c>
      <c r="H838" s="7">
        <v>11.37</v>
      </c>
      <c r="I838" s="7">
        <v>11.37</v>
      </c>
    </row>
    <row r="839" ht="30" spans="1:9">
      <c r="A839" s="5" t="s">
        <v>3990</v>
      </c>
      <c r="B839" s="4" t="str">
        <f t="shared" si="24"/>
        <v>152231</v>
      </c>
      <c r="C839" s="4">
        <f t="shared" si="25"/>
        <v>152231</v>
      </c>
      <c r="D839" s="5" t="s">
        <v>1985</v>
      </c>
      <c r="E839" s="5" t="s">
        <v>1986</v>
      </c>
      <c r="F839" s="6" t="s">
        <v>27</v>
      </c>
      <c r="G839" s="6">
        <v>1</v>
      </c>
      <c r="H839" s="7">
        <v>22.74</v>
      </c>
      <c r="I839" s="7">
        <v>22.74</v>
      </c>
    </row>
    <row r="840" ht="30" spans="1:9">
      <c r="A840" s="5" t="s">
        <v>3991</v>
      </c>
      <c r="B840" s="4" t="str">
        <f t="shared" si="24"/>
        <v>152232</v>
      </c>
      <c r="C840" s="4">
        <f t="shared" si="25"/>
        <v>152232</v>
      </c>
      <c r="D840" s="5" t="s">
        <v>1987</v>
      </c>
      <c r="E840" s="5" t="s">
        <v>1988</v>
      </c>
      <c r="F840" s="6" t="s">
        <v>27</v>
      </c>
      <c r="G840" s="6">
        <v>1</v>
      </c>
      <c r="H840" s="7">
        <v>45.48</v>
      </c>
      <c r="I840" s="7">
        <v>45.48</v>
      </c>
    </row>
    <row r="841" ht="60" spans="1:9">
      <c r="A841" s="5" t="s">
        <v>3992</v>
      </c>
      <c r="B841" s="4" t="str">
        <f t="shared" si="24"/>
        <v>152233</v>
      </c>
      <c r="C841" s="4">
        <f t="shared" si="25"/>
        <v>152233</v>
      </c>
      <c r="D841" s="5" t="s">
        <v>1989</v>
      </c>
      <c r="E841" s="5" t="s">
        <v>1990</v>
      </c>
      <c r="F841" s="6" t="s">
        <v>27</v>
      </c>
      <c r="G841" s="6">
        <v>1</v>
      </c>
      <c r="H841" s="7">
        <v>282.14</v>
      </c>
      <c r="I841" s="7">
        <v>282.14</v>
      </c>
    </row>
    <row r="842" ht="60" spans="1:9">
      <c r="A842" s="5" t="s">
        <v>3993</v>
      </c>
      <c r="B842" s="4" t="str">
        <f t="shared" si="24"/>
        <v>152234</v>
      </c>
      <c r="C842" s="4">
        <f t="shared" si="25"/>
        <v>152234</v>
      </c>
      <c r="D842" s="5" t="s">
        <v>1991</v>
      </c>
      <c r="E842" s="5" t="s">
        <v>1992</v>
      </c>
      <c r="F842" s="6" t="s">
        <v>27</v>
      </c>
      <c r="G842" s="6">
        <v>1</v>
      </c>
      <c r="H842" s="7">
        <v>464.64</v>
      </c>
      <c r="I842" s="7">
        <v>464.64</v>
      </c>
    </row>
    <row r="843" ht="60" spans="1:9">
      <c r="A843" s="5" t="s">
        <v>3994</v>
      </c>
      <c r="B843" s="4" t="str">
        <f t="shared" si="24"/>
        <v>152235</v>
      </c>
      <c r="C843" s="4">
        <f t="shared" si="25"/>
        <v>152235</v>
      </c>
      <c r="D843" s="5" t="s">
        <v>1993</v>
      </c>
      <c r="E843" s="5" t="s">
        <v>1994</v>
      </c>
      <c r="F843" s="6" t="s">
        <v>27</v>
      </c>
      <c r="G843" s="6">
        <v>1</v>
      </c>
      <c r="H843" s="10">
        <v>1058.2</v>
      </c>
      <c r="I843" s="10">
        <v>1058.2</v>
      </c>
    </row>
    <row r="844" ht="45" spans="1:9">
      <c r="A844" s="5" t="s">
        <v>3995</v>
      </c>
      <c r="B844" s="4" t="str">
        <f t="shared" si="24"/>
        <v>152236</v>
      </c>
      <c r="C844" s="4">
        <f t="shared" si="25"/>
        <v>152236</v>
      </c>
      <c r="D844" s="5" t="s">
        <v>1995</v>
      </c>
      <c r="E844" s="5" t="s">
        <v>1996</v>
      </c>
      <c r="F844" s="6" t="s">
        <v>32</v>
      </c>
      <c r="G844" s="6">
        <v>1</v>
      </c>
      <c r="H844" s="7">
        <v>2.1</v>
      </c>
      <c r="I844" s="7">
        <v>2.1</v>
      </c>
    </row>
    <row r="845" ht="45" spans="1:9">
      <c r="A845" s="5" t="s">
        <v>3996</v>
      </c>
      <c r="B845" s="4" t="str">
        <f t="shared" si="24"/>
        <v>152238</v>
      </c>
      <c r="C845" s="4">
        <f t="shared" si="25"/>
        <v>152238</v>
      </c>
      <c r="D845" s="5" t="s">
        <v>1997</v>
      </c>
      <c r="E845" s="5" t="s">
        <v>1998</v>
      </c>
      <c r="F845" s="6" t="s">
        <v>27</v>
      </c>
      <c r="G845" s="6">
        <v>1</v>
      </c>
      <c r="H845" s="7">
        <v>8.39</v>
      </c>
      <c r="I845" s="7">
        <v>8.39</v>
      </c>
    </row>
    <row r="846" spans="1:9">
      <c r="A846" s="4" t="s">
        <v>3997</v>
      </c>
      <c r="B846" s="4" t="str">
        <f t="shared" ref="B846:B909" si="26">SUBSTITUTE(A846,"'",)</f>
        <v>16</v>
      </c>
      <c r="C846" s="4">
        <f t="shared" ref="C846:C909" si="27">VALUE(B846)</f>
        <v>16</v>
      </c>
      <c r="D846" s="5"/>
      <c r="E846" s="4" t="s">
        <v>1999</v>
      </c>
      <c r="F846" s="6"/>
      <c r="G846" s="6"/>
      <c r="H846" s="7"/>
      <c r="I846" s="7"/>
    </row>
    <row r="847" spans="1:9">
      <c r="A847" s="4" t="s">
        <v>3998</v>
      </c>
      <c r="B847" s="4" t="str">
        <f t="shared" si="26"/>
        <v>1601</v>
      </c>
      <c r="C847" s="4">
        <f t="shared" si="27"/>
        <v>1601</v>
      </c>
      <c r="D847" s="5"/>
      <c r="E847" s="4" t="s">
        <v>2000</v>
      </c>
      <c r="F847" s="6"/>
      <c r="G847" s="6"/>
      <c r="H847" s="7"/>
      <c r="I847" s="7"/>
    </row>
    <row r="848" ht="45" spans="1:9">
      <c r="A848" s="5" t="s">
        <v>3999</v>
      </c>
      <c r="B848" s="4" t="str">
        <f t="shared" si="26"/>
        <v>160105</v>
      </c>
      <c r="C848" s="4">
        <f t="shared" si="27"/>
        <v>160105</v>
      </c>
      <c r="D848" s="5" t="s">
        <v>2001</v>
      </c>
      <c r="E848" s="5" t="s">
        <v>2002</v>
      </c>
      <c r="F848" s="6" t="s">
        <v>27</v>
      </c>
      <c r="G848" s="6">
        <v>1</v>
      </c>
      <c r="H848" s="10">
        <v>1420.48</v>
      </c>
      <c r="I848" s="10">
        <v>1420.48</v>
      </c>
    </row>
    <row r="849" ht="60" spans="1:9">
      <c r="A849" s="5" t="s">
        <v>4000</v>
      </c>
      <c r="B849" s="4" t="str">
        <f t="shared" si="26"/>
        <v>160106</v>
      </c>
      <c r="C849" s="4">
        <f t="shared" si="27"/>
        <v>160106</v>
      </c>
      <c r="D849" s="5" t="s">
        <v>2003</v>
      </c>
      <c r="E849" s="5" t="s">
        <v>2004</v>
      </c>
      <c r="F849" s="6" t="s">
        <v>27</v>
      </c>
      <c r="G849" s="6">
        <v>1</v>
      </c>
      <c r="H849" s="7">
        <v>501.49</v>
      </c>
      <c r="I849" s="7">
        <v>501.49</v>
      </c>
    </row>
    <row r="850" ht="45" spans="1:9">
      <c r="A850" s="5" t="s">
        <v>4001</v>
      </c>
      <c r="B850" s="4" t="str">
        <f t="shared" si="26"/>
        <v>160108</v>
      </c>
      <c r="C850" s="4">
        <f t="shared" si="27"/>
        <v>160108</v>
      </c>
      <c r="D850" s="5" t="s">
        <v>2005</v>
      </c>
      <c r="E850" s="5" t="s">
        <v>2006</v>
      </c>
      <c r="F850" s="6" t="s">
        <v>27</v>
      </c>
      <c r="G850" s="6">
        <v>1</v>
      </c>
      <c r="H850" s="7">
        <v>132.96</v>
      </c>
      <c r="I850" s="7">
        <v>132.96</v>
      </c>
    </row>
    <row r="851" ht="45" spans="1:9">
      <c r="A851" s="5" t="s">
        <v>4002</v>
      </c>
      <c r="B851" s="4" t="str">
        <f t="shared" si="26"/>
        <v>160110</v>
      </c>
      <c r="C851" s="4">
        <f t="shared" si="27"/>
        <v>160110</v>
      </c>
      <c r="D851" s="5" t="s">
        <v>2007</v>
      </c>
      <c r="E851" s="5" t="s">
        <v>2008</v>
      </c>
      <c r="F851" s="6" t="s">
        <v>27</v>
      </c>
      <c r="G851" s="6">
        <v>1</v>
      </c>
      <c r="H851" s="7">
        <v>445.22</v>
      </c>
      <c r="I851" s="7">
        <v>445.22</v>
      </c>
    </row>
    <row r="852" ht="60" spans="1:9">
      <c r="A852" s="5" t="s">
        <v>4003</v>
      </c>
      <c r="B852" s="4" t="str">
        <f t="shared" si="26"/>
        <v>160111</v>
      </c>
      <c r="C852" s="4">
        <f t="shared" si="27"/>
        <v>160111</v>
      </c>
      <c r="D852" s="5" t="s">
        <v>2009</v>
      </c>
      <c r="E852" s="5" t="s">
        <v>2010</v>
      </c>
      <c r="F852" s="6" t="s">
        <v>27</v>
      </c>
      <c r="G852" s="6">
        <v>1</v>
      </c>
      <c r="H852" s="10">
        <v>1117.63</v>
      </c>
      <c r="I852" s="10">
        <v>1117.63</v>
      </c>
    </row>
    <row r="853" ht="30" spans="1:9">
      <c r="A853" s="5" t="s">
        <v>4004</v>
      </c>
      <c r="B853" s="4" t="str">
        <f t="shared" si="26"/>
        <v>160115</v>
      </c>
      <c r="C853" s="4">
        <f t="shared" si="27"/>
        <v>160115</v>
      </c>
      <c r="D853" s="5" t="s">
        <v>2011</v>
      </c>
      <c r="E853" s="5" t="s">
        <v>2012</v>
      </c>
      <c r="F853" s="6" t="s">
        <v>32</v>
      </c>
      <c r="G853" s="6">
        <v>1</v>
      </c>
      <c r="H853" s="7">
        <v>26.48</v>
      </c>
      <c r="I853" s="7">
        <v>26.48</v>
      </c>
    </row>
    <row r="854" ht="30" spans="1:9">
      <c r="A854" s="5" t="s">
        <v>4005</v>
      </c>
      <c r="B854" s="4" t="str">
        <f t="shared" si="26"/>
        <v>160120</v>
      </c>
      <c r="C854" s="4">
        <f t="shared" si="27"/>
        <v>160120</v>
      </c>
      <c r="D854" s="5" t="s">
        <v>2013</v>
      </c>
      <c r="E854" s="5" t="s">
        <v>2014</v>
      </c>
      <c r="F854" s="6" t="s">
        <v>27</v>
      </c>
      <c r="G854" s="6">
        <v>1</v>
      </c>
      <c r="H854" s="7">
        <v>78.54</v>
      </c>
      <c r="I854" s="7">
        <v>78.54</v>
      </c>
    </row>
    <row r="855" ht="45" spans="1:9">
      <c r="A855" s="5" t="s">
        <v>4006</v>
      </c>
      <c r="B855" s="4" t="str">
        <f t="shared" si="26"/>
        <v>160121</v>
      </c>
      <c r="C855" s="4">
        <f t="shared" si="27"/>
        <v>160121</v>
      </c>
      <c r="D855" s="5" t="s">
        <v>2015</v>
      </c>
      <c r="E855" s="5" t="s">
        <v>2016</v>
      </c>
      <c r="F855" s="6" t="s">
        <v>27</v>
      </c>
      <c r="G855" s="6">
        <v>1</v>
      </c>
      <c r="H855" s="7">
        <v>711.18</v>
      </c>
      <c r="I855" s="7">
        <v>711.18</v>
      </c>
    </row>
    <row r="856" ht="45" spans="1:9">
      <c r="A856" s="5" t="s">
        <v>4007</v>
      </c>
      <c r="B856" s="4" t="str">
        <f t="shared" si="26"/>
        <v>160122</v>
      </c>
      <c r="C856" s="4">
        <f t="shared" si="27"/>
        <v>160122</v>
      </c>
      <c r="D856" s="5" t="s">
        <v>2017</v>
      </c>
      <c r="E856" s="5" t="s">
        <v>2018</v>
      </c>
      <c r="F856" s="6" t="s">
        <v>27</v>
      </c>
      <c r="G856" s="6">
        <v>1</v>
      </c>
      <c r="H856" s="10">
        <v>1493.86</v>
      </c>
      <c r="I856" s="10">
        <v>1493.86</v>
      </c>
    </row>
    <row r="857" ht="45" spans="1:9">
      <c r="A857" s="5" t="s">
        <v>4008</v>
      </c>
      <c r="B857" s="4" t="str">
        <f t="shared" si="26"/>
        <v>160123</v>
      </c>
      <c r="C857" s="4">
        <f t="shared" si="27"/>
        <v>160123</v>
      </c>
      <c r="D857" s="5" t="s">
        <v>2019</v>
      </c>
      <c r="E857" s="5" t="s">
        <v>2020</v>
      </c>
      <c r="F857" s="6" t="s">
        <v>27</v>
      </c>
      <c r="G857" s="6">
        <v>1</v>
      </c>
      <c r="H857" s="10">
        <v>2079.95</v>
      </c>
      <c r="I857" s="10">
        <v>2079.95</v>
      </c>
    </row>
    <row r="858" ht="30" spans="1:9">
      <c r="A858" s="5" t="s">
        <v>4009</v>
      </c>
      <c r="B858" s="4" t="str">
        <f t="shared" si="26"/>
        <v>160124</v>
      </c>
      <c r="C858" s="4">
        <f t="shared" si="27"/>
        <v>160124</v>
      </c>
      <c r="D858" s="5" t="s">
        <v>2021</v>
      </c>
      <c r="E858" s="5" t="s">
        <v>2022</v>
      </c>
      <c r="F858" s="6" t="s">
        <v>32</v>
      </c>
      <c r="G858" s="6">
        <v>1</v>
      </c>
      <c r="H858" s="7">
        <v>19.83</v>
      </c>
      <c r="I858" s="7">
        <v>19.83</v>
      </c>
    </row>
    <row r="859" ht="30" spans="1:9">
      <c r="A859" s="5" t="s">
        <v>4010</v>
      </c>
      <c r="B859" s="4" t="str">
        <f t="shared" si="26"/>
        <v>160125</v>
      </c>
      <c r="C859" s="4">
        <f t="shared" si="27"/>
        <v>160125</v>
      </c>
      <c r="D859" s="5" t="s">
        <v>2023</v>
      </c>
      <c r="E859" s="5" t="s">
        <v>2024</v>
      </c>
      <c r="F859" s="6" t="s">
        <v>32</v>
      </c>
      <c r="G859" s="6">
        <v>1</v>
      </c>
      <c r="H859" s="7">
        <v>97.94</v>
      </c>
      <c r="I859" s="7">
        <v>97.94</v>
      </c>
    </row>
    <row r="860" ht="30" spans="1:9">
      <c r="A860" s="5" t="s">
        <v>4011</v>
      </c>
      <c r="B860" s="4" t="str">
        <f t="shared" si="26"/>
        <v>160126</v>
      </c>
      <c r="C860" s="4">
        <f t="shared" si="27"/>
        <v>160126</v>
      </c>
      <c r="D860" s="5" t="s">
        <v>2025</v>
      </c>
      <c r="E860" s="5" t="s">
        <v>2026</v>
      </c>
      <c r="F860" s="6" t="s">
        <v>32</v>
      </c>
      <c r="G860" s="6">
        <v>1</v>
      </c>
      <c r="H860" s="7">
        <v>47.78</v>
      </c>
      <c r="I860" s="7">
        <v>47.78</v>
      </c>
    </row>
    <row r="861" spans="1:9">
      <c r="A861" s="4" t="s">
        <v>4012</v>
      </c>
      <c r="B861" s="4" t="str">
        <f t="shared" si="26"/>
        <v>1602</v>
      </c>
      <c r="C861" s="4">
        <f t="shared" si="27"/>
        <v>1602</v>
      </c>
      <c r="D861" s="5"/>
      <c r="E861" s="4" t="s">
        <v>2027</v>
      </c>
      <c r="F861" s="6"/>
      <c r="G861" s="6"/>
      <c r="H861" s="7"/>
      <c r="I861" s="7"/>
    </row>
    <row r="862" ht="90" spans="1:9">
      <c r="A862" s="5" t="s">
        <v>4013</v>
      </c>
      <c r="B862" s="4" t="str">
        <f t="shared" si="26"/>
        <v>160207</v>
      </c>
      <c r="C862" s="4">
        <f t="shared" si="27"/>
        <v>160207</v>
      </c>
      <c r="D862" s="5" t="s">
        <v>2028</v>
      </c>
      <c r="E862" s="5" t="s">
        <v>2029</v>
      </c>
      <c r="F862" s="6" t="s">
        <v>27</v>
      </c>
      <c r="G862" s="6">
        <v>1</v>
      </c>
      <c r="H862" s="10">
        <v>8508.34</v>
      </c>
      <c r="I862" s="10">
        <v>8508.34</v>
      </c>
    </row>
    <row r="863" ht="90" spans="1:9">
      <c r="A863" s="5" t="s">
        <v>4014</v>
      </c>
      <c r="B863" s="4" t="str">
        <f t="shared" si="26"/>
        <v>160208</v>
      </c>
      <c r="C863" s="4">
        <f t="shared" si="27"/>
        <v>160208</v>
      </c>
      <c r="D863" s="5" t="s">
        <v>2030</v>
      </c>
      <c r="E863" s="5" t="s">
        <v>2031</v>
      </c>
      <c r="F863" s="6" t="s">
        <v>27</v>
      </c>
      <c r="G863" s="6">
        <v>1</v>
      </c>
      <c r="H863" s="10">
        <v>15395.24</v>
      </c>
      <c r="I863" s="10">
        <v>15395.24</v>
      </c>
    </row>
    <row r="864" spans="1:9">
      <c r="A864" s="4" t="s">
        <v>4015</v>
      </c>
      <c r="B864" s="4" t="str">
        <f t="shared" si="26"/>
        <v>1603</v>
      </c>
      <c r="C864" s="4">
        <f t="shared" si="27"/>
        <v>1603</v>
      </c>
      <c r="D864" s="5"/>
      <c r="E864" s="4" t="s">
        <v>2032</v>
      </c>
      <c r="F864" s="6"/>
      <c r="G864" s="6"/>
      <c r="H864" s="7"/>
      <c r="I864" s="7"/>
    </row>
    <row r="865" ht="45" spans="1:9">
      <c r="A865" s="5" t="s">
        <v>4016</v>
      </c>
      <c r="B865" s="4" t="str">
        <f t="shared" si="26"/>
        <v>160303</v>
      </c>
      <c r="C865" s="4">
        <f t="shared" si="27"/>
        <v>160303</v>
      </c>
      <c r="D865" s="5" t="s">
        <v>2033</v>
      </c>
      <c r="E865" s="5" t="s">
        <v>2034</v>
      </c>
      <c r="F865" s="6" t="s">
        <v>27</v>
      </c>
      <c r="G865" s="6">
        <v>1</v>
      </c>
      <c r="H865" s="7">
        <v>465.41</v>
      </c>
      <c r="I865" s="7">
        <v>465.41</v>
      </c>
    </row>
    <row r="866" ht="75" spans="1:9">
      <c r="A866" s="5" t="s">
        <v>4017</v>
      </c>
      <c r="B866" s="4" t="str">
        <f t="shared" si="26"/>
        <v>160304</v>
      </c>
      <c r="C866" s="4">
        <f t="shared" si="27"/>
        <v>160304</v>
      </c>
      <c r="D866" s="5" t="s">
        <v>2035</v>
      </c>
      <c r="E866" s="5" t="s">
        <v>2036</v>
      </c>
      <c r="F866" s="6" t="s">
        <v>27</v>
      </c>
      <c r="G866" s="6">
        <v>1</v>
      </c>
      <c r="H866" s="7">
        <v>913.89</v>
      </c>
      <c r="I866" s="7">
        <v>913.89</v>
      </c>
    </row>
    <row r="867" ht="45" spans="1:9">
      <c r="A867" s="5" t="s">
        <v>4018</v>
      </c>
      <c r="B867" s="4" t="str">
        <f t="shared" si="26"/>
        <v>160305</v>
      </c>
      <c r="C867" s="4">
        <f t="shared" si="27"/>
        <v>160305</v>
      </c>
      <c r="D867" s="5" t="s">
        <v>2037</v>
      </c>
      <c r="E867" s="5" t="s">
        <v>2038</v>
      </c>
      <c r="F867" s="6" t="s">
        <v>32</v>
      </c>
      <c r="G867" s="6">
        <v>1</v>
      </c>
      <c r="H867" s="7">
        <v>91.14</v>
      </c>
      <c r="I867" s="7">
        <v>91.14</v>
      </c>
    </row>
    <row r="868" ht="60" spans="1:9">
      <c r="A868" s="5" t="s">
        <v>4019</v>
      </c>
      <c r="B868" s="4" t="str">
        <f t="shared" si="26"/>
        <v>160308</v>
      </c>
      <c r="C868" s="4">
        <f t="shared" si="27"/>
        <v>160308</v>
      </c>
      <c r="D868" s="5" t="s">
        <v>2039</v>
      </c>
      <c r="E868" s="5" t="s">
        <v>2040</v>
      </c>
      <c r="F868" s="6" t="s">
        <v>32</v>
      </c>
      <c r="G868" s="6">
        <v>1</v>
      </c>
      <c r="H868" s="7">
        <v>63.6</v>
      </c>
      <c r="I868" s="7">
        <v>63.6</v>
      </c>
    </row>
    <row r="869" ht="90" spans="1:9">
      <c r="A869" s="5" t="s">
        <v>4020</v>
      </c>
      <c r="B869" s="4" t="str">
        <f t="shared" si="26"/>
        <v>160309</v>
      </c>
      <c r="C869" s="4">
        <f t="shared" si="27"/>
        <v>160309</v>
      </c>
      <c r="D869" s="5" t="s">
        <v>2041</v>
      </c>
      <c r="E869" s="5" t="s">
        <v>2042</v>
      </c>
      <c r="F869" s="6" t="s">
        <v>27</v>
      </c>
      <c r="G869" s="6">
        <v>1</v>
      </c>
      <c r="H869" s="7">
        <v>138.61</v>
      </c>
      <c r="I869" s="7">
        <v>138.61</v>
      </c>
    </row>
    <row r="870" ht="60" spans="1:9">
      <c r="A870" s="5" t="s">
        <v>4021</v>
      </c>
      <c r="B870" s="4" t="str">
        <f t="shared" si="26"/>
        <v>160310</v>
      </c>
      <c r="C870" s="4">
        <f t="shared" si="27"/>
        <v>160310</v>
      </c>
      <c r="D870" s="5" t="s">
        <v>2043</v>
      </c>
      <c r="E870" s="5" t="s">
        <v>2044</v>
      </c>
      <c r="F870" s="6" t="s">
        <v>27</v>
      </c>
      <c r="G870" s="6">
        <v>1</v>
      </c>
      <c r="H870" s="7">
        <v>64.33</v>
      </c>
      <c r="I870" s="7">
        <v>64.33</v>
      </c>
    </row>
    <row r="871" ht="30" spans="1:9">
      <c r="A871" s="5" t="s">
        <v>4022</v>
      </c>
      <c r="B871" s="4" t="str">
        <f t="shared" si="26"/>
        <v>160311</v>
      </c>
      <c r="C871" s="4">
        <f t="shared" si="27"/>
        <v>160311</v>
      </c>
      <c r="D871" s="5" t="s">
        <v>2045</v>
      </c>
      <c r="E871" s="5" t="s">
        <v>1773</v>
      </c>
      <c r="F871" s="6" t="s">
        <v>27</v>
      </c>
      <c r="G871" s="6">
        <v>1</v>
      </c>
      <c r="H871" s="7">
        <v>235.16</v>
      </c>
      <c r="I871" s="7">
        <v>235.16</v>
      </c>
    </row>
    <row r="872" ht="75" spans="1:9">
      <c r="A872" s="5" t="s">
        <v>4023</v>
      </c>
      <c r="B872" s="4" t="str">
        <f t="shared" si="26"/>
        <v>160312</v>
      </c>
      <c r="C872" s="4">
        <f t="shared" si="27"/>
        <v>160312</v>
      </c>
      <c r="D872" s="5" t="s">
        <v>2046</v>
      </c>
      <c r="E872" s="5" t="s">
        <v>2047</v>
      </c>
      <c r="F872" s="6" t="s">
        <v>27</v>
      </c>
      <c r="G872" s="6">
        <v>1</v>
      </c>
      <c r="H872" s="7">
        <v>54.85</v>
      </c>
      <c r="I872" s="7">
        <v>54.85</v>
      </c>
    </row>
    <row r="873" ht="90" spans="1:9">
      <c r="A873" s="5" t="s">
        <v>4024</v>
      </c>
      <c r="B873" s="4" t="str">
        <f t="shared" si="26"/>
        <v>160313</v>
      </c>
      <c r="C873" s="4">
        <f t="shared" si="27"/>
        <v>160313</v>
      </c>
      <c r="D873" s="5" t="s">
        <v>2048</v>
      </c>
      <c r="E873" s="5" t="s">
        <v>2049</v>
      </c>
      <c r="F873" s="6" t="s">
        <v>27</v>
      </c>
      <c r="G873" s="6">
        <v>1</v>
      </c>
      <c r="H873" s="7">
        <v>59.66</v>
      </c>
      <c r="I873" s="7">
        <v>59.66</v>
      </c>
    </row>
    <row r="874" ht="90" spans="1:9">
      <c r="A874" s="5" t="s">
        <v>4025</v>
      </c>
      <c r="B874" s="4" t="str">
        <f t="shared" si="26"/>
        <v>160314</v>
      </c>
      <c r="C874" s="4">
        <f t="shared" si="27"/>
        <v>160314</v>
      </c>
      <c r="D874" s="5" t="s">
        <v>2050</v>
      </c>
      <c r="E874" s="5" t="s">
        <v>2051</v>
      </c>
      <c r="F874" s="6" t="s">
        <v>27</v>
      </c>
      <c r="G874" s="6">
        <v>1</v>
      </c>
      <c r="H874" s="7">
        <v>886.46</v>
      </c>
      <c r="I874" s="7">
        <v>886.46</v>
      </c>
    </row>
    <row r="875" ht="90" spans="1:9">
      <c r="A875" s="5" t="s">
        <v>4026</v>
      </c>
      <c r="B875" s="4" t="str">
        <f t="shared" si="26"/>
        <v>160315</v>
      </c>
      <c r="C875" s="4">
        <f t="shared" si="27"/>
        <v>160315</v>
      </c>
      <c r="D875" s="5" t="s">
        <v>2052</v>
      </c>
      <c r="E875" s="5" t="s">
        <v>2053</v>
      </c>
      <c r="F875" s="6" t="s">
        <v>27</v>
      </c>
      <c r="G875" s="6">
        <v>1</v>
      </c>
      <c r="H875" s="10">
        <v>1246.15</v>
      </c>
      <c r="I875" s="10">
        <v>1246.15</v>
      </c>
    </row>
    <row r="876" ht="60" spans="1:9">
      <c r="A876" s="5" t="s">
        <v>4027</v>
      </c>
      <c r="B876" s="4" t="str">
        <f t="shared" si="26"/>
        <v>160316</v>
      </c>
      <c r="C876" s="4">
        <f t="shared" si="27"/>
        <v>160316</v>
      </c>
      <c r="D876" s="5" t="s">
        <v>2054</v>
      </c>
      <c r="E876" s="5" t="s">
        <v>2055</v>
      </c>
      <c r="F876" s="6" t="s">
        <v>27</v>
      </c>
      <c r="G876" s="6">
        <v>1</v>
      </c>
      <c r="H876" s="7">
        <v>85.17</v>
      </c>
      <c r="I876" s="7">
        <v>85.17</v>
      </c>
    </row>
    <row r="877" ht="45" spans="1:9">
      <c r="A877" s="5" t="s">
        <v>4028</v>
      </c>
      <c r="B877" s="4" t="str">
        <f t="shared" si="26"/>
        <v>160317</v>
      </c>
      <c r="C877" s="4">
        <f t="shared" si="27"/>
        <v>160317</v>
      </c>
      <c r="D877" s="5" t="s">
        <v>2056</v>
      </c>
      <c r="E877" s="5" t="s">
        <v>2057</v>
      </c>
      <c r="F877" s="6" t="s">
        <v>32</v>
      </c>
      <c r="G877" s="6">
        <v>1</v>
      </c>
      <c r="H877" s="7">
        <v>63.6</v>
      </c>
      <c r="I877" s="7">
        <v>63.6</v>
      </c>
    </row>
    <row r="878" ht="45" spans="1:9">
      <c r="A878" s="5" t="s">
        <v>4029</v>
      </c>
      <c r="B878" s="4" t="str">
        <f t="shared" si="26"/>
        <v>160318</v>
      </c>
      <c r="C878" s="4">
        <f t="shared" si="27"/>
        <v>160318</v>
      </c>
      <c r="D878" s="5" t="s">
        <v>2058</v>
      </c>
      <c r="E878" s="5" t="s">
        <v>2059</v>
      </c>
      <c r="F878" s="6" t="s">
        <v>32</v>
      </c>
      <c r="G878" s="6">
        <v>1</v>
      </c>
      <c r="H878" s="7">
        <v>44.94</v>
      </c>
      <c r="I878" s="7">
        <v>44.94</v>
      </c>
    </row>
    <row r="879" ht="75" spans="1:9">
      <c r="A879" s="5" t="s">
        <v>4030</v>
      </c>
      <c r="B879" s="4" t="str">
        <f t="shared" si="26"/>
        <v>160319</v>
      </c>
      <c r="C879" s="4">
        <f t="shared" si="27"/>
        <v>160319</v>
      </c>
      <c r="D879" s="5" t="s">
        <v>2060</v>
      </c>
      <c r="E879" s="5" t="s">
        <v>2061</v>
      </c>
      <c r="F879" s="6" t="s">
        <v>27</v>
      </c>
      <c r="G879" s="6">
        <v>1</v>
      </c>
      <c r="H879" s="7">
        <v>10.91</v>
      </c>
      <c r="I879" s="7">
        <v>10.91</v>
      </c>
    </row>
    <row r="880" ht="60" spans="1:9">
      <c r="A880" s="5" t="s">
        <v>4031</v>
      </c>
      <c r="B880" s="4" t="str">
        <f t="shared" si="26"/>
        <v>160321</v>
      </c>
      <c r="C880" s="4">
        <f t="shared" si="27"/>
        <v>160321</v>
      </c>
      <c r="D880" s="5" t="s">
        <v>2062</v>
      </c>
      <c r="E880" s="5" t="s">
        <v>2063</v>
      </c>
      <c r="F880" s="6" t="s">
        <v>27</v>
      </c>
      <c r="G880" s="6">
        <v>1</v>
      </c>
      <c r="H880" s="7">
        <v>165.71</v>
      </c>
      <c r="I880" s="7">
        <v>165.71</v>
      </c>
    </row>
    <row r="881" ht="45" spans="1:9">
      <c r="A881" s="5" t="s">
        <v>4032</v>
      </c>
      <c r="B881" s="4" t="str">
        <f t="shared" si="26"/>
        <v>160322</v>
      </c>
      <c r="C881" s="4">
        <f t="shared" si="27"/>
        <v>160322</v>
      </c>
      <c r="D881" s="5" t="s">
        <v>2064</v>
      </c>
      <c r="E881" s="5" t="s">
        <v>2065</v>
      </c>
      <c r="F881" s="6" t="s">
        <v>27</v>
      </c>
      <c r="G881" s="6">
        <v>1</v>
      </c>
      <c r="H881" s="7">
        <v>6.53</v>
      </c>
      <c r="I881" s="7">
        <v>6.53</v>
      </c>
    </row>
    <row r="882" ht="45" spans="1:9">
      <c r="A882" s="5" t="s">
        <v>4033</v>
      </c>
      <c r="B882" s="4" t="str">
        <f t="shared" si="26"/>
        <v>160323</v>
      </c>
      <c r="C882" s="4">
        <f t="shared" si="27"/>
        <v>160323</v>
      </c>
      <c r="D882" s="5" t="s">
        <v>2066</v>
      </c>
      <c r="E882" s="5" t="s">
        <v>2067</v>
      </c>
      <c r="F882" s="6" t="s">
        <v>27</v>
      </c>
      <c r="G882" s="6">
        <v>1</v>
      </c>
      <c r="H882" s="7">
        <v>11.93</v>
      </c>
      <c r="I882" s="7">
        <v>11.93</v>
      </c>
    </row>
    <row r="883" ht="75" spans="1:9">
      <c r="A883" s="5" t="s">
        <v>4034</v>
      </c>
      <c r="B883" s="4" t="str">
        <f t="shared" si="26"/>
        <v>160324</v>
      </c>
      <c r="C883" s="4">
        <f t="shared" si="27"/>
        <v>160324</v>
      </c>
      <c r="D883" s="5" t="s">
        <v>2068</v>
      </c>
      <c r="E883" s="5" t="s">
        <v>2069</v>
      </c>
      <c r="F883" s="6" t="s">
        <v>27</v>
      </c>
      <c r="G883" s="6">
        <v>1</v>
      </c>
      <c r="H883" s="7">
        <v>280.93</v>
      </c>
      <c r="I883" s="7">
        <v>280.93</v>
      </c>
    </row>
    <row r="884" ht="90" spans="1:9">
      <c r="A884" s="5" t="s">
        <v>4035</v>
      </c>
      <c r="B884" s="4" t="str">
        <f t="shared" si="26"/>
        <v>160325</v>
      </c>
      <c r="C884" s="4">
        <f t="shared" si="27"/>
        <v>160325</v>
      </c>
      <c r="D884" s="5" t="s">
        <v>2070</v>
      </c>
      <c r="E884" s="5" t="s">
        <v>2071</v>
      </c>
      <c r="F884" s="6" t="s">
        <v>27</v>
      </c>
      <c r="G884" s="6">
        <v>1</v>
      </c>
      <c r="H884" s="7">
        <v>651.16</v>
      </c>
      <c r="I884" s="7">
        <v>651.16</v>
      </c>
    </row>
    <row r="885" ht="60" spans="1:9">
      <c r="A885" s="5" t="s">
        <v>4036</v>
      </c>
      <c r="B885" s="4" t="str">
        <f t="shared" si="26"/>
        <v>160326</v>
      </c>
      <c r="C885" s="4">
        <f t="shared" si="27"/>
        <v>160326</v>
      </c>
      <c r="D885" s="5" t="s">
        <v>2072</v>
      </c>
      <c r="E885" s="5" t="s">
        <v>2073</v>
      </c>
      <c r="F885" s="6" t="s">
        <v>32</v>
      </c>
      <c r="G885" s="6">
        <v>1</v>
      </c>
      <c r="H885" s="7">
        <v>38.91</v>
      </c>
      <c r="I885" s="7">
        <v>38.91</v>
      </c>
    </row>
    <row r="886" ht="60" spans="1:9">
      <c r="A886" s="5" t="s">
        <v>4037</v>
      </c>
      <c r="B886" s="4" t="str">
        <f t="shared" si="26"/>
        <v>160327</v>
      </c>
      <c r="C886" s="4">
        <f t="shared" si="27"/>
        <v>160327</v>
      </c>
      <c r="D886" s="5" t="s">
        <v>2074</v>
      </c>
      <c r="E886" s="5" t="s">
        <v>2075</v>
      </c>
      <c r="F886" s="6" t="s">
        <v>32</v>
      </c>
      <c r="G886" s="6">
        <v>1</v>
      </c>
      <c r="H886" s="7">
        <v>39.88</v>
      </c>
      <c r="I886" s="7">
        <v>39.88</v>
      </c>
    </row>
    <row r="887" ht="45" spans="1:9">
      <c r="A887" s="5" t="s">
        <v>4038</v>
      </c>
      <c r="B887" s="4" t="str">
        <f t="shared" si="26"/>
        <v>160328</v>
      </c>
      <c r="C887" s="4">
        <f t="shared" si="27"/>
        <v>160328</v>
      </c>
      <c r="D887" s="5" t="s">
        <v>2076</v>
      </c>
      <c r="E887" s="5" t="s">
        <v>2077</v>
      </c>
      <c r="F887" s="6" t="s">
        <v>27</v>
      </c>
      <c r="G887" s="6">
        <v>1</v>
      </c>
      <c r="H887" s="7">
        <v>25.33</v>
      </c>
      <c r="I887" s="7">
        <v>25.33</v>
      </c>
    </row>
    <row r="888" ht="60" spans="1:9">
      <c r="A888" s="5" t="s">
        <v>4039</v>
      </c>
      <c r="B888" s="4" t="str">
        <f t="shared" si="26"/>
        <v>160329</v>
      </c>
      <c r="C888" s="4">
        <f t="shared" si="27"/>
        <v>160329</v>
      </c>
      <c r="D888" s="5" t="s">
        <v>2078</v>
      </c>
      <c r="E888" s="5" t="s">
        <v>2079</v>
      </c>
      <c r="F888" s="6" t="s">
        <v>27</v>
      </c>
      <c r="G888" s="6">
        <v>1</v>
      </c>
      <c r="H888" s="7">
        <v>21.21</v>
      </c>
      <c r="I888" s="7">
        <v>21.21</v>
      </c>
    </row>
    <row r="889" ht="75" spans="1:9">
      <c r="A889" s="5" t="s">
        <v>4040</v>
      </c>
      <c r="B889" s="4" t="str">
        <f t="shared" si="26"/>
        <v>160330</v>
      </c>
      <c r="C889" s="4">
        <f t="shared" si="27"/>
        <v>160330</v>
      </c>
      <c r="D889" s="5" t="s">
        <v>2080</v>
      </c>
      <c r="E889" s="5" t="s">
        <v>2081</v>
      </c>
      <c r="F889" s="6" t="s">
        <v>27</v>
      </c>
      <c r="G889" s="6">
        <v>1</v>
      </c>
      <c r="H889" s="7">
        <v>13.33</v>
      </c>
      <c r="I889" s="7">
        <v>13.33</v>
      </c>
    </row>
    <row r="890" ht="60" spans="1:9">
      <c r="A890" s="5" t="s">
        <v>4041</v>
      </c>
      <c r="B890" s="4" t="str">
        <f t="shared" si="26"/>
        <v>160331</v>
      </c>
      <c r="C890" s="4">
        <f t="shared" si="27"/>
        <v>160331</v>
      </c>
      <c r="D890" s="5" t="s">
        <v>2082</v>
      </c>
      <c r="E890" s="5" t="s">
        <v>2083</v>
      </c>
      <c r="F890" s="6" t="s">
        <v>27</v>
      </c>
      <c r="G890" s="6">
        <v>1</v>
      </c>
      <c r="H890" s="7">
        <v>36.29</v>
      </c>
      <c r="I890" s="7">
        <v>36.29</v>
      </c>
    </row>
    <row r="891" ht="60" spans="1:9">
      <c r="A891" s="5" t="s">
        <v>4042</v>
      </c>
      <c r="B891" s="4" t="str">
        <f t="shared" si="26"/>
        <v>160332</v>
      </c>
      <c r="C891" s="4">
        <f t="shared" si="27"/>
        <v>160332</v>
      </c>
      <c r="D891" s="5" t="s">
        <v>2084</v>
      </c>
      <c r="E891" s="5" t="s">
        <v>2085</v>
      </c>
      <c r="F891" s="6" t="s">
        <v>32</v>
      </c>
      <c r="G891" s="6">
        <v>1</v>
      </c>
      <c r="H891" s="7">
        <v>35.5</v>
      </c>
      <c r="I891" s="7">
        <v>35.5</v>
      </c>
    </row>
    <row r="892" ht="75" spans="1:9">
      <c r="A892" s="5" t="s">
        <v>4043</v>
      </c>
      <c r="B892" s="4" t="str">
        <f t="shared" si="26"/>
        <v>160333</v>
      </c>
      <c r="C892" s="4">
        <f t="shared" si="27"/>
        <v>160333</v>
      </c>
      <c r="D892" s="5" t="s">
        <v>2086</v>
      </c>
      <c r="E892" s="5" t="s">
        <v>2087</v>
      </c>
      <c r="F892" s="6" t="s">
        <v>32</v>
      </c>
      <c r="G892" s="6">
        <v>1</v>
      </c>
      <c r="H892" s="7">
        <v>76.53</v>
      </c>
      <c r="I892" s="7">
        <v>76.53</v>
      </c>
    </row>
    <row r="893" ht="45" spans="1:9">
      <c r="A893" s="5" t="s">
        <v>4044</v>
      </c>
      <c r="B893" s="4" t="str">
        <f t="shared" si="26"/>
        <v>160334</v>
      </c>
      <c r="C893" s="4">
        <f t="shared" si="27"/>
        <v>160334</v>
      </c>
      <c r="D893" s="5" t="s">
        <v>2088</v>
      </c>
      <c r="E893" s="5" t="s">
        <v>2089</v>
      </c>
      <c r="F893" s="6" t="s">
        <v>27</v>
      </c>
      <c r="G893" s="6">
        <v>1</v>
      </c>
      <c r="H893" s="7">
        <v>37.04</v>
      </c>
      <c r="I893" s="7">
        <v>37.04</v>
      </c>
    </row>
    <row r="894" ht="60" spans="1:9">
      <c r="A894" s="5" t="s">
        <v>4045</v>
      </c>
      <c r="B894" s="4" t="str">
        <f t="shared" si="26"/>
        <v>160335</v>
      </c>
      <c r="C894" s="4">
        <f t="shared" si="27"/>
        <v>160335</v>
      </c>
      <c r="D894" s="5" t="s">
        <v>2090</v>
      </c>
      <c r="E894" s="5" t="s">
        <v>2091</v>
      </c>
      <c r="F894" s="6" t="s">
        <v>32</v>
      </c>
      <c r="G894" s="6">
        <v>1</v>
      </c>
      <c r="H894" s="7">
        <v>53.71</v>
      </c>
      <c r="I894" s="7">
        <v>53.71</v>
      </c>
    </row>
    <row r="895" spans="1:9">
      <c r="A895" s="4" t="s">
        <v>4046</v>
      </c>
      <c r="B895" s="4" t="str">
        <f t="shared" si="26"/>
        <v>1606</v>
      </c>
      <c r="C895" s="4">
        <f t="shared" si="27"/>
        <v>1606</v>
      </c>
      <c r="D895" s="5"/>
      <c r="E895" s="4" t="s">
        <v>2092</v>
      </c>
      <c r="F895" s="6"/>
      <c r="G895" s="6"/>
      <c r="H895" s="7"/>
      <c r="I895" s="7"/>
    </row>
    <row r="896" ht="90" spans="1:9">
      <c r="A896" s="5" t="s">
        <v>4047</v>
      </c>
      <c r="B896" s="4" t="str">
        <f t="shared" si="26"/>
        <v>160602</v>
      </c>
      <c r="C896" s="4">
        <f t="shared" si="27"/>
        <v>160602</v>
      </c>
      <c r="D896" s="5" t="s">
        <v>2093</v>
      </c>
      <c r="E896" s="5" t="s">
        <v>2094</v>
      </c>
      <c r="F896" s="6" t="s">
        <v>27</v>
      </c>
      <c r="G896" s="6">
        <v>1</v>
      </c>
      <c r="H896" s="10">
        <v>1922.35</v>
      </c>
      <c r="I896" s="10">
        <v>1922.35</v>
      </c>
    </row>
    <row r="897" ht="75" spans="1:9">
      <c r="A897" s="5" t="s">
        <v>4048</v>
      </c>
      <c r="B897" s="4" t="str">
        <f t="shared" si="26"/>
        <v>160603</v>
      </c>
      <c r="C897" s="4">
        <f t="shared" si="27"/>
        <v>160603</v>
      </c>
      <c r="D897" s="5" t="s">
        <v>2095</v>
      </c>
      <c r="E897" s="5" t="s">
        <v>2096</v>
      </c>
      <c r="F897" s="6" t="s">
        <v>27</v>
      </c>
      <c r="G897" s="6">
        <v>1</v>
      </c>
      <c r="H897" s="7">
        <v>841.25</v>
      </c>
      <c r="I897" s="7">
        <v>841.25</v>
      </c>
    </row>
    <row r="898" ht="75" spans="1:9">
      <c r="A898" s="5" t="s">
        <v>4049</v>
      </c>
      <c r="B898" s="4" t="str">
        <f t="shared" si="26"/>
        <v>160604</v>
      </c>
      <c r="C898" s="4">
        <f t="shared" si="27"/>
        <v>160604</v>
      </c>
      <c r="D898" s="5" t="s">
        <v>2097</v>
      </c>
      <c r="E898" s="5" t="s">
        <v>2098</v>
      </c>
      <c r="F898" s="6" t="s">
        <v>27</v>
      </c>
      <c r="G898" s="6">
        <v>1</v>
      </c>
      <c r="H898" s="7">
        <v>207.62</v>
      </c>
      <c r="I898" s="7">
        <v>207.62</v>
      </c>
    </row>
    <row r="899" ht="75" spans="1:9">
      <c r="A899" s="5" t="s">
        <v>4050</v>
      </c>
      <c r="B899" s="4" t="str">
        <f t="shared" si="26"/>
        <v>160605</v>
      </c>
      <c r="C899" s="4">
        <f t="shared" si="27"/>
        <v>160605</v>
      </c>
      <c r="D899" s="5" t="s">
        <v>2099</v>
      </c>
      <c r="E899" s="5" t="s">
        <v>2100</v>
      </c>
      <c r="F899" s="6" t="s">
        <v>27</v>
      </c>
      <c r="G899" s="6">
        <v>1</v>
      </c>
      <c r="H899" s="7">
        <v>212.46</v>
      </c>
      <c r="I899" s="7">
        <v>212.46</v>
      </c>
    </row>
    <row r="900" ht="60" spans="1:9">
      <c r="A900" s="5" t="s">
        <v>4051</v>
      </c>
      <c r="B900" s="4" t="str">
        <f t="shared" si="26"/>
        <v>160606</v>
      </c>
      <c r="C900" s="4">
        <f t="shared" si="27"/>
        <v>160606</v>
      </c>
      <c r="D900" s="5" t="s">
        <v>2101</v>
      </c>
      <c r="E900" s="5" t="s">
        <v>2102</v>
      </c>
      <c r="F900" s="6" t="s">
        <v>27</v>
      </c>
      <c r="G900" s="6">
        <v>1</v>
      </c>
      <c r="H900" s="7">
        <v>717.12</v>
      </c>
      <c r="I900" s="7">
        <v>717.12</v>
      </c>
    </row>
    <row r="901" ht="75" spans="1:9">
      <c r="A901" s="5" t="s">
        <v>4052</v>
      </c>
      <c r="B901" s="4" t="str">
        <f t="shared" si="26"/>
        <v>160607</v>
      </c>
      <c r="C901" s="4">
        <f t="shared" si="27"/>
        <v>160607</v>
      </c>
      <c r="D901" s="5" t="s">
        <v>2103</v>
      </c>
      <c r="E901" s="5" t="s">
        <v>2104</v>
      </c>
      <c r="F901" s="6" t="s">
        <v>27</v>
      </c>
      <c r="G901" s="6">
        <v>1</v>
      </c>
      <c r="H901" s="7">
        <v>193.15</v>
      </c>
      <c r="I901" s="7">
        <v>193.15</v>
      </c>
    </row>
    <row r="902" ht="90" spans="1:9">
      <c r="A902" s="5" t="s">
        <v>4053</v>
      </c>
      <c r="B902" s="4" t="str">
        <f t="shared" si="26"/>
        <v>160608</v>
      </c>
      <c r="C902" s="4">
        <f t="shared" si="27"/>
        <v>160608</v>
      </c>
      <c r="D902" s="5" t="s">
        <v>2105</v>
      </c>
      <c r="E902" s="5" t="s">
        <v>2106</v>
      </c>
      <c r="F902" s="6" t="s">
        <v>27</v>
      </c>
      <c r="G902" s="6">
        <v>1</v>
      </c>
      <c r="H902" s="7">
        <v>313.34</v>
      </c>
      <c r="I902" s="7">
        <v>313.34</v>
      </c>
    </row>
    <row r="903" ht="60" spans="1:9">
      <c r="A903" s="5" t="s">
        <v>4054</v>
      </c>
      <c r="B903" s="4" t="str">
        <f t="shared" si="26"/>
        <v>160612</v>
      </c>
      <c r="C903" s="4">
        <f t="shared" si="27"/>
        <v>160612</v>
      </c>
      <c r="D903" s="5" t="s">
        <v>2107</v>
      </c>
      <c r="E903" s="5" t="s">
        <v>2108</v>
      </c>
      <c r="F903" s="6" t="s">
        <v>27</v>
      </c>
      <c r="G903" s="6">
        <v>1</v>
      </c>
      <c r="H903" s="7">
        <v>26.21</v>
      </c>
      <c r="I903" s="7">
        <v>26.21</v>
      </c>
    </row>
    <row r="904" ht="45" spans="1:9">
      <c r="A904" s="5" t="s">
        <v>4055</v>
      </c>
      <c r="B904" s="4" t="str">
        <f t="shared" si="26"/>
        <v>160613</v>
      </c>
      <c r="C904" s="4">
        <f t="shared" si="27"/>
        <v>160613</v>
      </c>
      <c r="D904" s="5" t="s">
        <v>2109</v>
      </c>
      <c r="E904" s="5" t="s">
        <v>2110</v>
      </c>
      <c r="F904" s="6" t="s">
        <v>27</v>
      </c>
      <c r="G904" s="6">
        <v>1</v>
      </c>
      <c r="H904" s="7">
        <v>248.28</v>
      </c>
      <c r="I904" s="7">
        <v>248.28</v>
      </c>
    </row>
    <row r="905" ht="90" spans="1:9">
      <c r="A905" s="5" t="s">
        <v>4056</v>
      </c>
      <c r="B905" s="4" t="str">
        <f t="shared" si="26"/>
        <v>160625</v>
      </c>
      <c r="C905" s="4">
        <f t="shared" si="27"/>
        <v>160625</v>
      </c>
      <c r="D905" s="5" t="s">
        <v>2111</v>
      </c>
      <c r="E905" s="5" t="s">
        <v>2112</v>
      </c>
      <c r="F905" s="6" t="s">
        <v>27</v>
      </c>
      <c r="G905" s="6">
        <v>1</v>
      </c>
      <c r="H905" s="7">
        <v>836.57</v>
      </c>
      <c r="I905" s="7">
        <v>836.57</v>
      </c>
    </row>
    <row r="906" ht="90" spans="1:9">
      <c r="A906" s="5" t="s">
        <v>4057</v>
      </c>
      <c r="B906" s="4" t="str">
        <f t="shared" si="26"/>
        <v>160626</v>
      </c>
      <c r="C906" s="4">
        <f t="shared" si="27"/>
        <v>160626</v>
      </c>
      <c r="D906" s="5" t="s">
        <v>2113</v>
      </c>
      <c r="E906" s="5" t="s">
        <v>2114</v>
      </c>
      <c r="F906" s="6" t="s">
        <v>27</v>
      </c>
      <c r="G906" s="6">
        <v>1</v>
      </c>
      <c r="H906" s="10">
        <v>1477.05</v>
      </c>
      <c r="I906" s="10">
        <v>1477.05</v>
      </c>
    </row>
    <row r="907" ht="90" spans="1:9">
      <c r="A907" s="5" t="s">
        <v>4058</v>
      </c>
      <c r="B907" s="4" t="str">
        <f t="shared" si="26"/>
        <v>160627</v>
      </c>
      <c r="C907" s="4">
        <f t="shared" si="27"/>
        <v>160627</v>
      </c>
      <c r="D907" s="5" t="s">
        <v>2115</v>
      </c>
      <c r="E907" s="5" t="s">
        <v>2116</v>
      </c>
      <c r="F907" s="6" t="s">
        <v>27</v>
      </c>
      <c r="G907" s="6">
        <v>1</v>
      </c>
      <c r="H907" s="10">
        <v>1512.53</v>
      </c>
      <c r="I907" s="10">
        <v>1512.53</v>
      </c>
    </row>
    <row r="908" ht="90" spans="1:9">
      <c r="A908" s="5" t="s">
        <v>4059</v>
      </c>
      <c r="B908" s="4" t="str">
        <f t="shared" si="26"/>
        <v>160628</v>
      </c>
      <c r="C908" s="4">
        <f t="shared" si="27"/>
        <v>160628</v>
      </c>
      <c r="D908" s="5" t="s">
        <v>2117</v>
      </c>
      <c r="E908" s="5" t="s">
        <v>2118</v>
      </c>
      <c r="F908" s="6" t="s">
        <v>27</v>
      </c>
      <c r="G908" s="6">
        <v>1</v>
      </c>
      <c r="H908" s="10">
        <v>1789.93</v>
      </c>
      <c r="I908" s="10">
        <v>1789.93</v>
      </c>
    </row>
    <row r="909" ht="30" spans="1:9">
      <c r="A909" s="5" t="s">
        <v>4060</v>
      </c>
      <c r="B909" s="4" t="str">
        <f t="shared" si="26"/>
        <v>160629</v>
      </c>
      <c r="C909" s="4">
        <f t="shared" si="27"/>
        <v>160629</v>
      </c>
      <c r="D909" s="5" t="s">
        <v>2119</v>
      </c>
      <c r="E909" s="5" t="s">
        <v>2120</v>
      </c>
      <c r="F909" s="6" t="s">
        <v>32</v>
      </c>
      <c r="G909" s="6">
        <v>1</v>
      </c>
      <c r="H909" s="7">
        <v>107.42</v>
      </c>
      <c r="I909" s="7">
        <v>107.42</v>
      </c>
    </row>
    <row r="910" ht="30" spans="1:9">
      <c r="A910" s="5" t="s">
        <v>4061</v>
      </c>
      <c r="B910" s="4" t="str">
        <f t="shared" ref="B910:B973" si="28">SUBSTITUTE(A910,"'",)</f>
        <v>160630</v>
      </c>
      <c r="C910" s="4">
        <f t="shared" ref="C910:C973" si="29">VALUE(B910)</f>
        <v>160630</v>
      </c>
      <c r="D910" s="5" t="s">
        <v>2121</v>
      </c>
      <c r="E910" s="5" t="s">
        <v>2122</v>
      </c>
      <c r="F910" s="6" t="s">
        <v>32</v>
      </c>
      <c r="G910" s="6">
        <v>1</v>
      </c>
      <c r="H910" s="7">
        <v>133.37</v>
      </c>
      <c r="I910" s="7">
        <v>133.37</v>
      </c>
    </row>
    <row r="911" ht="30" spans="1:9">
      <c r="A911" s="5" t="s">
        <v>4062</v>
      </c>
      <c r="B911" s="4" t="str">
        <f t="shared" si="28"/>
        <v>160631</v>
      </c>
      <c r="C911" s="4">
        <f t="shared" si="29"/>
        <v>160631</v>
      </c>
      <c r="D911" s="5" t="s">
        <v>2123</v>
      </c>
      <c r="E911" s="5" t="s">
        <v>2124</v>
      </c>
      <c r="F911" s="6" t="s">
        <v>32</v>
      </c>
      <c r="G911" s="6">
        <v>1</v>
      </c>
      <c r="H911" s="7">
        <v>159.45</v>
      </c>
      <c r="I911" s="7">
        <v>159.45</v>
      </c>
    </row>
    <row r="912" ht="30" spans="1:9">
      <c r="A912" s="5" t="s">
        <v>4063</v>
      </c>
      <c r="B912" s="4" t="str">
        <f t="shared" si="28"/>
        <v>160632</v>
      </c>
      <c r="C912" s="4">
        <f t="shared" si="29"/>
        <v>160632</v>
      </c>
      <c r="D912" s="5" t="s">
        <v>2125</v>
      </c>
      <c r="E912" s="5" t="s">
        <v>2126</v>
      </c>
      <c r="F912" s="6" t="s">
        <v>32</v>
      </c>
      <c r="G912" s="6">
        <v>1</v>
      </c>
      <c r="H912" s="7">
        <v>228.44</v>
      </c>
      <c r="I912" s="7">
        <v>228.44</v>
      </c>
    </row>
    <row r="913" spans="1:9">
      <c r="A913" s="5" t="s">
        <v>4064</v>
      </c>
      <c r="B913" s="4" t="str">
        <f t="shared" si="28"/>
        <v>160633</v>
      </c>
      <c r="C913" s="4">
        <f t="shared" si="29"/>
        <v>160633</v>
      </c>
      <c r="D913" s="5" t="s">
        <v>2127</v>
      </c>
      <c r="E913" s="5" t="s">
        <v>2128</v>
      </c>
      <c r="F913" s="6" t="s">
        <v>27</v>
      </c>
      <c r="G913" s="6">
        <v>1</v>
      </c>
      <c r="H913" s="7">
        <v>262.76</v>
      </c>
      <c r="I913" s="7">
        <v>262.76</v>
      </c>
    </row>
    <row r="914" ht="30" spans="1:9">
      <c r="A914" s="5" t="s">
        <v>4065</v>
      </c>
      <c r="B914" s="4" t="str">
        <f t="shared" si="28"/>
        <v>160634</v>
      </c>
      <c r="C914" s="4">
        <f t="shared" si="29"/>
        <v>160634</v>
      </c>
      <c r="D914" s="5" t="s">
        <v>2129</v>
      </c>
      <c r="E914" s="5" t="s">
        <v>2130</v>
      </c>
      <c r="F914" s="6" t="s">
        <v>27</v>
      </c>
      <c r="G914" s="6">
        <v>1</v>
      </c>
      <c r="H914" s="7">
        <v>429.23</v>
      </c>
      <c r="I914" s="7">
        <v>429.23</v>
      </c>
    </row>
    <row r="915" spans="1:9">
      <c r="A915" s="5" t="s">
        <v>4066</v>
      </c>
      <c r="B915" s="4" t="str">
        <f t="shared" si="28"/>
        <v>160635</v>
      </c>
      <c r="C915" s="4">
        <f t="shared" si="29"/>
        <v>160635</v>
      </c>
      <c r="D915" s="5" t="s">
        <v>2131</v>
      </c>
      <c r="E915" s="5" t="s">
        <v>2132</v>
      </c>
      <c r="F915" s="6" t="s">
        <v>27</v>
      </c>
      <c r="G915" s="6">
        <v>1</v>
      </c>
      <c r="H915" s="7">
        <v>586.45</v>
      </c>
      <c r="I915" s="7">
        <v>586.45</v>
      </c>
    </row>
    <row r="916" spans="1:9">
      <c r="A916" s="5" t="s">
        <v>4067</v>
      </c>
      <c r="B916" s="4" t="str">
        <f t="shared" si="28"/>
        <v>160636</v>
      </c>
      <c r="C916" s="4">
        <f t="shared" si="29"/>
        <v>160636</v>
      </c>
      <c r="D916" s="5" t="s">
        <v>2133</v>
      </c>
      <c r="E916" s="5" t="s">
        <v>2134</v>
      </c>
      <c r="F916" s="6" t="s">
        <v>27</v>
      </c>
      <c r="G916" s="6">
        <v>1</v>
      </c>
      <c r="H916" s="7">
        <v>940.46</v>
      </c>
      <c r="I916" s="7">
        <v>940.46</v>
      </c>
    </row>
    <row r="917" spans="1:9">
      <c r="A917" s="5" t="s">
        <v>4068</v>
      </c>
      <c r="B917" s="4" t="str">
        <f t="shared" si="28"/>
        <v>160637</v>
      </c>
      <c r="C917" s="4">
        <f t="shared" si="29"/>
        <v>160637</v>
      </c>
      <c r="D917" s="5" t="s">
        <v>2135</v>
      </c>
      <c r="E917" s="5" t="s">
        <v>2136</v>
      </c>
      <c r="F917" s="6" t="s">
        <v>27</v>
      </c>
      <c r="G917" s="6">
        <v>1</v>
      </c>
      <c r="H917" s="7">
        <v>84.3</v>
      </c>
      <c r="I917" s="7">
        <v>84.3</v>
      </c>
    </row>
    <row r="918" ht="30" spans="1:9">
      <c r="A918" s="5" t="s">
        <v>4069</v>
      </c>
      <c r="B918" s="4" t="str">
        <f t="shared" si="28"/>
        <v>160638</v>
      </c>
      <c r="C918" s="4">
        <f t="shared" si="29"/>
        <v>160638</v>
      </c>
      <c r="D918" s="5" t="s">
        <v>2137</v>
      </c>
      <c r="E918" s="5" t="s">
        <v>2138</v>
      </c>
      <c r="F918" s="6" t="s">
        <v>27</v>
      </c>
      <c r="G918" s="6">
        <v>1</v>
      </c>
      <c r="H918" s="7">
        <v>124.29</v>
      </c>
      <c r="I918" s="7">
        <v>124.29</v>
      </c>
    </row>
    <row r="919" spans="1:9">
      <c r="A919" s="5" t="s">
        <v>4070</v>
      </c>
      <c r="B919" s="4" t="str">
        <f t="shared" si="28"/>
        <v>160639</v>
      </c>
      <c r="C919" s="4">
        <f t="shared" si="29"/>
        <v>160639</v>
      </c>
      <c r="D919" s="5" t="s">
        <v>2139</v>
      </c>
      <c r="E919" s="5" t="s">
        <v>2140</v>
      </c>
      <c r="F919" s="6" t="s">
        <v>27</v>
      </c>
      <c r="G919" s="6">
        <v>1</v>
      </c>
      <c r="H919" s="7">
        <v>192.27</v>
      </c>
      <c r="I919" s="7">
        <v>192.27</v>
      </c>
    </row>
    <row r="920" ht="30" spans="1:9">
      <c r="A920" s="5" t="s">
        <v>4071</v>
      </c>
      <c r="B920" s="4" t="str">
        <f t="shared" si="28"/>
        <v>160640</v>
      </c>
      <c r="C920" s="4">
        <f t="shared" si="29"/>
        <v>160640</v>
      </c>
      <c r="D920" s="5" t="s">
        <v>2141</v>
      </c>
      <c r="E920" s="5" t="s">
        <v>2142</v>
      </c>
      <c r="F920" s="6" t="s">
        <v>27</v>
      </c>
      <c r="G920" s="6">
        <v>1</v>
      </c>
      <c r="H920" s="7">
        <v>338.06</v>
      </c>
      <c r="I920" s="7">
        <v>338.06</v>
      </c>
    </row>
    <row r="921" ht="30" spans="1:9">
      <c r="A921" s="5" t="s">
        <v>4072</v>
      </c>
      <c r="B921" s="4" t="str">
        <f t="shared" si="28"/>
        <v>160641</v>
      </c>
      <c r="C921" s="4">
        <f t="shared" si="29"/>
        <v>160641</v>
      </c>
      <c r="D921" s="5" t="s">
        <v>2143</v>
      </c>
      <c r="E921" s="5" t="s">
        <v>2144</v>
      </c>
      <c r="F921" s="6" t="s">
        <v>27</v>
      </c>
      <c r="G921" s="6">
        <v>1</v>
      </c>
      <c r="H921" s="7">
        <v>65.97</v>
      </c>
      <c r="I921" s="7">
        <v>65.97</v>
      </c>
    </row>
    <row r="922" ht="30" spans="1:9">
      <c r="A922" s="5" t="s">
        <v>4073</v>
      </c>
      <c r="B922" s="4" t="str">
        <f t="shared" si="28"/>
        <v>160642</v>
      </c>
      <c r="C922" s="4">
        <f t="shared" si="29"/>
        <v>160642</v>
      </c>
      <c r="D922" s="5" t="s">
        <v>2145</v>
      </c>
      <c r="E922" s="5" t="s">
        <v>2146</v>
      </c>
      <c r="F922" s="6" t="s">
        <v>27</v>
      </c>
      <c r="G922" s="6">
        <v>1</v>
      </c>
      <c r="H922" s="7">
        <v>101.82</v>
      </c>
      <c r="I922" s="7">
        <v>101.82</v>
      </c>
    </row>
    <row r="923" ht="30" spans="1:9">
      <c r="A923" s="5" t="s">
        <v>4074</v>
      </c>
      <c r="B923" s="4" t="str">
        <f t="shared" si="28"/>
        <v>160643</v>
      </c>
      <c r="C923" s="4">
        <f t="shared" si="29"/>
        <v>160643</v>
      </c>
      <c r="D923" s="5" t="s">
        <v>2147</v>
      </c>
      <c r="E923" s="5" t="s">
        <v>2148</v>
      </c>
      <c r="F923" s="6" t="s">
        <v>27</v>
      </c>
      <c r="G923" s="6">
        <v>1</v>
      </c>
      <c r="H923" s="7">
        <v>168.2</v>
      </c>
      <c r="I923" s="7">
        <v>168.2</v>
      </c>
    </row>
    <row r="924" ht="30" spans="1:9">
      <c r="A924" s="5" t="s">
        <v>4075</v>
      </c>
      <c r="B924" s="4" t="str">
        <f t="shared" si="28"/>
        <v>160644</v>
      </c>
      <c r="C924" s="4">
        <f t="shared" si="29"/>
        <v>160644</v>
      </c>
      <c r="D924" s="5" t="s">
        <v>2149</v>
      </c>
      <c r="E924" s="5" t="s">
        <v>2150</v>
      </c>
      <c r="F924" s="6" t="s">
        <v>27</v>
      </c>
      <c r="G924" s="6">
        <v>1</v>
      </c>
      <c r="H924" s="7">
        <v>284.04</v>
      </c>
      <c r="I924" s="7">
        <v>284.04</v>
      </c>
    </row>
    <row r="925" ht="30" spans="1:9">
      <c r="A925" s="5" t="s">
        <v>4076</v>
      </c>
      <c r="B925" s="4" t="str">
        <f t="shared" si="28"/>
        <v>160645</v>
      </c>
      <c r="C925" s="4">
        <f t="shared" si="29"/>
        <v>160645</v>
      </c>
      <c r="D925" s="5" t="s">
        <v>2151</v>
      </c>
      <c r="E925" s="5" t="s">
        <v>2152</v>
      </c>
      <c r="F925" s="6" t="s">
        <v>27</v>
      </c>
      <c r="G925" s="6">
        <v>1</v>
      </c>
      <c r="H925" s="7">
        <v>66.96</v>
      </c>
      <c r="I925" s="7">
        <v>66.96</v>
      </c>
    </row>
    <row r="926" ht="30" spans="1:9">
      <c r="A926" s="5" t="s">
        <v>4077</v>
      </c>
      <c r="B926" s="4" t="str">
        <f t="shared" si="28"/>
        <v>160646</v>
      </c>
      <c r="C926" s="4">
        <f t="shared" si="29"/>
        <v>160646</v>
      </c>
      <c r="D926" s="5" t="s">
        <v>2153</v>
      </c>
      <c r="E926" s="5" t="s">
        <v>2154</v>
      </c>
      <c r="F926" s="6" t="s">
        <v>27</v>
      </c>
      <c r="G926" s="6">
        <v>1</v>
      </c>
      <c r="H926" s="7">
        <v>99.55</v>
      </c>
      <c r="I926" s="7">
        <v>99.55</v>
      </c>
    </row>
    <row r="927" ht="30" spans="1:9">
      <c r="A927" s="5" t="s">
        <v>4078</v>
      </c>
      <c r="B927" s="4" t="str">
        <f t="shared" si="28"/>
        <v>160647</v>
      </c>
      <c r="C927" s="4">
        <f t="shared" si="29"/>
        <v>160647</v>
      </c>
      <c r="D927" s="5" t="s">
        <v>2155</v>
      </c>
      <c r="E927" s="5" t="s">
        <v>2156</v>
      </c>
      <c r="F927" s="6" t="s">
        <v>27</v>
      </c>
      <c r="G927" s="6">
        <v>1</v>
      </c>
      <c r="H927" s="7">
        <v>166.51</v>
      </c>
      <c r="I927" s="7">
        <v>166.51</v>
      </c>
    </row>
    <row r="928" ht="30" spans="1:9">
      <c r="A928" s="5" t="s">
        <v>4079</v>
      </c>
      <c r="B928" s="4" t="str">
        <f t="shared" si="28"/>
        <v>160648</v>
      </c>
      <c r="C928" s="4">
        <f t="shared" si="29"/>
        <v>160648</v>
      </c>
      <c r="D928" s="5" t="s">
        <v>2157</v>
      </c>
      <c r="E928" s="5" t="s">
        <v>2158</v>
      </c>
      <c r="F928" s="6" t="s">
        <v>27</v>
      </c>
      <c r="G928" s="6">
        <v>1</v>
      </c>
      <c r="H928" s="7">
        <v>281.86</v>
      </c>
      <c r="I928" s="7">
        <v>281.86</v>
      </c>
    </row>
    <row r="929" ht="30" spans="1:9">
      <c r="A929" s="5" t="s">
        <v>4080</v>
      </c>
      <c r="B929" s="4" t="str">
        <f t="shared" si="28"/>
        <v>160649</v>
      </c>
      <c r="C929" s="4">
        <f t="shared" si="29"/>
        <v>160649</v>
      </c>
      <c r="D929" s="5" t="s">
        <v>2159</v>
      </c>
      <c r="E929" s="5" t="s">
        <v>2160</v>
      </c>
      <c r="F929" s="6" t="s">
        <v>27</v>
      </c>
      <c r="G929" s="6">
        <v>1</v>
      </c>
      <c r="H929" s="7">
        <v>421.37</v>
      </c>
      <c r="I929" s="7">
        <v>421.37</v>
      </c>
    </row>
    <row r="930" ht="30" spans="1:9">
      <c r="A930" s="5" t="s">
        <v>4081</v>
      </c>
      <c r="B930" s="4" t="str">
        <f t="shared" si="28"/>
        <v>160650</v>
      </c>
      <c r="C930" s="4">
        <f t="shared" si="29"/>
        <v>160650</v>
      </c>
      <c r="D930" s="5" t="s">
        <v>2161</v>
      </c>
      <c r="E930" s="5" t="s">
        <v>2162</v>
      </c>
      <c r="F930" s="6" t="s">
        <v>27</v>
      </c>
      <c r="G930" s="6">
        <v>1</v>
      </c>
      <c r="H930" s="7">
        <v>637.3</v>
      </c>
      <c r="I930" s="7">
        <v>637.3</v>
      </c>
    </row>
    <row r="931" ht="30" spans="1:9">
      <c r="A931" s="5" t="s">
        <v>4082</v>
      </c>
      <c r="B931" s="4" t="str">
        <f t="shared" si="28"/>
        <v>160651</v>
      </c>
      <c r="C931" s="4">
        <f t="shared" si="29"/>
        <v>160651</v>
      </c>
      <c r="D931" s="5" t="s">
        <v>2163</v>
      </c>
      <c r="E931" s="5" t="s">
        <v>2164</v>
      </c>
      <c r="F931" s="6" t="s">
        <v>27</v>
      </c>
      <c r="G931" s="6">
        <v>1</v>
      </c>
      <c r="H931" s="7">
        <v>941.69</v>
      </c>
      <c r="I931" s="7">
        <v>941.69</v>
      </c>
    </row>
    <row r="932" ht="30" spans="1:9">
      <c r="A932" s="5" t="s">
        <v>4083</v>
      </c>
      <c r="B932" s="4" t="str">
        <f t="shared" si="28"/>
        <v>160652</v>
      </c>
      <c r="C932" s="4">
        <f t="shared" si="29"/>
        <v>160652</v>
      </c>
      <c r="D932" s="5" t="s">
        <v>2165</v>
      </c>
      <c r="E932" s="5" t="s">
        <v>2166</v>
      </c>
      <c r="F932" s="6" t="s">
        <v>27</v>
      </c>
      <c r="G932" s="6">
        <v>1</v>
      </c>
      <c r="H932" s="10">
        <v>1469.7</v>
      </c>
      <c r="I932" s="10">
        <v>1469.7</v>
      </c>
    </row>
    <row r="933" ht="30" spans="1:9">
      <c r="A933" s="5" t="s">
        <v>4084</v>
      </c>
      <c r="B933" s="4" t="str">
        <f t="shared" si="28"/>
        <v>160653</v>
      </c>
      <c r="C933" s="4">
        <f t="shared" si="29"/>
        <v>160653</v>
      </c>
      <c r="D933" s="5" t="s">
        <v>2167</v>
      </c>
      <c r="E933" s="5" t="s">
        <v>2168</v>
      </c>
      <c r="F933" s="6" t="s">
        <v>27</v>
      </c>
      <c r="G933" s="6">
        <v>1</v>
      </c>
      <c r="H933" s="7">
        <v>291.37</v>
      </c>
      <c r="I933" s="7">
        <v>291.37</v>
      </c>
    </row>
    <row r="934" ht="30" spans="1:9">
      <c r="A934" s="5" t="s">
        <v>4085</v>
      </c>
      <c r="B934" s="4" t="str">
        <f t="shared" si="28"/>
        <v>160654</v>
      </c>
      <c r="C934" s="4">
        <f t="shared" si="29"/>
        <v>160654</v>
      </c>
      <c r="D934" s="5" t="s">
        <v>2169</v>
      </c>
      <c r="E934" s="5" t="s">
        <v>2170</v>
      </c>
      <c r="F934" s="6" t="s">
        <v>27</v>
      </c>
      <c r="G934" s="6">
        <v>1</v>
      </c>
      <c r="H934" s="7">
        <v>469.23</v>
      </c>
      <c r="I934" s="7">
        <v>469.23</v>
      </c>
    </row>
    <row r="935" ht="30" spans="1:9">
      <c r="A935" s="5" t="s">
        <v>4086</v>
      </c>
      <c r="B935" s="4" t="str">
        <f t="shared" si="28"/>
        <v>160655</v>
      </c>
      <c r="C935" s="4">
        <f t="shared" si="29"/>
        <v>160655</v>
      </c>
      <c r="D935" s="5" t="s">
        <v>2171</v>
      </c>
      <c r="E935" s="5" t="s">
        <v>2172</v>
      </c>
      <c r="F935" s="6" t="s">
        <v>27</v>
      </c>
      <c r="G935" s="6">
        <v>1</v>
      </c>
      <c r="H935" s="7">
        <v>642.87</v>
      </c>
      <c r="I935" s="7">
        <v>642.87</v>
      </c>
    </row>
    <row r="936" ht="30" spans="1:9">
      <c r="A936" s="5" t="s">
        <v>4087</v>
      </c>
      <c r="B936" s="4" t="str">
        <f t="shared" si="28"/>
        <v>160656</v>
      </c>
      <c r="C936" s="4">
        <f t="shared" si="29"/>
        <v>160656</v>
      </c>
      <c r="D936" s="5" t="s">
        <v>2173</v>
      </c>
      <c r="E936" s="5" t="s">
        <v>2174</v>
      </c>
      <c r="F936" s="6" t="s">
        <v>27</v>
      </c>
      <c r="G936" s="6">
        <v>1</v>
      </c>
      <c r="H936" s="10">
        <v>1052.31</v>
      </c>
      <c r="I936" s="10">
        <v>1052.31</v>
      </c>
    </row>
    <row r="937" ht="60" spans="1:9">
      <c r="A937" s="5" t="s">
        <v>4088</v>
      </c>
      <c r="B937" s="4" t="str">
        <f t="shared" si="28"/>
        <v>160657</v>
      </c>
      <c r="C937" s="4">
        <f t="shared" si="29"/>
        <v>160657</v>
      </c>
      <c r="D937" s="5" t="s">
        <v>2175</v>
      </c>
      <c r="E937" s="5" t="s">
        <v>2176</v>
      </c>
      <c r="F937" s="6" t="s">
        <v>27</v>
      </c>
      <c r="G937" s="6">
        <v>1</v>
      </c>
      <c r="H937" s="7">
        <v>165.46</v>
      </c>
      <c r="I937" s="7">
        <v>165.46</v>
      </c>
    </row>
    <row r="938" ht="60" spans="1:9">
      <c r="A938" s="5" t="s">
        <v>4089</v>
      </c>
      <c r="B938" s="4" t="str">
        <f t="shared" si="28"/>
        <v>160658</v>
      </c>
      <c r="C938" s="4">
        <f t="shared" si="29"/>
        <v>160658</v>
      </c>
      <c r="D938" s="5" t="s">
        <v>2177</v>
      </c>
      <c r="E938" s="5" t="s">
        <v>2178</v>
      </c>
      <c r="F938" s="6" t="s">
        <v>27</v>
      </c>
      <c r="G938" s="6">
        <v>1</v>
      </c>
      <c r="H938" s="7">
        <v>202.89</v>
      </c>
      <c r="I938" s="7">
        <v>202.89</v>
      </c>
    </row>
    <row r="939" ht="60" spans="1:9">
      <c r="A939" s="5" t="s">
        <v>4090</v>
      </c>
      <c r="B939" s="4" t="str">
        <f t="shared" si="28"/>
        <v>160659</v>
      </c>
      <c r="C939" s="4">
        <f t="shared" si="29"/>
        <v>160659</v>
      </c>
      <c r="D939" s="5" t="s">
        <v>2179</v>
      </c>
      <c r="E939" s="5" t="s">
        <v>2180</v>
      </c>
      <c r="F939" s="6" t="s">
        <v>27</v>
      </c>
      <c r="G939" s="6">
        <v>1</v>
      </c>
      <c r="H939" s="7">
        <v>216.24</v>
      </c>
      <c r="I939" s="7">
        <v>216.24</v>
      </c>
    </row>
    <row r="940" ht="45" spans="1:9">
      <c r="A940" s="5" t="s">
        <v>4091</v>
      </c>
      <c r="B940" s="4" t="str">
        <f t="shared" si="28"/>
        <v>160660</v>
      </c>
      <c r="C940" s="4">
        <f t="shared" si="29"/>
        <v>160660</v>
      </c>
      <c r="D940" s="5" t="s">
        <v>2181</v>
      </c>
      <c r="E940" s="5" t="s">
        <v>2182</v>
      </c>
      <c r="F940" s="6" t="s">
        <v>27</v>
      </c>
      <c r="G940" s="6">
        <v>1</v>
      </c>
      <c r="H940" s="7">
        <v>153.32</v>
      </c>
      <c r="I940" s="7">
        <v>153.32</v>
      </c>
    </row>
    <row r="941" ht="45" spans="1:9">
      <c r="A941" s="5" t="s">
        <v>4092</v>
      </c>
      <c r="B941" s="4" t="str">
        <f t="shared" si="28"/>
        <v>160661</v>
      </c>
      <c r="C941" s="4">
        <f t="shared" si="29"/>
        <v>160661</v>
      </c>
      <c r="D941" s="5" t="s">
        <v>2183</v>
      </c>
      <c r="E941" s="5" t="s">
        <v>2184</v>
      </c>
      <c r="F941" s="6" t="s">
        <v>27</v>
      </c>
      <c r="G941" s="6">
        <v>1</v>
      </c>
      <c r="H941" s="7">
        <v>163.43</v>
      </c>
      <c r="I941" s="7">
        <v>163.43</v>
      </c>
    </row>
    <row r="942" ht="30" spans="1:9">
      <c r="A942" s="5" t="s">
        <v>4093</v>
      </c>
      <c r="B942" s="4" t="str">
        <f t="shared" si="28"/>
        <v>160662</v>
      </c>
      <c r="C942" s="4">
        <f t="shared" si="29"/>
        <v>160662</v>
      </c>
      <c r="D942" s="5" t="s">
        <v>2185</v>
      </c>
      <c r="E942" s="5" t="s">
        <v>2186</v>
      </c>
      <c r="F942" s="6" t="s">
        <v>27</v>
      </c>
      <c r="G942" s="6">
        <v>1</v>
      </c>
      <c r="H942" s="7">
        <v>751.8</v>
      </c>
      <c r="I942" s="7">
        <v>751.8</v>
      </c>
    </row>
    <row r="943" ht="45" spans="1:9">
      <c r="A943" s="5" t="s">
        <v>4094</v>
      </c>
      <c r="B943" s="4" t="str">
        <f t="shared" si="28"/>
        <v>160663</v>
      </c>
      <c r="C943" s="4">
        <f t="shared" si="29"/>
        <v>160663</v>
      </c>
      <c r="D943" s="5" t="s">
        <v>2187</v>
      </c>
      <c r="E943" s="5" t="s">
        <v>2188</v>
      </c>
      <c r="F943" s="6" t="s">
        <v>27</v>
      </c>
      <c r="G943" s="6">
        <v>1</v>
      </c>
      <c r="H943" s="7">
        <v>582.76</v>
      </c>
      <c r="I943" s="7">
        <v>582.76</v>
      </c>
    </row>
    <row r="944" ht="105" spans="1:9">
      <c r="A944" s="5" t="s">
        <v>4095</v>
      </c>
      <c r="B944" s="4" t="str">
        <f t="shared" si="28"/>
        <v>160665</v>
      </c>
      <c r="C944" s="4">
        <f t="shared" si="29"/>
        <v>160665</v>
      </c>
      <c r="D944" s="5" t="s">
        <v>2189</v>
      </c>
      <c r="E944" s="5" t="s">
        <v>2190</v>
      </c>
      <c r="F944" s="6" t="s">
        <v>27</v>
      </c>
      <c r="G944" s="6">
        <v>1</v>
      </c>
      <c r="H944" s="10">
        <v>2393.94</v>
      </c>
      <c r="I944" s="10">
        <v>2393.94</v>
      </c>
    </row>
    <row r="945" ht="90" spans="1:9">
      <c r="A945" s="5" t="s">
        <v>4096</v>
      </c>
      <c r="B945" s="4" t="str">
        <f t="shared" si="28"/>
        <v>160671</v>
      </c>
      <c r="C945" s="4">
        <f t="shared" si="29"/>
        <v>160671</v>
      </c>
      <c r="D945" s="5" t="s">
        <v>2191</v>
      </c>
      <c r="E945" s="5" t="s">
        <v>2192</v>
      </c>
      <c r="F945" s="6" t="s">
        <v>27</v>
      </c>
      <c r="G945" s="6">
        <v>1</v>
      </c>
      <c r="H945" s="10">
        <v>2384.11</v>
      </c>
      <c r="I945" s="10">
        <v>2384.11</v>
      </c>
    </row>
    <row r="946" ht="75" spans="1:9">
      <c r="A946" s="5" t="s">
        <v>4097</v>
      </c>
      <c r="B946" s="4" t="str">
        <f t="shared" si="28"/>
        <v>160673</v>
      </c>
      <c r="C946" s="4">
        <f t="shared" si="29"/>
        <v>160673</v>
      </c>
      <c r="D946" s="5" t="s">
        <v>2193</v>
      </c>
      <c r="E946" s="5" t="s">
        <v>2194</v>
      </c>
      <c r="F946" s="6" t="s">
        <v>27</v>
      </c>
      <c r="G946" s="6">
        <v>1</v>
      </c>
      <c r="H946" s="10">
        <v>1994.82</v>
      </c>
      <c r="I946" s="10">
        <v>1994.82</v>
      </c>
    </row>
    <row r="947" ht="45" spans="1:9">
      <c r="A947" s="5" t="s">
        <v>4098</v>
      </c>
      <c r="B947" s="4" t="str">
        <f t="shared" si="28"/>
        <v>160674</v>
      </c>
      <c r="C947" s="4">
        <f t="shared" si="29"/>
        <v>160674</v>
      </c>
      <c r="D947" s="5" t="s">
        <v>2195</v>
      </c>
      <c r="E947" s="5" t="s">
        <v>2196</v>
      </c>
      <c r="F947" s="6" t="s">
        <v>27</v>
      </c>
      <c r="G947" s="6">
        <v>1</v>
      </c>
      <c r="H947" s="7">
        <v>112.95</v>
      </c>
      <c r="I947" s="7">
        <v>112.95</v>
      </c>
    </row>
    <row r="948" ht="45" spans="1:9">
      <c r="A948" s="5" t="s">
        <v>4099</v>
      </c>
      <c r="B948" s="4" t="str">
        <f t="shared" si="28"/>
        <v>160675</v>
      </c>
      <c r="C948" s="4">
        <f t="shared" si="29"/>
        <v>160675</v>
      </c>
      <c r="D948" s="5" t="s">
        <v>2197</v>
      </c>
      <c r="E948" s="5" t="s">
        <v>2198</v>
      </c>
      <c r="F948" s="6" t="s">
        <v>27</v>
      </c>
      <c r="G948" s="6">
        <v>1</v>
      </c>
      <c r="H948" s="7">
        <v>146.15</v>
      </c>
      <c r="I948" s="7">
        <v>146.15</v>
      </c>
    </row>
    <row r="949" ht="30" spans="1:9">
      <c r="A949" s="5" t="s">
        <v>4100</v>
      </c>
      <c r="B949" s="4" t="str">
        <f t="shared" si="28"/>
        <v>160676</v>
      </c>
      <c r="C949" s="4">
        <f t="shared" si="29"/>
        <v>160676</v>
      </c>
      <c r="D949" s="5" t="s">
        <v>2199</v>
      </c>
      <c r="E949" s="5" t="s">
        <v>2200</v>
      </c>
      <c r="F949" s="6" t="s">
        <v>27</v>
      </c>
      <c r="G949" s="6">
        <v>1</v>
      </c>
      <c r="H949" s="7">
        <v>124.41</v>
      </c>
      <c r="I949" s="7">
        <v>124.41</v>
      </c>
    </row>
    <row r="950" spans="1:9">
      <c r="A950" s="4" t="s">
        <v>4101</v>
      </c>
      <c r="B950" s="4" t="str">
        <f t="shared" si="28"/>
        <v>1607</v>
      </c>
      <c r="C950" s="4">
        <f t="shared" si="29"/>
        <v>1607</v>
      </c>
      <c r="D950" s="5"/>
      <c r="E950" s="4" t="s">
        <v>2201</v>
      </c>
      <c r="F950" s="6"/>
      <c r="G950" s="6"/>
      <c r="H950" s="7"/>
      <c r="I950" s="7"/>
    </row>
    <row r="951" ht="45" spans="1:9">
      <c r="A951" s="5" t="s">
        <v>4102</v>
      </c>
      <c r="B951" s="4" t="str">
        <f t="shared" si="28"/>
        <v>160702</v>
      </c>
      <c r="C951" s="4">
        <f t="shared" si="29"/>
        <v>160702</v>
      </c>
      <c r="D951" s="5" t="s">
        <v>2202</v>
      </c>
      <c r="E951" s="5" t="s">
        <v>2203</v>
      </c>
      <c r="F951" s="6" t="s">
        <v>454</v>
      </c>
      <c r="G951" s="6">
        <v>1</v>
      </c>
      <c r="H951" s="7">
        <v>7.03</v>
      </c>
      <c r="I951" s="7">
        <v>7.03</v>
      </c>
    </row>
    <row r="952" ht="60" spans="1:9">
      <c r="A952" s="5" t="s">
        <v>4103</v>
      </c>
      <c r="B952" s="4" t="str">
        <f t="shared" si="28"/>
        <v>160704</v>
      </c>
      <c r="C952" s="4">
        <f t="shared" si="29"/>
        <v>160704</v>
      </c>
      <c r="D952" s="5" t="s">
        <v>2204</v>
      </c>
      <c r="E952" s="5" t="s">
        <v>2205</v>
      </c>
      <c r="F952" s="6" t="s">
        <v>82</v>
      </c>
      <c r="G952" s="6">
        <v>1</v>
      </c>
      <c r="H952" s="10">
        <v>2519.48</v>
      </c>
      <c r="I952" s="10">
        <v>2519.48</v>
      </c>
    </row>
    <row r="953" ht="45" spans="1:9">
      <c r="A953" s="5" t="s">
        <v>4104</v>
      </c>
      <c r="B953" s="4" t="str">
        <f t="shared" si="28"/>
        <v>160707</v>
      </c>
      <c r="C953" s="4">
        <f t="shared" si="29"/>
        <v>160707</v>
      </c>
      <c r="D953" s="5" t="s">
        <v>2206</v>
      </c>
      <c r="E953" s="5" t="s">
        <v>2207</v>
      </c>
      <c r="F953" s="6" t="s">
        <v>454</v>
      </c>
      <c r="G953" s="6">
        <v>1</v>
      </c>
      <c r="H953" s="7">
        <v>27.43</v>
      </c>
      <c r="I953" s="7">
        <v>27.43</v>
      </c>
    </row>
    <row r="954" ht="45" spans="1:9">
      <c r="A954" s="5" t="s">
        <v>4105</v>
      </c>
      <c r="B954" s="4" t="str">
        <f t="shared" si="28"/>
        <v>160708</v>
      </c>
      <c r="C954" s="4">
        <f t="shared" si="29"/>
        <v>160708</v>
      </c>
      <c r="D954" s="5" t="s">
        <v>2208</v>
      </c>
      <c r="E954" s="5" t="s">
        <v>2209</v>
      </c>
      <c r="F954" s="6" t="s">
        <v>454</v>
      </c>
      <c r="G954" s="6">
        <v>1</v>
      </c>
      <c r="H954" s="7">
        <v>27.43</v>
      </c>
      <c r="I954" s="7">
        <v>27.43</v>
      </c>
    </row>
    <row r="955" ht="45" spans="1:9">
      <c r="A955" s="5" t="s">
        <v>4106</v>
      </c>
      <c r="B955" s="4" t="str">
        <f t="shared" si="28"/>
        <v>160709</v>
      </c>
      <c r="C955" s="4">
        <f t="shared" si="29"/>
        <v>160709</v>
      </c>
      <c r="D955" s="5" t="s">
        <v>2210</v>
      </c>
      <c r="E955" s="5" t="s">
        <v>2211</v>
      </c>
      <c r="F955" s="6" t="s">
        <v>454</v>
      </c>
      <c r="G955" s="6">
        <v>1</v>
      </c>
      <c r="H955" s="10">
        <v>1588.77</v>
      </c>
      <c r="I955" s="10">
        <v>1588.77</v>
      </c>
    </row>
    <row r="956" ht="90" spans="1:9">
      <c r="A956" s="5" t="s">
        <v>4107</v>
      </c>
      <c r="B956" s="4" t="str">
        <f t="shared" si="28"/>
        <v>160710</v>
      </c>
      <c r="C956" s="4">
        <f t="shared" si="29"/>
        <v>160710</v>
      </c>
      <c r="D956" s="5" t="s">
        <v>2212</v>
      </c>
      <c r="E956" s="5" t="s">
        <v>2213</v>
      </c>
      <c r="F956" s="6" t="s">
        <v>454</v>
      </c>
      <c r="G956" s="6">
        <v>1</v>
      </c>
      <c r="H956" s="7">
        <v>71.17</v>
      </c>
      <c r="I956" s="7">
        <v>71.17</v>
      </c>
    </row>
    <row r="957" ht="45" spans="1:9">
      <c r="A957" s="5" t="s">
        <v>4108</v>
      </c>
      <c r="B957" s="4" t="str">
        <f t="shared" si="28"/>
        <v>160711</v>
      </c>
      <c r="C957" s="4">
        <f t="shared" si="29"/>
        <v>160711</v>
      </c>
      <c r="D957" s="5" t="s">
        <v>2214</v>
      </c>
      <c r="E957" s="5" t="s">
        <v>2215</v>
      </c>
      <c r="F957" s="6" t="s">
        <v>454</v>
      </c>
      <c r="G957" s="6">
        <v>1</v>
      </c>
      <c r="H957" s="7">
        <v>57.69</v>
      </c>
      <c r="I957" s="7">
        <v>57.69</v>
      </c>
    </row>
    <row r="958" ht="60" spans="1:9">
      <c r="A958" s="5" t="s">
        <v>4109</v>
      </c>
      <c r="B958" s="4" t="str">
        <f t="shared" si="28"/>
        <v>160712</v>
      </c>
      <c r="C958" s="4">
        <f t="shared" si="29"/>
        <v>160712</v>
      </c>
      <c r="D958" s="5" t="s">
        <v>2216</v>
      </c>
      <c r="E958" s="5" t="s">
        <v>2217</v>
      </c>
      <c r="F958" s="6" t="s">
        <v>454</v>
      </c>
      <c r="G958" s="6">
        <v>1</v>
      </c>
      <c r="H958" s="7">
        <v>211.36</v>
      </c>
      <c r="I958" s="7">
        <v>211.36</v>
      </c>
    </row>
    <row r="959" ht="60" spans="1:9">
      <c r="A959" s="5" t="s">
        <v>4110</v>
      </c>
      <c r="B959" s="4" t="str">
        <f t="shared" si="28"/>
        <v>160713</v>
      </c>
      <c r="C959" s="4">
        <f t="shared" si="29"/>
        <v>160713</v>
      </c>
      <c r="D959" s="5" t="s">
        <v>2218</v>
      </c>
      <c r="E959" s="5" t="s">
        <v>2219</v>
      </c>
      <c r="F959" s="6" t="s">
        <v>454</v>
      </c>
      <c r="G959" s="6">
        <v>1</v>
      </c>
      <c r="H959" s="7">
        <v>451.74</v>
      </c>
      <c r="I959" s="7">
        <v>451.74</v>
      </c>
    </row>
    <row r="960" ht="30" spans="1:9">
      <c r="A960" s="5" t="s">
        <v>4111</v>
      </c>
      <c r="B960" s="4" t="str">
        <f t="shared" si="28"/>
        <v>160714</v>
      </c>
      <c r="C960" s="4">
        <f t="shared" si="29"/>
        <v>160714</v>
      </c>
      <c r="D960" s="5" t="s">
        <v>2220</v>
      </c>
      <c r="E960" s="5" t="s">
        <v>2221</v>
      </c>
      <c r="F960" s="6" t="s">
        <v>454</v>
      </c>
      <c r="G960" s="6">
        <v>1</v>
      </c>
      <c r="H960" s="7">
        <v>82.26</v>
      </c>
      <c r="I960" s="7">
        <v>82.26</v>
      </c>
    </row>
    <row r="961" ht="90" spans="1:9">
      <c r="A961" s="5" t="s">
        <v>4112</v>
      </c>
      <c r="B961" s="4" t="str">
        <f t="shared" si="28"/>
        <v>160715</v>
      </c>
      <c r="C961" s="4">
        <f t="shared" si="29"/>
        <v>160715</v>
      </c>
      <c r="D961" s="5" t="s">
        <v>2222</v>
      </c>
      <c r="E961" s="5" t="s">
        <v>2223</v>
      </c>
      <c r="F961" s="6" t="s">
        <v>454</v>
      </c>
      <c r="G961" s="6">
        <v>1</v>
      </c>
      <c r="H961" s="7">
        <v>267.33</v>
      </c>
      <c r="I961" s="7">
        <v>267.33</v>
      </c>
    </row>
    <row r="962" ht="45" spans="1:9">
      <c r="A962" s="5" t="s">
        <v>4113</v>
      </c>
      <c r="B962" s="4" t="str">
        <f t="shared" si="28"/>
        <v>160716</v>
      </c>
      <c r="C962" s="4">
        <f t="shared" si="29"/>
        <v>160716</v>
      </c>
      <c r="D962" s="5" t="s">
        <v>2224</v>
      </c>
      <c r="E962" s="5" t="s">
        <v>2225</v>
      </c>
      <c r="F962" s="6" t="s">
        <v>82</v>
      </c>
      <c r="G962" s="6">
        <v>1</v>
      </c>
      <c r="H962" s="7">
        <v>676.08</v>
      </c>
      <c r="I962" s="7">
        <v>676.08</v>
      </c>
    </row>
    <row r="963" ht="60" spans="1:9">
      <c r="A963" s="5" t="s">
        <v>4114</v>
      </c>
      <c r="B963" s="4" t="str">
        <f t="shared" si="28"/>
        <v>160718</v>
      </c>
      <c r="C963" s="4">
        <f t="shared" si="29"/>
        <v>160718</v>
      </c>
      <c r="D963" s="5" t="s">
        <v>2226</v>
      </c>
      <c r="E963" s="5" t="s">
        <v>2227</v>
      </c>
      <c r="F963" s="6" t="s">
        <v>454</v>
      </c>
      <c r="G963" s="6">
        <v>1</v>
      </c>
      <c r="H963" s="7">
        <v>25.35</v>
      </c>
      <c r="I963" s="7">
        <v>25.35</v>
      </c>
    </row>
    <row r="964" spans="1:9">
      <c r="A964" s="4" t="s">
        <v>4115</v>
      </c>
      <c r="B964" s="4" t="str">
        <f t="shared" si="28"/>
        <v>1608</v>
      </c>
      <c r="C964" s="4">
        <f t="shared" si="29"/>
        <v>1608</v>
      </c>
      <c r="D964" s="5"/>
      <c r="E964" s="4" t="s">
        <v>2228</v>
      </c>
      <c r="F964" s="6"/>
      <c r="G964" s="6"/>
      <c r="H964" s="7"/>
      <c r="I964" s="7"/>
    </row>
    <row r="965" ht="30" spans="1:9">
      <c r="A965" s="5" t="s">
        <v>4116</v>
      </c>
      <c r="B965" s="4" t="str">
        <f t="shared" si="28"/>
        <v>160806</v>
      </c>
      <c r="C965" s="4">
        <f t="shared" si="29"/>
        <v>160806</v>
      </c>
      <c r="D965" s="5" t="s">
        <v>2229</v>
      </c>
      <c r="E965" s="5" t="s">
        <v>2230</v>
      </c>
      <c r="F965" s="6" t="s">
        <v>27</v>
      </c>
      <c r="G965" s="6">
        <v>1</v>
      </c>
      <c r="H965" s="7">
        <v>20.08</v>
      </c>
      <c r="I965" s="7">
        <v>20.08</v>
      </c>
    </row>
    <row r="966" spans="1:9">
      <c r="A966" s="5" t="s">
        <v>4117</v>
      </c>
      <c r="B966" s="4" t="str">
        <f t="shared" si="28"/>
        <v>160807</v>
      </c>
      <c r="C966" s="4">
        <f t="shared" si="29"/>
        <v>160807</v>
      </c>
      <c r="D966" s="5" t="s">
        <v>2231</v>
      </c>
      <c r="E966" s="5" t="s">
        <v>2232</v>
      </c>
      <c r="F966" s="6" t="s">
        <v>27</v>
      </c>
      <c r="G966" s="6">
        <v>1</v>
      </c>
      <c r="H966" s="7">
        <v>11.26</v>
      </c>
      <c r="I966" s="7">
        <v>11.26</v>
      </c>
    </row>
    <row r="967" ht="30" spans="1:9">
      <c r="A967" s="5" t="s">
        <v>4118</v>
      </c>
      <c r="B967" s="4" t="str">
        <f t="shared" si="28"/>
        <v>160808</v>
      </c>
      <c r="C967" s="4">
        <f t="shared" si="29"/>
        <v>160808</v>
      </c>
      <c r="D967" s="5" t="s">
        <v>2233</v>
      </c>
      <c r="E967" s="5" t="s">
        <v>2234</v>
      </c>
      <c r="F967" s="6" t="s">
        <v>32</v>
      </c>
      <c r="G967" s="6">
        <v>1</v>
      </c>
      <c r="H967" s="7">
        <v>4.13</v>
      </c>
      <c r="I967" s="7">
        <v>4.13</v>
      </c>
    </row>
    <row r="968" ht="30" spans="1:9">
      <c r="A968" s="5" t="s">
        <v>4119</v>
      </c>
      <c r="B968" s="4" t="str">
        <f t="shared" si="28"/>
        <v>160809</v>
      </c>
      <c r="C968" s="4">
        <f t="shared" si="29"/>
        <v>160809</v>
      </c>
      <c r="D968" s="5" t="s">
        <v>2235</v>
      </c>
      <c r="E968" s="5" t="s">
        <v>2236</v>
      </c>
      <c r="F968" s="6" t="s">
        <v>27</v>
      </c>
      <c r="G968" s="6">
        <v>1</v>
      </c>
      <c r="H968" s="7">
        <v>472.58</v>
      </c>
      <c r="I968" s="7">
        <v>472.58</v>
      </c>
    </row>
    <row r="969" ht="30" spans="1:9">
      <c r="A969" s="5" t="s">
        <v>4120</v>
      </c>
      <c r="B969" s="4" t="str">
        <f t="shared" si="28"/>
        <v>160810</v>
      </c>
      <c r="C969" s="4">
        <f t="shared" si="29"/>
        <v>160810</v>
      </c>
      <c r="D969" s="5" t="s">
        <v>2237</v>
      </c>
      <c r="E969" s="5" t="s">
        <v>2238</v>
      </c>
      <c r="F969" s="6" t="s">
        <v>27</v>
      </c>
      <c r="G969" s="6">
        <v>1</v>
      </c>
      <c r="H969" s="7">
        <v>498.22</v>
      </c>
      <c r="I969" s="7">
        <v>498.22</v>
      </c>
    </row>
    <row r="970" ht="30" spans="1:9">
      <c r="A970" s="5" t="s">
        <v>4121</v>
      </c>
      <c r="B970" s="4" t="str">
        <f t="shared" si="28"/>
        <v>160811</v>
      </c>
      <c r="C970" s="4">
        <f t="shared" si="29"/>
        <v>160811</v>
      </c>
      <c r="D970" s="5" t="s">
        <v>2239</v>
      </c>
      <c r="E970" s="5" t="s">
        <v>2240</v>
      </c>
      <c r="F970" s="6" t="s">
        <v>27</v>
      </c>
      <c r="G970" s="6">
        <v>1</v>
      </c>
      <c r="H970" s="7">
        <v>687.08</v>
      </c>
      <c r="I970" s="7">
        <v>687.08</v>
      </c>
    </row>
    <row r="971" ht="30" spans="1:9">
      <c r="A971" s="5" t="s">
        <v>4122</v>
      </c>
      <c r="B971" s="4" t="str">
        <f t="shared" si="28"/>
        <v>160812</v>
      </c>
      <c r="C971" s="4">
        <f t="shared" si="29"/>
        <v>160812</v>
      </c>
      <c r="D971" s="5" t="s">
        <v>2241</v>
      </c>
      <c r="E971" s="5" t="s">
        <v>2242</v>
      </c>
      <c r="F971" s="6" t="s">
        <v>27</v>
      </c>
      <c r="G971" s="6">
        <v>1</v>
      </c>
      <c r="H971" s="7">
        <v>738.72</v>
      </c>
      <c r="I971" s="7">
        <v>738.72</v>
      </c>
    </row>
    <row r="972" ht="45" spans="1:9">
      <c r="A972" s="5" t="s">
        <v>4123</v>
      </c>
      <c r="B972" s="4" t="str">
        <f t="shared" si="28"/>
        <v>160813</v>
      </c>
      <c r="C972" s="4">
        <f t="shared" si="29"/>
        <v>160813</v>
      </c>
      <c r="D972" s="5" t="s">
        <v>2243</v>
      </c>
      <c r="E972" s="5" t="s">
        <v>2244</v>
      </c>
      <c r="F972" s="6" t="s">
        <v>27</v>
      </c>
      <c r="G972" s="6">
        <v>1</v>
      </c>
      <c r="H972" s="10">
        <v>1774.46</v>
      </c>
      <c r="I972" s="10">
        <v>1774.46</v>
      </c>
    </row>
    <row r="973" ht="45" spans="1:9">
      <c r="A973" s="5" t="s">
        <v>4124</v>
      </c>
      <c r="B973" s="4" t="str">
        <f t="shared" si="28"/>
        <v>160814</v>
      </c>
      <c r="C973" s="4">
        <f t="shared" si="29"/>
        <v>160814</v>
      </c>
      <c r="D973" s="5" t="s">
        <v>2245</v>
      </c>
      <c r="E973" s="5" t="s">
        <v>2246</v>
      </c>
      <c r="F973" s="6" t="s">
        <v>27</v>
      </c>
      <c r="G973" s="6">
        <v>1</v>
      </c>
      <c r="H973" s="10">
        <v>1881.86</v>
      </c>
      <c r="I973" s="10">
        <v>1881.86</v>
      </c>
    </row>
    <row r="974" ht="45" spans="1:9">
      <c r="A974" s="5" t="s">
        <v>4125</v>
      </c>
      <c r="B974" s="4" t="str">
        <f t="shared" ref="B974:B1037" si="30">SUBSTITUTE(A974,"'",)</f>
        <v>160815</v>
      </c>
      <c r="C974" s="4">
        <f t="shared" ref="C974:C1037" si="31">VALUE(B974)</f>
        <v>160815</v>
      </c>
      <c r="D974" s="5" t="s">
        <v>2247</v>
      </c>
      <c r="E974" s="5" t="s">
        <v>2248</v>
      </c>
      <c r="F974" s="6" t="s">
        <v>27</v>
      </c>
      <c r="G974" s="6">
        <v>1</v>
      </c>
      <c r="H974" s="10">
        <v>2041.17</v>
      </c>
      <c r="I974" s="10">
        <v>2041.17</v>
      </c>
    </row>
    <row r="975" ht="45" spans="1:9">
      <c r="A975" s="5" t="s">
        <v>4126</v>
      </c>
      <c r="B975" s="4" t="str">
        <f t="shared" si="30"/>
        <v>160816</v>
      </c>
      <c r="C975" s="4">
        <f t="shared" si="31"/>
        <v>160816</v>
      </c>
      <c r="D975" s="5" t="s">
        <v>2249</v>
      </c>
      <c r="E975" s="5" t="s">
        <v>2250</v>
      </c>
      <c r="F975" s="6" t="s">
        <v>27</v>
      </c>
      <c r="G975" s="6">
        <v>1</v>
      </c>
      <c r="H975" s="10">
        <v>2110.83</v>
      </c>
      <c r="I975" s="10">
        <v>2110.83</v>
      </c>
    </row>
    <row r="976" ht="45" spans="1:9">
      <c r="A976" s="5" t="s">
        <v>4127</v>
      </c>
      <c r="B976" s="4" t="str">
        <f t="shared" si="30"/>
        <v>160822</v>
      </c>
      <c r="C976" s="4">
        <f t="shared" si="31"/>
        <v>160822</v>
      </c>
      <c r="D976" s="5" t="s">
        <v>2251</v>
      </c>
      <c r="E976" s="5" t="s">
        <v>2252</v>
      </c>
      <c r="F976" s="6" t="s">
        <v>27</v>
      </c>
      <c r="G976" s="6">
        <v>1</v>
      </c>
      <c r="H976" s="7">
        <v>94.17</v>
      </c>
      <c r="I976" s="7">
        <v>94.17</v>
      </c>
    </row>
    <row r="977" ht="45" spans="1:9">
      <c r="A977" s="5" t="s">
        <v>4128</v>
      </c>
      <c r="B977" s="4" t="str">
        <f t="shared" si="30"/>
        <v>160823</v>
      </c>
      <c r="C977" s="4">
        <f t="shared" si="31"/>
        <v>160823</v>
      </c>
      <c r="D977" s="5" t="s">
        <v>2253</v>
      </c>
      <c r="E977" s="5" t="s">
        <v>2254</v>
      </c>
      <c r="F977" s="6" t="s">
        <v>27</v>
      </c>
      <c r="G977" s="6">
        <v>1</v>
      </c>
      <c r="H977" s="7">
        <v>101.79</v>
      </c>
      <c r="I977" s="7">
        <v>101.79</v>
      </c>
    </row>
    <row r="978" ht="45" spans="1:9">
      <c r="A978" s="5" t="s">
        <v>4129</v>
      </c>
      <c r="B978" s="4" t="str">
        <f t="shared" si="30"/>
        <v>160825</v>
      </c>
      <c r="C978" s="4">
        <f t="shared" si="31"/>
        <v>160825</v>
      </c>
      <c r="D978" s="5" t="s">
        <v>2255</v>
      </c>
      <c r="E978" s="5" t="s">
        <v>2256</v>
      </c>
      <c r="F978" s="6" t="s">
        <v>27</v>
      </c>
      <c r="G978" s="6">
        <v>1</v>
      </c>
      <c r="H978" s="7">
        <v>33.44</v>
      </c>
      <c r="I978" s="7">
        <v>33.44</v>
      </c>
    </row>
    <row r="979" ht="45" spans="1:9">
      <c r="A979" s="5" t="s">
        <v>4130</v>
      </c>
      <c r="B979" s="4" t="str">
        <f t="shared" si="30"/>
        <v>160826</v>
      </c>
      <c r="C979" s="4">
        <f t="shared" si="31"/>
        <v>160826</v>
      </c>
      <c r="D979" s="5" t="s">
        <v>2257</v>
      </c>
      <c r="E979" s="5" t="s">
        <v>2258</v>
      </c>
      <c r="F979" s="6" t="s">
        <v>27</v>
      </c>
      <c r="G979" s="6">
        <v>1</v>
      </c>
      <c r="H979" s="7">
        <v>44.65</v>
      </c>
      <c r="I979" s="7">
        <v>44.65</v>
      </c>
    </row>
    <row r="980" ht="30" spans="1:9">
      <c r="A980" s="5" t="s">
        <v>4131</v>
      </c>
      <c r="B980" s="4" t="str">
        <f t="shared" si="30"/>
        <v>160827</v>
      </c>
      <c r="C980" s="4">
        <f t="shared" si="31"/>
        <v>160827</v>
      </c>
      <c r="D980" s="5" t="s">
        <v>2259</v>
      </c>
      <c r="E980" s="5" t="s">
        <v>2260</v>
      </c>
      <c r="F980" s="6" t="s">
        <v>27</v>
      </c>
      <c r="G980" s="6">
        <v>1</v>
      </c>
      <c r="H980" s="7">
        <v>254.27</v>
      </c>
      <c r="I980" s="7">
        <v>254.27</v>
      </c>
    </row>
    <row r="981" ht="30" spans="1:9">
      <c r="A981" s="5" t="s">
        <v>4132</v>
      </c>
      <c r="B981" s="4" t="str">
        <f t="shared" si="30"/>
        <v>160828</v>
      </c>
      <c r="C981" s="4">
        <f t="shared" si="31"/>
        <v>160828</v>
      </c>
      <c r="D981" s="5" t="s">
        <v>2261</v>
      </c>
      <c r="E981" s="5" t="s">
        <v>2262</v>
      </c>
      <c r="F981" s="6" t="s">
        <v>27</v>
      </c>
      <c r="G981" s="6">
        <v>1</v>
      </c>
      <c r="H981" s="7">
        <v>318.81</v>
      </c>
      <c r="I981" s="7">
        <v>318.81</v>
      </c>
    </row>
    <row r="982" ht="30" spans="1:9">
      <c r="A982" s="5" t="s">
        <v>4133</v>
      </c>
      <c r="B982" s="4" t="str">
        <f t="shared" si="30"/>
        <v>160829</v>
      </c>
      <c r="C982" s="4">
        <f t="shared" si="31"/>
        <v>160829</v>
      </c>
      <c r="D982" s="5" t="s">
        <v>2263</v>
      </c>
      <c r="E982" s="5" t="s">
        <v>2264</v>
      </c>
      <c r="F982" s="6" t="s">
        <v>27</v>
      </c>
      <c r="G982" s="6">
        <v>1</v>
      </c>
      <c r="H982" s="7">
        <v>15.38</v>
      </c>
      <c r="I982" s="7">
        <v>15.38</v>
      </c>
    </row>
    <row r="983" ht="30" spans="1:9">
      <c r="A983" s="5" t="s">
        <v>4134</v>
      </c>
      <c r="B983" s="4" t="str">
        <f t="shared" si="30"/>
        <v>160830</v>
      </c>
      <c r="C983" s="4">
        <f t="shared" si="31"/>
        <v>160830</v>
      </c>
      <c r="D983" s="5" t="s">
        <v>2265</v>
      </c>
      <c r="E983" s="5" t="s">
        <v>2266</v>
      </c>
      <c r="F983" s="6" t="s">
        <v>27</v>
      </c>
      <c r="G983" s="6">
        <v>1</v>
      </c>
      <c r="H983" s="7">
        <v>21.46</v>
      </c>
      <c r="I983" s="7">
        <v>21.46</v>
      </c>
    </row>
    <row r="984" ht="45" spans="1:9">
      <c r="A984" s="5" t="s">
        <v>4135</v>
      </c>
      <c r="B984" s="4" t="str">
        <f t="shared" si="30"/>
        <v>160831</v>
      </c>
      <c r="C984" s="4">
        <f t="shared" si="31"/>
        <v>160831</v>
      </c>
      <c r="D984" s="5" t="s">
        <v>2267</v>
      </c>
      <c r="E984" s="5" t="s">
        <v>2268</v>
      </c>
      <c r="F984" s="6" t="s">
        <v>27</v>
      </c>
      <c r="G984" s="6">
        <v>1</v>
      </c>
      <c r="H984" s="7">
        <v>58.7</v>
      </c>
      <c r="I984" s="7">
        <v>58.7</v>
      </c>
    </row>
    <row r="985" ht="45" spans="1:9">
      <c r="A985" s="5" t="s">
        <v>4136</v>
      </c>
      <c r="B985" s="4" t="str">
        <f t="shared" si="30"/>
        <v>160832</v>
      </c>
      <c r="C985" s="4">
        <f t="shared" si="31"/>
        <v>160832</v>
      </c>
      <c r="D985" s="5" t="s">
        <v>2269</v>
      </c>
      <c r="E985" s="5" t="s">
        <v>2270</v>
      </c>
      <c r="F985" s="6" t="s">
        <v>27</v>
      </c>
      <c r="G985" s="6">
        <v>1</v>
      </c>
      <c r="H985" s="7">
        <v>66.73</v>
      </c>
      <c r="I985" s="7">
        <v>66.73</v>
      </c>
    </row>
    <row r="986" ht="45" spans="1:9">
      <c r="A986" s="5" t="s">
        <v>4137</v>
      </c>
      <c r="B986" s="4" t="str">
        <f t="shared" si="30"/>
        <v>160833</v>
      </c>
      <c r="C986" s="4">
        <f t="shared" si="31"/>
        <v>160833</v>
      </c>
      <c r="D986" s="5" t="s">
        <v>2271</v>
      </c>
      <c r="E986" s="5" t="s">
        <v>2272</v>
      </c>
      <c r="F986" s="6" t="s">
        <v>27</v>
      </c>
      <c r="G986" s="6">
        <v>1</v>
      </c>
      <c r="H986" s="7">
        <v>99.37</v>
      </c>
      <c r="I986" s="7">
        <v>99.37</v>
      </c>
    </row>
    <row r="987" ht="45" spans="1:9">
      <c r="A987" s="5" t="s">
        <v>4138</v>
      </c>
      <c r="B987" s="4" t="str">
        <f t="shared" si="30"/>
        <v>160834</v>
      </c>
      <c r="C987" s="4">
        <f t="shared" si="31"/>
        <v>160834</v>
      </c>
      <c r="D987" s="5" t="s">
        <v>2273</v>
      </c>
      <c r="E987" s="5" t="s">
        <v>2274</v>
      </c>
      <c r="F987" s="6" t="s">
        <v>27</v>
      </c>
      <c r="G987" s="6">
        <v>1</v>
      </c>
      <c r="H987" s="7">
        <v>194.99</v>
      </c>
      <c r="I987" s="7">
        <v>194.99</v>
      </c>
    </row>
    <row r="988" ht="45" spans="1:9">
      <c r="A988" s="5" t="s">
        <v>4139</v>
      </c>
      <c r="B988" s="4" t="str">
        <f t="shared" si="30"/>
        <v>160835</v>
      </c>
      <c r="C988" s="4">
        <f t="shared" si="31"/>
        <v>160835</v>
      </c>
      <c r="D988" s="5" t="s">
        <v>2275</v>
      </c>
      <c r="E988" s="5" t="s">
        <v>2276</v>
      </c>
      <c r="F988" s="6" t="s">
        <v>27</v>
      </c>
      <c r="G988" s="6">
        <v>1</v>
      </c>
      <c r="H988" s="7">
        <v>253.44</v>
      </c>
      <c r="I988" s="7">
        <v>253.44</v>
      </c>
    </row>
    <row r="989" ht="45" spans="1:9">
      <c r="A989" s="5" t="s">
        <v>4140</v>
      </c>
      <c r="B989" s="4" t="str">
        <f t="shared" si="30"/>
        <v>160836</v>
      </c>
      <c r="C989" s="4">
        <f t="shared" si="31"/>
        <v>160836</v>
      </c>
      <c r="D989" s="5" t="s">
        <v>2277</v>
      </c>
      <c r="E989" s="5" t="s">
        <v>2278</v>
      </c>
      <c r="F989" s="6" t="s">
        <v>27</v>
      </c>
      <c r="G989" s="6">
        <v>1</v>
      </c>
      <c r="H989" s="7">
        <v>508.28</v>
      </c>
      <c r="I989" s="7">
        <v>508.28</v>
      </c>
    </row>
    <row r="990" ht="30" spans="1:9">
      <c r="A990" s="5" t="s">
        <v>4141</v>
      </c>
      <c r="B990" s="4" t="str">
        <f t="shared" si="30"/>
        <v>160837</v>
      </c>
      <c r="C990" s="4">
        <f t="shared" si="31"/>
        <v>160837</v>
      </c>
      <c r="D990" s="5" t="s">
        <v>2279</v>
      </c>
      <c r="E990" s="5" t="s">
        <v>2280</v>
      </c>
      <c r="F990" s="6" t="s">
        <v>27</v>
      </c>
      <c r="G990" s="6">
        <v>1</v>
      </c>
      <c r="H990" s="7">
        <v>280.46</v>
      </c>
      <c r="I990" s="7">
        <v>280.46</v>
      </c>
    </row>
    <row r="991" ht="30" spans="1:9">
      <c r="A991" s="5" t="s">
        <v>4142</v>
      </c>
      <c r="B991" s="4" t="str">
        <f t="shared" si="30"/>
        <v>160838</v>
      </c>
      <c r="C991" s="4">
        <f t="shared" si="31"/>
        <v>160838</v>
      </c>
      <c r="D991" s="5" t="s">
        <v>2281</v>
      </c>
      <c r="E991" s="5" t="s">
        <v>2282</v>
      </c>
      <c r="F991" s="6" t="s">
        <v>27</v>
      </c>
      <c r="G991" s="6">
        <v>1</v>
      </c>
      <c r="H991" s="7">
        <v>84.81</v>
      </c>
      <c r="I991" s="7">
        <v>84.81</v>
      </c>
    </row>
    <row r="992" spans="1:9">
      <c r="A992" s="5" t="s">
        <v>4143</v>
      </c>
      <c r="B992" s="4" t="str">
        <f t="shared" si="30"/>
        <v>160839</v>
      </c>
      <c r="C992" s="4">
        <f t="shared" si="31"/>
        <v>160839</v>
      </c>
      <c r="D992" s="5" t="s">
        <v>2283</v>
      </c>
      <c r="E992" s="5" t="s">
        <v>2284</v>
      </c>
      <c r="F992" s="6" t="s">
        <v>32</v>
      </c>
      <c r="G992" s="6">
        <v>1</v>
      </c>
      <c r="H992" s="7">
        <v>5.17</v>
      </c>
      <c r="I992" s="7">
        <v>5.17</v>
      </c>
    </row>
    <row r="993" ht="30" spans="1:9">
      <c r="A993" s="5" t="s">
        <v>4144</v>
      </c>
      <c r="B993" s="4" t="str">
        <f t="shared" si="30"/>
        <v>160840</v>
      </c>
      <c r="C993" s="4">
        <f t="shared" si="31"/>
        <v>160840</v>
      </c>
      <c r="D993" s="5" t="s">
        <v>2285</v>
      </c>
      <c r="E993" s="5" t="s">
        <v>2286</v>
      </c>
      <c r="F993" s="6" t="s">
        <v>27</v>
      </c>
      <c r="G993" s="6">
        <v>1</v>
      </c>
      <c r="H993" s="7">
        <v>295.79</v>
      </c>
      <c r="I993" s="7">
        <v>295.79</v>
      </c>
    </row>
    <row r="994" ht="45" spans="1:9">
      <c r="A994" s="5" t="s">
        <v>4145</v>
      </c>
      <c r="B994" s="4" t="str">
        <f t="shared" si="30"/>
        <v>160841</v>
      </c>
      <c r="C994" s="4">
        <f t="shared" si="31"/>
        <v>160841</v>
      </c>
      <c r="D994" s="5" t="s">
        <v>2287</v>
      </c>
      <c r="E994" s="5" t="s">
        <v>2288</v>
      </c>
      <c r="F994" s="6" t="s">
        <v>27</v>
      </c>
      <c r="G994" s="6">
        <v>1</v>
      </c>
      <c r="H994" s="7">
        <v>295.79</v>
      </c>
      <c r="I994" s="7">
        <v>295.79</v>
      </c>
    </row>
    <row r="995" ht="30" spans="1:9">
      <c r="A995" s="5" t="s">
        <v>4146</v>
      </c>
      <c r="B995" s="4" t="str">
        <f t="shared" si="30"/>
        <v>160842</v>
      </c>
      <c r="C995" s="4">
        <f t="shared" si="31"/>
        <v>160842</v>
      </c>
      <c r="D995" s="5" t="s">
        <v>2289</v>
      </c>
      <c r="E995" s="5" t="s">
        <v>2290</v>
      </c>
      <c r="F995" s="6" t="s">
        <v>27</v>
      </c>
      <c r="G995" s="6">
        <v>1</v>
      </c>
      <c r="H995" s="7">
        <v>436.89</v>
      </c>
      <c r="I995" s="7">
        <v>436.89</v>
      </c>
    </row>
    <row r="996" ht="30" spans="1:9">
      <c r="A996" s="5" t="s">
        <v>4147</v>
      </c>
      <c r="B996" s="4" t="str">
        <f t="shared" si="30"/>
        <v>160844</v>
      </c>
      <c r="C996" s="4">
        <f t="shared" si="31"/>
        <v>160844</v>
      </c>
      <c r="D996" s="5" t="s">
        <v>2291</v>
      </c>
      <c r="E996" s="5" t="s">
        <v>2292</v>
      </c>
      <c r="F996" s="6" t="s">
        <v>27</v>
      </c>
      <c r="G996" s="6">
        <v>1</v>
      </c>
      <c r="H996" s="7">
        <v>644.51</v>
      </c>
      <c r="I996" s="7">
        <v>644.51</v>
      </c>
    </row>
    <row r="997" ht="30" spans="1:9">
      <c r="A997" s="5" t="s">
        <v>4148</v>
      </c>
      <c r="B997" s="4" t="str">
        <f t="shared" si="30"/>
        <v>160845</v>
      </c>
      <c r="C997" s="4">
        <f t="shared" si="31"/>
        <v>160845</v>
      </c>
      <c r="D997" s="5" t="s">
        <v>2293</v>
      </c>
      <c r="E997" s="5" t="s">
        <v>2294</v>
      </c>
      <c r="F997" s="6" t="s">
        <v>27</v>
      </c>
      <c r="G997" s="6">
        <v>1</v>
      </c>
      <c r="H997" s="7">
        <v>22.68</v>
      </c>
      <c r="I997" s="7">
        <v>22.68</v>
      </c>
    </row>
    <row r="998" ht="30" spans="1:9">
      <c r="A998" s="5" t="s">
        <v>4149</v>
      </c>
      <c r="B998" s="4" t="str">
        <f t="shared" si="30"/>
        <v>160846</v>
      </c>
      <c r="C998" s="4">
        <f t="shared" si="31"/>
        <v>160846</v>
      </c>
      <c r="D998" s="5" t="s">
        <v>2295</v>
      </c>
      <c r="E998" s="5" t="s">
        <v>2296</v>
      </c>
      <c r="F998" s="6" t="s">
        <v>27</v>
      </c>
      <c r="G998" s="6">
        <v>1</v>
      </c>
      <c r="H998" s="7">
        <v>36.74</v>
      </c>
      <c r="I998" s="7">
        <v>36.74</v>
      </c>
    </row>
    <row r="999" ht="30" spans="1:9">
      <c r="A999" s="5" t="s">
        <v>4150</v>
      </c>
      <c r="B999" s="4" t="str">
        <f t="shared" si="30"/>
        <v>160847</v>
      </c>
      <c r="C999" s="4">
        <f t="shared" si="31"/>
        <v>160847</v>
      </c>
      <c r="D999" s="5" t="s">
        <v>2297</v>
      </c>
      <c r="E999" s="5" t="s">
        <v>2298</v>
      </c>
      <c r="F999" s="6" t="s">
        <v>27</v>
      </c>
      <c r="G999" s="6">
        <v>1</v>
      </c>
      <c r="H999" s="7">
        <v>45.9</v>
      </c>
      <c r="I999" s="7">
        <v>45.9</v>
      </c>
    </row>
    <row r="1000" ht="30" spans="1:9">
      <c r="A1000" s="5" t="s">
        <v>4151</v>
      </c>
      <c r="B1000" s="4" t="str">
        <f t="shared" si="30"/>
        <v>160848</v>
      </c>
      <c r="C1000" s="4">
        <f t="shared" si="31"/>
        <v>160848</v>
      </c>
      <c r="D1000" s="5" t="s">
        <v>2299</v>
      </c>
      <c r="E1000" s="5" t="s">
        <v>2300</v>
      </c>
      <c r="F1000" s="6" t="s">
        <v>27</v>
      </c>
      <c r="G1000" s="6">
        <v>1</v>
      </c>
      <c r="H1000" s="7">
        <v>52.79</v>
      </c>
      <c r="I1000" s="7">
        <v>52.79</v>
      </c>
    </row>
    <row r="1001" ht="30" spans="1:9">
      <c r="A1001" s="5" t="s">
        <v>4152</v>
      </c>
      <c r="B1001" s="4" t="str">
        <f t="shared" si="30"/>
        <v>160851</v>
      </c>
      <c r="C1001" s="4">
        <f t="shared" si="31"/>
        <v>160851</v>
      </c>
      <c r="D1001" s="5" t="s">
        <v>2301</v>
      </c>
      <c r="E1001" s="5" t="s">
        <v>2302</v>
      </c>
      <c r="F1001" s="6" t="s">
        <v>32</v>
      </c>
      <c r="G1001" s="6">
        <v>1</v>
      </c>
      <c r="H1001" s="7">
        <v>5.49</v>
      </c>
      <c r="I1001" s="7">
        <v>5.49</v>
      </c>
    </row>
    <row r="1002" ht="45" spans="1:9">
      <c r="A1002" s="5" t="s">
        <v>4153</v>
      </c>
      <c r="B1002" s="4" t="str">
        <f t="shared" si="30"/>
        <v>160864</v>
      </c>
      <c r="C1002" s="4">
        <f t="shared" si="31"/>
        <v>160864</v>
      </c>
      <c r="D1002" s="5" t="s">
        <v>2303</v>
      </c>
      <c r="E1002" s="5" t="s">
        <v>2304</v>
      </c>
      <c r="F1002" s="6" t="s">
        <v>27</v>
      </c>
      <c r="G1002" s="6">
        <v>1</v>
      </c>
      <c r="H1002" s="10">
        <v>1204.99</v>
      </c>
      <c r="I1002" s="10">
        <v>1204.99</v>
      </c>
    </row>
    <row r="1003" ht="45" spans="1:9">
      <c r="A1003" s="5" t="s">
        <v>4154</v>
      </c>
      <c r="B1003" s="4" t="str">
        <f t="shared" si="30"/>
        <v>160865</v>
      </c>
      <c r="C1003" s="4">
        <f t="shared" si="31"/>
        <v>160865</v>
      </c>
      <c r="D1003" s="5" t="s">
        <v>2305</v>
      </c>
      <c r="E1003" s="5" t="s">
        <v>2306</v>
      </c>
      <c r="F1003" s="6" t="s">
        <v>27</v>
      </c>
      <c r="G1003" s="6">
        <v>1</v>
      </c>
      <c r="H1003" s="10">
        <v>3940.21</v>
      </c>
      <c r="I1003" s="10">
        <v>3940.21</v>
      </c>
    </row>
    <row r="1004" ht="75" spans="1:9">
      <c r="A1004" s="5" t="s">
        <v>4155</v>
      </c>
      <c r="B1004" s="4" t="str">
        <f t="shared" si="30"/>
        <v>160866</v>
      </c>
      <c r="C1004" s="4">
        <f t="shared" si="31"/>
        <v>160866</v>
      </c>
      <c r="D1004" s="5" t="s">
        <v>2307</v>
      </c>
      <c r="E1004" s="5" t="s">
        <v>2308</v>
      </c>
      <c r="F1004" s="6" t="s">
        <v>27</v>
      </c>
      <c r="G1004" s="6">
        <v>1</v>
      </c>
      <c r="H1004" s="10">
        <v>2430.39</v>
      </c>
      <c r="I1004" s="10">
        <v>2430.39</v>
      </c>
    </row>
    <row r="1005" ht="75" spans="1:9">
      <c r="A1005" s="5" t="s">
        <v>4156</v>
      </c>
      <c r="B1005" s="4" t="str">
        <f t="shared" si="30"/>
        <v>160867</v>
      </c>
      <c r="C1005" s="4">
        <f t="shared" si="31"/>
        <v>160867</v>
      </c>
      <c r="D1005" s="5" t="s">
        <v>2309</v>
      </c>
      <c r="E1005" s="5" t="s">
        <v>2310</v>
      </c>
      <c r="F1005" s="6" t="s">
        <v>27</v>
      </c>
      <c r="G1005" s="6">
        <v>1</v>
      </c>
      <c r="H1005" s="10">
        <v>5846.96</v>
      </c>
      <c r="I1005" s="10">
        <v>5846.96</v>
      </c>
    </row>
    <row r="1006" ht="45" spans="1:9">
      <c r="A1006" s="5" t="s">
        <v>4157</v>
      </c>
      <c r="B1006" s="4" t="str">
        <f t="shared" si="30"/>
        <v>160869</v>
      </c>
      <c r="C1006" s="4">
        <f t="shared" si="31"/>
        <v>160869</v>
      </c>
      <c r="D1006" s="5" t="s">
        <v>2311</v>
      </c>
      <c r="E1006" s="5" t="s">
        <v>2312</v>
      </c>
      <c r="F1006" s="6" t="s">
        <v>27</v>
      </c>
      <c r="G1006" s="6">
        <v>1</v>
      </c>
      <c r="H1006" s="7">
        <v>40.93</v>
      </c>
      <c r="I1006" s="7">
        <v>40.93</v>
      </c>
    </row>
    <row r="1007" ht="45" spans="1:9">
      <c r="A1007" s="5" t="s">
        <v>4158</v>
      </c>
      <c r="B1007" s="4" t="str">
        <f t="shared" si="30"/>
        <v>160870</v>
      </c>
      <c r="C1007" s="4">
        <f t="shared" si="31"/>
        <v>160870</v>
      </c>
      <c r="D1007" s="5" t="s">
        <v>2313</v>
      </c>
      <c r="E1007" s="5" t="s">
        <v>2314</v>
      </c>
      <c r="F1007" s="6" t="s">
        <v>27</v>
      </c>
      <c r="G1007" s="6">
        <v>1</v>
      </c>
      <c r="H1007" s="7">
        <v>27.29</v>
      </c>
      <c r="I1007" s="7">
        <v>27.29</v>
      </c>
    </row>
    <row r="1008" ht="30" spans="1:9">
      <c r="A1008" s="5" t="s">
        <v>4159</v>
      </c>
      <c r="B1008" s="4" t="str">
        <f t="shared" si="30"/>
        <v>160871</v>
      </c>
      <c r="C1008" s="4">
        <f t="shared" si="31"/>
        <v>160871</v>
      </c>
      <c r="D1008" s="5" t="s">
        <v>2315</v>
      </c>
      <c r="E1008" s="5" t="s">
        <v>2316</v>
      </c>
      <c r="F1008" s="6" t="s">
        <v>27</v>
      </c>
      <c r="G1008" s="6">
        <v>1</v>
      </c>
      <c r="H1008" s="7">
        <v>28.02</v>
      </c>
      <c r="I1008" s="7">
        <v>28.02</v>
      </c>
    </row>
    <row r="1009" ht="30" spans="1:9">
      <c r="A1009" s="5" t="s">
        <v>4160</v>
      </c>
      <c r="B1009" s="4" t="str">
        <f t="shared" si="30"/>
        <v>160872</v>
      </c>
      <c r="C1009" s="4">
        <f t="shared" si="31"/>
        <v>160872</v>
      </c>
      <c r="D1009" s="5" t="s">
        <v>2317</v>
      </c>
      <c r="E1009" s="5" t="s">
        <v>2318</v>
      </c>
      <c r="F1009" s="6" t="s">
        <v>27</v>
      </c>
      <c r="G1009" s="6">
        <v>1</v>
      </c>
      <c r="H1009" s="7">
        <v>23.43</v>
      </c>
      <c r="I1009" s="7">
        <v>23.43</v>
      </c>
    </row>
    <row r="1010" ht="30" spans="1:9">
      <c r="A1010" s="5" t="s">
        <v>4161</v>
      </c>
      <c r="B1010" s="4" t="str">
        <f t="shared" si="30"/>
        <v>160873</v>
      </c>
      <c r="C1010" s="4">
        <f t="shared" si="31"/>
        <v>160873</v>
      </c>
      <c r="D1010" s="5" t="s">
        <v>2319</v>
      </c>
      <c r="E1010" s="5" t="s">
        <v>2320</v>
      </c>
      <c r="F1010" s="6" t="s">
        <v>27</v>
      </c>
      <c r="G1010" s="6">
        <v>1</v>
      </c>
      <c r="H1010" s="7">
        <v>38.07</v>
      </c>
      <c r="I1010" s="7">
        <v>38.07</v>
      </c>
    </row>
    <row r="1011" ht="30" spans="1:9">
      <c r="A1011" s="5" t="s">
        <v>4162</v>
      </c>
      <c r="B1011" s="4" t="str">
        <f t="shared" si="30"/>
        <v>160874</v>
      </c>
      <c r="C1011" s="4">
        <f t="shared" si="31"/>
        <v>160874</v>
      </c>
      <c r="D1011" s="5" t="s">
        <v>2321</v>
      </c>
      <c r="E1011" s="5" t="s">
        <v>2322</v>
      </c>
      <c r="F1011" s="6" t="s">
        <v>27</v>
      </c>
      <c r="G1011" s="6">
        <v>1</v>
      </c>
      <c r="H1011" s="7">
        <v>569.38</v>
      </c>
      <c r="I1011" s="7">
        <v>569.38</v>
      </c>
    </row>
    <row r="1012" ht="30" spans="1:9">
      <c r="A1012" s="4" t="s">
        <v>4163</v>
      </c>
      <c r="B1012" s="4" t="str">
        <f t="shared" si="30"/>
        <v>1610</v>
      </c>
      <c r="C1012" s="4">
        <f t="shared" si="31"/>
        <v>1610</v>
      </c>
      <c r="D1012" s="5"/>
      <c r="E1012" s="4" t="s">
        <v>2323</v>
      </c>
      <c r="F1012" s="6"/>
      <c r="G1012" s="6"/>
      <c r="H1012" s="7"/>
      <c r="I1012" s="7"/>
    </row>
    <row r="1013" ht="30" spans="1:9">
      <c r="A1013" s="5" t="s">
        <v>4164</v>
      </c>
      <c r="B1013" s="4" t="str">
        <f t="shared" si="30"/>
        <v>161001</v>
      </c>
      <c r="C1013" s="4">
        <f t="shared" si="31"/>
        <v>161001</v>
      </c>
      <c r="D1013" s="5" t="s">
        <v>2324</v>
      </c>
      <c r="E1013" s="5" t="s">
        <v>2325</v>
      </c>
      <c r="F1013" s="6" t="s">
        <v>32</v>
      </c>
      <c r="G1013" s="6">
        <v>1</v>
      </c>
      <c r="H1013" s="7">
        <v>24.57</v>
      </c>
      <c r="I1013" s="7">
        <v>24.57</v>
      </c>
    </row>
    <row r="1014" ht="30" spans="1:9">
      <c r="A1014" s="5" t="s">
        <v>4165</v>
      </c>
      <c r="B1014" s="4" t="str">
        <f t="shared" si="30"/>
        <v>161002</v>
      </c>
      <c r="C1014" s="4">
        <f t="shared" si="31"/>
        <v>161002</v>
      </c>
      <c r="D1014" s="5" t="s">
        <v>2326</v>
      </c>
      <c r="E1014" s="5" t="s">
        <v>2327</v>
      </c>
      <c r="F1014" s="6" t="s">
        <v>32</v>
      </c>
      <c r="G1014" s="6">
        <v>1</v>
      </c>
      <c r="H1014" s="7">
        <v>33.49</v>
      </c>
      <c r="I1014" s="7">
        <v>33.49</v>
      </c>
    </row>
    <row r="1015" ht="30" spans="1:9">
      <c r="A1015" s="5" t="s">
        <v>4166</v>
      </c>
      <c r="B1015" s="4" t="str">
        <f t="shared" si="30"/>
        <v>161003</v>
      </c>
      <c r="C1015" s="4">
        <f t="shared" si="31"/>
        <v>161003</v>
      </c>
      <c r="D1015" s="5" t="s">
        <v>2328</v>
      </c>
      <c r="E1015" s="5" t="s">
        <v>2329</v>
      </c>
      <c r="F1015" s="6" t="s">
        <v>32</v>
      </c>
      <c r="G1015" s="6">
        <v>1</v>
      </c>
      <c r="H1015" s="7">
        <v>42.08</v>
      </c>
      <c r="I1015" s="7">
        <v>42.08</v>
      </c>
    </row>
    <row r="1016" ht="30" spans="1:9">
      <c r="A1016" s="5" t="s">
        <v>4167</v>
      </c>
      <c r="B1016" s="4" t="str">
        <f t="shared" si="30"/>
        <v>161004</v>
      </c>
      <c r="C1016" s="4">
        <f t="shared" si="31"/>
        <v>161004</v>
      </c>
      <c r="D1016" s="5" t="s">
        <v>2330</v>
      </c>
      <c r="E1016" s="5" t="s">
        <v>2331</v>
      </c>
      <c r="F1016" s="6" t="s">
        <v>32</v>
      </c>
      <c r="G1016" s="6">
        <v>1</v>
      </c>
      <c r="H1016" s="7">
        <v>53.84</v>
      </c>
      <c r="I1016" s="7">
        <v>53.84</v>
      </c>
    </row>
    <row r="1017" ht="30" spans="1:9">
      <c r="A1017" s="5" t="s">
        <v>4168</v>
      </c>
      <c r="B1017" s="4" t="str">
        <f t="shared" si="30"/>
        <v>161005</v>
      </c>
      <c r="C1017" s="4">
        <f t="shared" si="31"/>
        <v>161005</v>
      </c>
      <c r="D1017" s="5" t="s">
        <v>2332</v>
      </c>
      <c r="E1017" s="5" t="s">
        <v>2333</v>
      </c>
      <c r="F1017" s="6" t="s">
        <v>32</v>
      </c>
      <c r="G1017" s="6">
        <v>1</v>
      </c>
      <c r="H1017" s="7">
        <v>59.41</v>
      </c>
      <c r="I1017" s="7">
        <v>59.41</v>
      </c>
    </row>
    <row r="1018" ht="30" spans="1:9">
      <c r="A1018" s="5" t="s">
        <v>4169</v>
      </c>
      <c r="B1018" s="4" t="str">
        <f t="shared" si="30"/>
        <v>161006</v>
      </c>
      <c r="C1018" s="4">
        <f t="shared" si="31"/>
        <v>161006</v>
      </c>
      <c r="D1018" s="5" t="s">
        <v>2334</v>
      </c>
      <c r="E1018" s="5" t="s">
        <v>2335</v>
      </c>
      <c r="F1018" s="6" t="s">
        <v>32</v>
      </c>
      <c r="G1018" s="6">
        <v>1</v>
      </c>
      <c r="H1018" s="7">
        <v>84.08</v>
      </c>
      <c r="I1018" s="7">
        <v>84.08</v>
      </c>
    </row>
    <row r="1019" ht="30" spans="1:9">
      <c r="A1019" s="5" t="s">
        <v>4170</v>
      </c>
      <c r="B1019" s="4" t="str">
        <f t="shared" si="30"/>
        <v>161007</v>
      </c>
      <c r="C1019" s="4">
        <f t="shared" si="31"/>
        <v>161007</v>
      </c>
      <c r="D1019" s="5" t="s">
        <v>2336</v>
      </c>
      <c r="E1019" s="5" t="s">
        <v>2337</v>
      </c>
      <c r="F1019" s="6" t="s">
        <v>32</v>
      </c>
      <c r="G1019" s="6">
        <v>1</v>
      </c>
      <c r="H1019" s="7">
        <v>96.44</v>
      </c>
      <c r="I1019" s="7">
        <v>96.44</v>
      </c>
    </row>
    <row r="1020" ht="30" spans="1:9">
      <c r="A1020" s="5" t="s">
        <v>4171</v>
      </c>
      <c r="B1020" s="4" t="str">
        <f t="shared" si="30"/>
        <v>161008</v>
      </c>
      <c r="C1020" s="4">
        <f t="shared" si="31"/>
        <v>161008</v>
      </c>
      <c r="D1020" s="5" t="s">
        <v>2338</v>
      </c>
      <c r="E1020" s="5" t="s">
        <v>2339</v>
      </c>
      <c r="F1020" s="6" t="s">
        <v>32</v>
      </c>
      <c r="G1020" s="6">
        <v>1</v>
      </c>
      <c r="H1020" s="7">
        <v>116.66</v>
      </c>
      <c r="I1020" s="7">
        <v>116.66</v>
      </c>
    </row>
    <row r="1021" ht="30" spans="1:9">
      <c r="A1021" s="5" t="s">
        <v>4172</v>
      </c>
      <c r="B1021" s="4" t="str">
        <f t="shared" si="30"/>
        <v>161009</v>
      </c>
      <c r="C1021" s="4">
        <f t="shared" si="31"/>
        <v>161009</v>
      </c>
      <c r="D1021" s="5" t="s">
        <v>2340</v>
      </c>
      <c r="E1021" s="5" t="s">
        <v>2341</v>
      </c>
      <c r="F1021" s="6" t="s">
        <v>32</v>
      </c>
      <c r="G1021" s="6">
        <v>1</v>
      </c>
      <c r="H1021" s="7">
        <v>143.82</v>
      </c>
      <c r="I1021" s="7">
        <v>143.82</v>
      </c>
    </row>
    <row r="1022" ht="30" spans="1:9">
      <c r="A1022" s="5" t="s">
        <v>4173</v>
      </c>
      <c r="B1022" s="4" t="str">
        <f t="shared" si="30"/>
        <v>161010</v>
      </c>
      <c r="C1022" s="4">
        <f t="shared" si="31"/>
        <v>161010</v>
      </c>
      <c r="D1022" s="5" t="s">
        <v>2342</v>
      </c>
      <c r="E1022" s="5" t="s">
        <v>2343</v>
      </c>
      <c r="F1022" s="6" t="s">
        <v>27</v>
      </c>
      <c r="G1022" s="6">
        <v>1</v>
      </c>
      <c r="H1022" s="7">
        <v>17.79</v>
      </c>
      <c r="I1022" s="7">
        <v>17.79</v>
      </c>
    </row>
    <row r="1023" ht="30" spans="1:9">
      <c r="A1023" s="5" t="s">
        <v>4174</v>
      </c>
      <c r="B1023" s="4" t="str">
        <f t="shared" si="30"/>
        <v>161011</v>
      </c>
      <c r="C1023" s="4">
        <f t="shared" si="31"/>
        <v>161011</v>
      </c>
      <c r="D1023" s="5" t="s">
        <v>2344</v>
      </c>
      <c r="E1023" s="5" t="s">
        <v>2345</v>
      </c>
      <c r="F1023" s="6" t="s">
        <v>27</v>
      </c>
      <c r="G1023" s="6">
        <v>1</v>
      </c>
      <c r="H1023" s="7">
        <v>29.54</v>
      </c>
      <c r="I1023" s="7">
        <v>29.54</v>
      </c>
    </row>
    <row r="1024" ht="45" spans="1:9">
      <c r="A1024" s="5" t="s">
        <v>4175</v>
      </c>
      <c r="B1024" s="4" t="str">
        <f t="shared" si="30"/>
        <v>161012</v>
      </c>
      <c r="C1024" s="4">
        <f t="shared" si="31"/>
        <v>161012</v>
      </c>
      <c r="D1024" s="5" t="s">
        <v>2346</v>
      </c>
      <c r="E1024" s="5" t="s">
        <v>2347</v>
      </c>
      <c r="F1024" s="6" t="s">
        <v>27</v>
      </c>
      <c r="G1024" s="6">
        <v>1</v>
      </c>
      <c r="H1024" s="7">
        <v>50.53</v>
      </c>
      <c r="I1024" s="7">
        <v>50.53</v>
      </c>
    </row>
    <row r="1025" spans="1:9">
      <c r="A1025" s="5" t="s">
        <v>4176</v>
      </c>
      <c r="B1025" s="4" t="str">
        <f t="shared" si="30"/>
        <v>161013</v>
      </c>
      <c r="C1025" s="4">
        <f t="shared" si="31"/>
        <v>161013</v>
      </c>
      <c r="D1025" s="5" t="s">
        <v>2348</v>
      </c>
      <c r="E1025" s="5" t="s">
        <v>2349</v>
      </c>
      <c r="F1025" s="6" t="s">
        <v>228</v>
      </c>
      <c r="G1025" s="6">
        <v>1</v>
      </c>
      <c r="H1025" s="7">
        <v>68.75</v>
      </c>
      <c r="I1025" s="7">
        <v>68.75</v>
      </c>
    </row>
    <row r="1026" spans="1:9">
      <c r="A1026" s="5" t="s">
        <v>4177</v>
      </c>
      <c r="B1026" s="4" t="str">
        <f t="shared" si="30"/>
        <v>161014</v>
      </c>
      <c r="C1026" s="4">
        <f t="shared" si="31"/>
        <v>161014</v>
      </c>
      <c r="D1026" s="5" t="s">
        <v>2350</v>
      </c>
      <c r="E1026" s="5" t="s">
        <v>2351</v>
      </c>
      <c r="F1026" s="6" t="s">
        <v>228</v>
      </c>
      <c r="G1026" s="6">
        <v>1</v>
      </c>
      <c r="H1026" s="7">
        <v>70.84</v>
      </c>
      <c r="I1026" s="7">
        <v>70.84</v>
      </c>
    </row>
    <row r="1027" spans="1:9">
      <c r="A1027" s="5" t="s">
        <v>4178</v>
      </c>
      <c r="B1027" s="4" t="str">
        <f t="shared" si="30"/>
        <v>161015</v>
      </c>
      <c r="C1027" s="4">
        <f t="shared" si="31"/>
        <v>161015</v>
      </c>
      <c r="D1027" s="5" t="s">
        <v>2352</v>
      </c>
      <c r="E1027" s="5" t="s">
        <v>2353</v>
      </c>
      <c r="F1027" s="6" t="s">
        <v>228</v>
      </c>
      <c r="G1027" s="6">
        <v>1</v>
      </c>
      <c r="H1027" s="7">
        <v>71.84</v>
      </c>
      <c r="I1027" s="7">
        <v>71.84</v>
      </c>
    </row>
    <row r="1028" ht="90" spans="1:9">
      <c r="A1028" s="5" t="s">
        <v>4179</v>
      </c>
      <c r="B1028" s="4" t="str">
        <f t="shared" si="30"/>
        <v>161016</v>
      </c>
      <c r="C1028" s="4">
        <f t="shared" si="31"/>
        <v>161016</v>
      </c>
      <c r="D1028" s="5" t="s">
        <v>2354</v>
      </c>
      <c r="E1028" s="5" t="s">
        <v>2355</v>
      </c>
      <c r="F1028" s="6" t="s">
        <v>32</v>
      </c>
      <c r="G1028" s="6">
        <v>1</v>
      </c>
      <c r="H1028" s="7">
        <v>110.61</v>
      </c>
      <c r="I1028" s="7">
        <v>110.61</v>
      </c>
    </row>
    <row r="1029" ht="30" spans="1:9">
      <c r="A1029" s="5" t="s">
        <v>4180</v>
      </c>
      <c r="B1029" s="4" t="str">
        <f t="shared" si="30"/>
        <v>161017</v>
      </c>
      <c r="C1029" s="4">
        <f t="shared" si="31"/>
        <v>161017</v>
      </c>
      <c r="D1029" s="5" t="s">
        <v>2356</v>
      </c>
      <c r="E1029" s="5" t="s">
        <v>2357</v>
      </c>
      <c r="F1029" s="6" t="s">
        <v>454</v>
      </c>
      <c r="G1029" s="6">
        <v>1</v>
      </c>
      <c r="H1029" s="7">
        <v>257.13</v>
      </c>
      <c r="I1029" s="7">
        <v>257.13</v>
      </c>
    </row>
    <row r="1030" ht="30" spans="1:9">
      <c r="A1030" s="5" t="s">
        <v>4181</v>
      </c>
      <c r="B1030" s="4" t="str">
        <f t="shared" si="30"/>
        <v>161018</v>
      </c>
      <c r="C1030" s="4">
        <f t="shared" si="31"/>
        <v>161018</v>
      </c>
      <c r="D1030" s="5" t="s">
        <v>2358</v>
      </c>
      <c r="E1030" s="5" t="s">
        <v>2359</v>
      </c>
      <c r="F1030" s="6" t="s">
        <v>454</v>
      </c>
      <c r="G1030" s="6">
        <v>1</v>
      </c>
      <c r="H1030" s="7">
        <v>215.08</v>
      </c>
      <c r="I1030" s="7">
        <v>215.08</v>
      </c>
    </row>
    <row r="1031" ht="30" spans="1:9">
      <c r="A1031" s="5" t="s">
        <v>4182</v>
      </c>
      <c r="B1031" s="4" t="str">
        <f t="shared" si="30"/>
        <v>161019</v>
      </c>
      <c r="C1031" s="4">
        <f t="shared" si="31"/>
        <v>161019</v>
      </c>
      <c r="D1031" s="5" t="s">
        <v>2360</v>
      </c>
      <c r="E1031" s="5" t="s">
        <v>2361</v>
      </c>
      <c r="F1031" s="6" t="s">
        <v>454</v>
      </c>
      <c r="G1031" s="6">
        <v>1</v>
      </c>
      <c r="H1031" s="7">
        <v>174.37</v>
      </c>
      <c r="I1031" s="7">
        <v>174.37</v>
      </c>
    </row>
    <row r="1032" spans="1:9">
      <c r="A1032" s="4" t="s">
        <v>4183</v>
      </c>
      <c r="B1032" s="4" t="str">
        <f t="shared" si="30"/>
        <v>17</v>
      </c>
      <c r="C1032" s="4">
        <f t="shared" si="31"/>
        <v>17</v>
      </c>
      <c r="D1032" s="5"/>
      <c r="E1032" s="4" t="s">
        <v>2362</v>
      </c>
      <c r="F1032" s="6"/>
      <c r="G1032" s="6"/>
      <c r="H1032" s="7"/>
      <c r="I1032" s="7"/>
    </row>
    <row r="1033" spans="1:9">
      <c r="A1033" s="4" t="s">
        <v>4184</v>
      </c>
      <c r="B1033" s="4" t="str">
        <f t="shared" si="30"/>
        <v>1701</v>
      </c>
      <c r="C1033" s="4">
        <f t="shared" si="31"/>
        <v>1701</v>
      </c>
      <c r="D1033" s="5"/>
      <c r="E1033" s="4" t="s">
        <v>2363</v>
      </c>
      <c r="F1033" s="6"/>
      <c r="G1033" s="6"/>
      <c r="H1033" s="7"/>
      <c r="I1033" s="7"/>
    </row>
    <row r="1034" ht="60" spans="1:9">
      <c r="A1034" s="5" t="s">
        <v>4185</v>
      </c>
      <c r="B1034" s="4" t="str">
        <f t="shared" si="30"/>
        <v>170101</v>
      </c>
      <c r="C1034" s="4">
        <f t="shared" si="31"/>
        <v>170101</v>
      </c>
      <c r="D1034" s="5" t="s">
        <v>2364</v>
      </c>
      <c r="E1034" s="5" t="s">
        <v>2365</v>
      </c>
      <c r="F1034" s="6" t="s">
        <v>27</v>
      </c>
      <c r="G1034" s="6">
        <v>1</v>
      </c>
      <c r="H1034" s="7">
        <v>655.89</v>
      </c>
      <c r="I1034" s="7">
        <v>655.89</v>
      </c>
    </row>
    <row r="1035" ht="45" spans="1:9">
      <c r="A1035" s="5" t="s">
        <v>4186</v>
      </c>
      <c r="B1035" s="4" t="str">
        <f t="shared" si="30"/>
        <v>170107</v>
      </c>
      <c r="C1035" s="4">
        <f t="shared" si="31"/>
        <v>170107</v>
      </c>
      <c r="D1035" s="5" t="s">
        <v>2366</v>
      </c>
      <c r="E1035" s="5" t="s">
        <v>2367</v>
      </c>
      <c r="F1035" s="6" t="s">
        <v>27</v>
      </c>
      <c r="G1035" s="6">
        <v>1</v>
      </c>
      <c r="H1035" s="7">
        <v>681.53</v>
      </c>
      <c r="I1035" s="7">
        <v>681.53</v>
      </c>
    </row>
    <row r="1036" ht="45" spans="1:9">
      <c r="A1036" s="5" t="s">
        <v>4187</v>
      </c>
      <c r="B1036" s="4" t="str">
        <f t="shared" si="30"/>
        <v>170110</v>
      </c>
      <c r="C1036" s="4">
        <f t="shared" si="31"/>
        <v>170110</v>
      </c>
      <c r="D1036" s="5" t="s">
        <v>2368</v>
      </c>
      <c r="E1036" s="5" t="s">
        <v>2369</v>
      </c>
      <c r="F1036" s="6" t="s">
        <v>27</v>
      </c>
      <c r="G1036" s="6">
        <v>1</v>
      </c>
      <c r="H1036" s="7">
        <v>80.2</v>
      </c>
      <c r="I1036" s="7">
        <v>80.2</v>
      </c>
    </row>
    <row r="1037" ht="60" spans="1:9">
      <c r="A1037" s="5" t="s">
        <v>4188</v>
      </c>
      <c r="B1037" s="4" t="str">
        <f t="shared" si="30"/>
        <v>170114</v>
      </c>
      <c r="C1037" s="4">
        <f t="shared" si="31"/>
        <v>170114</v>
      </c>
      <c r="D1037" s="5" t="s">
        <v>2370</v>
      </c>
      <c r="E1037" s="5" t="s">
        <v>2371</v>
      </c>
      <c r="F1037" s="6" t="s">
        <v>27</v>
      </c>
      <c r="G1037" s="6">
        <v>1</v>
      </c>
      <c r="H1037" s="7">
        <v>969.02</v>
      </c>
      <c r="I1037" s="7">
        <v>969.02</v>
      </c>
    </row>
    <row r="1038" ht="60" spans="1:9">
      <c r="A1038" s="5" t="s">
        <v>4189</v>
      </c>
      <c r="B1038" s="4" t="str">
        <f t="shared" ref="B1038:B1101" si="32">SUBSTITUTE(A1038,"'",)</f>
        <v>170115</v>
      </c>
      <c r="C1038" s="4">
        <f t="shared" ref="C1038:C1101" si="33">VALUE(B1038)</f>
        <v>170115</v>
      </c>
      <c r="D1038" s="5" t="s">
        <v>2372</v>
      </c>
      <c r="E1038" s="5" t="s">
        <v>2373</v>
      </c>
      <c r="F1038" s="6" t="s">
        <v>27</v>
      </c>
      <c r="G1038" s="6">
        <v>1</v>
      </c>
      <c r="H1038" s="7">
        <v>345.38</v>
      </c>
      <c r="I1038" s="7">
        <v>345.38</v>
      </c>
    </row>
    <row r="1039" ht="60" spans="1:9">
      <c r="A1039" s="5" t="s">
        <v>4190</v>
      </c>
      <c r="B1039" s="4" t="str">
        <f t="shared" si="32"/>
        <v>170116</v>
      </c>
      <c r="C1039" s="4">
        <f t="shared" si="33"/>
        <v>170116</v>
      </c>
      <c r="D1039" s="5" t="s">
        <v>2374</v>
      </c>
      <c r="E1039" s="5" t="s">
        <v>2375</v>
      </c>
      <c r="F1039" s="6" t="s">
        <v>27</v>
      </c>
      <c r="G1039" s="6">
        <v>1</v>
      </c>
      <c r="H1039" s="7">
        <v>597.12</v>
      </c>
      <c r="I1039" s="7">
        <v>597.12</v>
      </c>
    </row>
    <row r="1040" ht="60" spans="1:9">
      <c r="A1040" s="5" t="s">
        <v>4191</v>
      </c>
      <c r="B1040" s="4" t="str">
        <f t="shared" si="32"/>
        <v>170117</v>
      </c>
      <c r="C1040" s="4">
        <f t="shared" si="33"/>
        <v>170117</v>
      </c>
      <c r="D1040" s="5" t="s">
        <v>2376</v>
      </c>
      <c r="E1040" s="5" t="s">
        <v>2377</v>
      </c>
      <c r="F1040" s="6" t="s">
        <v>27</v>
      </c>
      <c r="G1040" s="6">
        <v>1</v>
      </c>
      <c r="H1040" s="7">
        <v>239.15</v>
      </c>
      <c r="I1040" s="7">
        <v>239.15</v>
      </c>
    </row>
    <row r="1041" ht="45" spans="1:9">
      <c r="A1041" s="5" t="s">
        <v>4192</v>
      </c>
      <c r="B1041" s="4" t="str">
        <f t="shared" si="32"/>
        <v>170119</v>
      </c>
      <c r="C1041" s="4">
        <f t="shared" si="33"/>
        <v>170119</v>
      </c>
      <c r="D1041" s="5" t="s">
        <v>2378</v>
      </c>
      <c r="E1041" s="5" t="s">
        <v>2379</v>
      </c>
      <c r="F1041" s="6" t="s">
        <v>27</v>
      </c>
      <c r="G1041" s="6">
        <v>1</v>
      </c>
      <c r="H1041" s="7">
        <v>70.86</v>
      </c>
      <c r="I1041" s="7">
        <v>70.86</v>
      </c>
    </row>
    <row r="1042" ht="60" spans="1:9">
      <c r="A1042" s="5" t="s">
        <v>4193</v>
      </c>
      <c r="B1042" s="4" t="str">
        <f t="shared" si="32"/>
        <v>170120</v>
      </c>
      <c r="C1042" s="4">
        <f t="shared" si="33"/>
        <v>170120</v>
      </c>
      <c r="D1042" s="5" t="s">
        <v>2380</v>
      </c>
      <c r="E1042" s="5" t="s">
        <v>2381</v>
      </c>
      <c r="F1042" s="6" t="s">
        <v>27</v>
      </c>
      <c r="G1042" s="6">
        <v>1</v>
      </c>
      <c r="H1042" s="7">
        <v>376</v>
      </c>
      <c r="I1042" s="7">
        <v>376</v>
      </c>
    </row>
    <row r="1043" ht="75" spans="1:9">
      <c r="A1043" s="5" t="s">
        <v>4194</v>
      </c>
      <c r="B1043" s="4" t="str">
        <f t="shared" si="32"/>
        <v>170121</v>
      </c>
      <c r="C1043" s="4">
        <f t="shared" si="33"/>
        <v>170121</v>
      </c>
      <c r="D1043" s="5" t="s">
        <v>2382</v>
      </c>
      <c r="E1043" s="5" t="s">
        <v>2383</v>
      </c>
      <c r="F1043" s="6" t="s">
        <v>27</v>
      </c>
      <c r="G1043" s="6">
        <v>1</v>
      </c>
      <c r="H1043" s="7">
        <v>334.08</v>
      </c>
      <c r="I1043" s="7">
        <v>334.08</v>
      </c>
    </row>
    <row r="1044" ht="60" spans="1:9">
      <c r="A1044" s="5" t="s">
        <v>4195</v>
      </c>
      <c r="B1044" s="4" t="str">
        <f t="shared" si="32"/>
        <v>170122</v>
      </c>
      <c r="C1044" s="4">
        <f t="shared" si="33"/>
        <v>170122</v>
      </c>
      <c r="D1044" s="5" t="s">
        <v>2384</v>
      </c>
      <c r="E1044" s="5" t="s">
        <v>2385</v>
      </c>
      <c r="F1044" s="6" t="s">
        <v>27</v>
      </c>
      <c r="G1044" s="6">
        <v>1</v>
      </c>
      <c r="H1044" s="7">
        <v>343.55</v>
      </c>
      <c r="I1044" s="7">
        <v>343.55</v>
      </c>
    </row>
    <row r="1045" ht="60" spans="1:9">
      <c r="A1045" s="5" t="s">
        <v>4196</v>
      </c>
      <c r="B1045" s="4" t="str">
        <f t="shared" si="32"/>
        <v>170123</v>
      </c>
      <c r="C1045" s="4">
        <f t="shared" si="33"/>
        <v>170123</v>
      </c>
      <c r="D1045" s="5" t="s">
        <v>2386</v>
      </c>
      <c r="E1045" s="5" t="s">
        <v>2387</v>
      </c>
      <c r="F1045" s="6" t="s">
        <v>27</v>
      </c>
      <c r="G1045" s="6">
        <v>1</v>
      </c>
      <c r="H1045" s="7">
        <v>155.69</v>
      </c>
      <c r="I1045" s="7">
        <v>155.69</v>
      </c>
    </row>
    <row r="1046" ht="45" spans="1:9">
      <c r="A1046" s="5" t="s">
        <v>4197</v>
      </c>
      <c r="B1046" s="4" t="str">
        <f t="shared" si="32"/>
        <v>170124</v>
      </c>
      <c r="C1046" s="4">
        <f t="shared" si="33"/>
        <v>170124</v>
      </c>
      <c r="D1046" s="5" t="s">
        <v>2388</v>
      </c>
      <c r="E1046" s="5" t="s">
        <v>2389</v>
      </c>
      <c r="F1046" s="6" t="s">
        <v>27</v>
      </c>
      <c r="G1046" s="6">
        <v>1</v>
      </c>
      <c r="H1046" s="7">
        <v>576.87</v>
      </c>
      <c r="I1046" s="7">
        <v>576.87</v>
      </c>
    </row>
    <row r="1047" ht="105" spans="1:9">
      <c r="A1047" s="5" t="s">
        <v>4198</v>
      </c>
      <c r="B1047" s="4" t="str">
        <f t="shared" si="32"/>
        <v>170126</v>
      </c>
      <c r="C1047" s="4">
        <f t="shared" si="33"/>
        <v>170126</v>
      </c>
      <c r="D1047" s="5" t="s">
        <v>2390</v>
      </c>
      <c r="E1047" s="5" t="s">
        <v>2391</v>
      </c>
      <c r="F1047" s="6" t="s">
        <v>27</v>
      </c>
      <c r="G1047" s="6">
        <v>1</v>
      </c>
      <c r="H1047" s="10">
        <v>3436.87</v>
      </c>
      <c r="I1047" s="10">
        <v>3436.87</v>
      </c>
    </row>
    <row r="1048" ht="90" spans="1:9">
      <c r="A1048" s="5" t="s">
        <v>4199</v>
      </c>
      <c r="B1048" s="4" t="str">
        <f t="shared" si="32"/>
        <v>170128</v>
      </c>
      <c r="C1048" s="4">
        <f t="shared" si="33"/>
        <v>170128</v>
      </c>
      <c r="D1048" s="5" t="s">
        <v>2392</v>
      </c>
      <c r="E1048" s="5" t="s">
        <v>2393</v>
      </c>
      <c r="F1048" s="6" t="s">
        <v>27</v>
      </c>
      <c r="G1048" s="6">
        <v>1</v>
      </c>
      <c r="H1048" s="10">
        <v>1400.04</v>
      </c>
      <c r="I1048" s="10">
        <v>1400.04</v>
      </c>
    </row>
    <row r="1049" ht="30" spans="1:9">
      <c r="A1049" s="5" t="s">
        <v>4200</v>
      </c>
      <c r="B1049" s="4" t="str">
        <f t="shared" si="32"/>
        <v>170129</v>
      </c>
      <c r="C1049" s="4">
        <f t="shared" si="33"/>
        <v>170129</v>
      </c>
      <c r="D1049" s="5" t="s">
        <v>2394</v>
      </c>
      <c r="E1049" s="5" t="s">
        <v>2395</v>
      </c>
      <c r="F1049" s="6" t="s">
        <v>27</v>
      </c>
      <c r="G1049" s="6">
        <v>1</v>
      </c>
      <c r="H1049" s="7">
        <v>622.87</v>
      </c>
      <c r="I1049" s="7">
        <v>622.87</v>
      </c>
    </row>
    <row r="1050" ht="45" spans="1:9">
      <c r="A1050" s="5" t="s">
        <v>4201</v>
      </c>
      <c r="B1050" s="4" t="str">
        <f t="shared" si="32"/>
        <v>170130</v>
      </c>
      <c r="C1050" s="4">
        <f t="shared" si="33"/>
        <v>170130</v>
      </c>
      <c r="D1050" s="5" t="s">
        <v>2396</v>
      </c>
      <c r="E1050" s="5" t="s">
        <v>2397</v>
      </c>
      <c r="F1050" s="6" t="s">
        <v>27</v>
      </c>
      <c r="G1050" s="6">
        <v>1</v>
      </c>
      <c r="H1050" s="7">
        <v>759.65</v>
      </c>
      <c r="I1050" s="7">
        <v>759.65</v>
      </c>
    </row>
    <row r="1051" ht="60" spans="1:9">
      <c r="A1051" s="5" t="s">
        <v>4202</v>
      </c>
      <c r="B1051" s="4" t="str">
        <f t="shared" si="32"/>
        <v>170131</v>
      </c>
      <c r="C1051" s="4">
        <f t="shared" si="33"/>
        <v>170131</v>
      </c>
      <c r="D1051" s="5" t="s">
        <v>2398</v>
      </c>
      <c r="E1051" s="5" t="s">
        <v>2399</v>
      </c>
      <c r="F1051" s="6" t="s">
        <v>27</v>
      </c>
      <c r="G1051" s="6">
        <v>1</v>
      </c>
      <c r="H1051" s="10">
        <v>1400.09</v>
      </c>
      <c r="I1051" s="10">
        <v>1400.09</v>
      </c>
    </row>
    <row r="1052" ht="60" spans="1:9">
      <c r="A1052" s="5" t="s">
        <v>4203</v>
      </c>
      <c r="B1052" s="4" t="str">
        <f t="shared" si="32"/>
        <v>170132</v>
      </c>
      <c r="C1052" s="4">
        <f t="shared" si="33"/>
        <v>170132</v>
      </c>
      <c r="D1052" s="5" t="s">
        <v>2400</v>
      </c>
      <c r="E1052" s="5" t="s">
        <v>2401</v>
      </c>
      <c r="F1052" s="6" t="s">
        <v>27</v>
      </c>
      <c r="G1052" s="6">
        <v>1</v>
      </c>
      <c r="H1052" s="10">
        <v>2091.42</v>
      </c>
      <c r="I1052" s="10">
        <v>2091.42</v>
      </c>
    </row>
    <row r="1053" ht="45" spans="1:9">
      <c r="A1053" s="5" t="s">
        <v>4204</v>
      </c>
      <c r="B1053" s="4" t="str">
        <f t="shared" si="32"/>
        <v>170133</v>
      </c>
      <c r="C1053" s="4">
        <f t="shared" si="33"/>
        <v>170133</v>
      </c>
      <c r="D1053" s="5" t="s">
        <v>2402</v>
      </c>
      <c r="E1053" s="5" t="s">
        <v>2403</v>
      </c>
      <c r="F1053" s="6" t="s">
        <v>27</v>
      </c>
      <c r="G1053" s="6">
        <v>1</v>
      </c>
      <c r="H1053" s="7">
        <v>367.39</v>
      </c>
      <c r="I1053" s="7">
        <v>367.39</v>
      </c>
    </row>
    <row r="1054" ht="60" spans="1:9">
      <c r="A1054" s="5" t="s">
        <v>4205</v>
      </c>
      <c r="B1054" s="4" t="str">
        <f t="shared" si="32"/>
        <v>170134</v>
      </c>
      <c r="C1054" s="4">
        <f t="shared" si="33"/>
        <v>170134</v>
      </c>
      <c r="D1054" s="5" t="s">
        <v>2404</v>
      </c>
      <c r="E1054" s="5" t="s">
        <v>2405</v>
      </c>
      <c r="F1054" s="6" t="s">
        <v>27</v>
      </c>
      <c r="G1054" s="6">
        <v>1</v>
      </c>
      <c r="H1054" s="7">
        <v>743.99</v>
      </c>
      <c r="I1054" s="7">
        <v>743.99</v>
      </c>
    </row>
    <row r="1055" ht="90" spans="1:9">
      <c r="A1055" s="5" t="s">
        <v>4206</v>
      </c>
      <c r="B1055" s="4" t="str">
        <f t="shared" si="32"/>
        <v>170135</v>
      </c>
      <c r="C1055" s="4">
        <f t="shared" si="33"/>
        <v>170135</v>
      </c>
      <c r="D1055" s="5" t="s">
        <v>2406</v>
      </c>
      <c r="E1055" s="5" t="s">
        <v>2407</v>
      </c>
      <c r="F1055" s="6" t="s">
        <v>27</v>
      </c>
      <c r="G1055" s="6">
        <v>1</v>
      </c>
      <c r="H1055" s="10">
        <v>3598.64</v>
      </c>
      <c r="I1055" s="10">
        <v>3598.64</v>
      </c>
    </row>
    <row r="1056" ht="75" spans="1:9">
      <c r="A1056" s="5" t="s">
        <v>4207</v>
      </c>
      <c r="B1056" s="4" t="str">
        <f t="shared" si="32"/>
        <v>170136</v>
      </c>
      <c r="C1056" s="4">
        <f t="shared" si="33"/>
        <v>170136</v>
      </c>
      <c r="D1056" s="5" t="s">
        <v>2408</v>
      </c>
      <c r="E1056" s="5" t="s">
        <v>2409</v>
      </c>
      <c r="F1056" s="6" t="s">
        <v>27</v>
      </c>
      <c r="G1056" s="6">
        <v>1</v>
      </c>
      <c r="H1056" s="10">
        <v>1123.95</v>
      </c>
      <c r="I1056" s="10">
        <v>1123.95</v>
      </c>
    </row>
    <row r="1057" spans="1:9">
      <c r="A1057" s="4" t="s">
        <v>4208</v>
      </c>
      <c r="B1057" s="4" t="str">
        <f t="shared" si="32"/>
        <v>1702</v>
      </c>
      <c r="C1057" s="4">
        <f t="shared" si="33"/>
        <v>1702</v>
      </c>
      <c r="D1057" s="5"/>
      <c r="E1057" s="4" t="s">
        <v>2410</v>
      </c>
      <c r="F1057" s="6"/>
      <c r="G1057" s="6"/>
      <c r="H1057" s="7"/>
      <c r="I1057" s="7"/>
    </row>
    <row r="1058" spans="1:9">
      <c r="A1058" s="5" t="s">
        <v>4209</v>
      </c>
      <c r="B1058" s="4" t="str">
        <f t="shared" si="32"/>
        <v>170205</v>
      </c>
      <c r="C1058" s="4">
        <f t="shared" si="33"/>
        <v>170205</v>
      </c>
      <c r="D1058" s="5" t="s">
        <v>2411</v>
      </c>
      <c r="E1058" s="5" t="s">
        <v>2412</v>
      </c>
      <c r="F1058" s="6" t="s">
        <v>454</v>
      </c>
      <c r="G1058" s="6">
        <v>1</v>
      </c>
      <c r="H1058" s="7">
        <v>534.64</v>
      </c>
      <c r="I1058" s="7">
        <v>534.64</v>
      </c>
    </row>
    <row r="1059" ht="30" spans="1:9">
      <c r="A1059" s="5" t="s">
        <v>4210</v>
      </c>
      <c r="B1059" s="4" t="str">
        <f t="shared" si="32"/>
        <v>170220</v>
      </c>
      <c r="C1059" s="4">
        <f t="shared" si="33"/>
        <v>170220</v>
      </c>
      <c r="D1059" s="5" t="s">
        <v>2413</v>
      </c>
      <c r="E1059" s="5" t="s">
        <v>2414</v>
      </c>
      <c r="F1059" s="6" t="s">
        <v>454</v>
      </c>
      <c r="G1059" s="6">
        <v>1</v>
      </c>
      <c r="H1059" s="7">
        <v>433.06</v>
      </c>
      <c r="I1059" s="7">
        <v>433.06</v>
      </c>
    </row>
    <row r="1060" ht="30" spans="1:9">
      <c r="A1060" s="5" t="s">
        <v>4211</v>
      </c>
      <c r="B1060" s="4" t="str">
        <f t="shared" si="32"/>
        <v>170221</v>
      </c>
      <c r="C1060" s="4">
        <f t="shared" si="33"/>
        <v>170221</v>
      </c>
      <c r="D1060" s="5" t="s">
        <v>2415</v>
      </c>
      <c r="E1060" s="5" t="s">
        <v>2416</v>
      </c>
      <c r="F1060" s="6" t="s">
        <v>454</v>
      </c>
      <c r="G1060" s="6">
        <v>1</v>
      </c>
      <c r="H1060" s="7">
        <v>22.82</v>
      </c>
      <c r="I1060" s="7">
        <v>22.82</v>
      </c>
    </row>
    <row r="1061" ht="90" spans="1:9">
      <c r="A1061" s="5" t="s">
        <v>4212</v>
      </c>
      <c r="B1061" s="4" t="str">
        <f t="shared" si="32"/>
        <v>170222</v>
      </c>
      <c r="C1061" s="4">
        <f t="shared" si="33"/>
        <v>170222</v>
      </c>
      <c r="D1061" s="5" t="s">
        <v>2417</v>
      </c>
      <c r="E1061" s="5" t="s">
        <v>2418</v>
      </c>
      <c r="F1061" s="6" t="s">
        <v>27</v>
      </c>
      <c r="G1061" s="6">
        <v>1</v>
      </c>
      <c r="H1061" s="10">
        <v>2018.07</v>
      </c>
      <c r="I1061" s="10">
        <v>2018.07</v>
      </c>
    </row>
    <row r="1062" ht="30" spans="1:9">
      <c r="A1062" s="4" t="s">
        <v>4213</v>
      </c>
      <c r="B1062" s="4" t="str">
        <f t="shared" si="32"/>
        <v>1703</v>
      </c>
      <c r="C1062" s="4">
        <f t="shared" si="33"/>
        <v>1703</v>
      </c>
      <c r="D1062" s="5"/>
      <c r="E1062" s="4" t="s">
        <v>2419</v>
      </c>
      <c r="F1062" s="6"/>
      <c r="G1062" s="6"/>
      <c r="H1062" s="7"/>
      <c r="I1062" s="7"/>
    </row>
    <row r="1063" ht="45" spans="1:9">
      <c r="A1063" s="5" t="s">
        <v>4214</v>
      </c>
      <c r="B1063" s="4" t="str">
        <f t="shared" si="32"/>
        <v>170304</v>
      </c>
      <c r="C1063" s="4">
        <f t="shared" si="33"/>
        <v>170304</v>
      </c>
      <c r="D1063" s="5" t="s">
        <v>2420</v>
      </c>
      <c r="E1063" s="5" t="s">
        <v>2421</v>
      </c>
      <c r="F1063" s="6" t="s">
        <v>27</v>
      </c>
      <c r="G1063" s="6">
        <v>1</v>
      </c>
      <c r="H1063" s="7">
        <v>217.79</v>
      </c>
      <c r="I1063" s="7">
        <v>217.79</v>
      </c>
    </row>
    <row r="1064" ht="30" spans="1:9">
      <c r="A1064" s="5" t="s">
        <v>4215</v>
      </c>
      <c r="B1064" s="4" t="str">
        <f t="shared" si="32"/>
        <v>170306</v>
      </c>
      <c r="C1064" s="4">
        <f t="shared" si="33"/>
        <v>170306</v>
      </c>
      <c r="D1064" s="5" t="s">
        <v>2422</v>
      </c>
      <c r="E1064" s="5" t="s">
        <v>2423</v>
      </c>
      <c r="F1064" s="6" t="s">
        <v>27</v>
      </c>
      <c r="G1064" s="6">
        <v>1</v>
      </c>
      <c r="H1064" s="7">
        <v>206.73</v>
      </c>
      <c r="I1064" s="7">
        <v>206.73</v>
      </c>
    </row>
    <row r="1065" ht="30" spans="1:9">
      <c r="A1065" s="5" t="s">
        <v>4216</v>
      </c>
      <c r="B1065" s="4" t="str">
        <f t="shared" si="32"/>
        <v>170309</v>
      </c>
      <c r="C1065" s="4">
        <f t="shared" si="33"/>
        <v>170309</v>
      </c>
      <c r="D1065" s="5" t="s">
        <v>2424</v>
      </c>
      <c r="E1065" s="5" t="s">
        <v>2425</v>
      </c>
      <c r="F1065" s="6" t="s">
        <v>27</v>
      </c>
      <c r="G1065" s="6">
        <v>1</v>
      </c>
      <c r="H1065" s="7">
        <v>129.58</v>
      </c>
      <c r="I1065" s="7">
        <v>129.58</v>
      </c>
    </row>
    <row r="1066" ht="45" spans="1:9">
      <c r="A1066" s="5" t="s">
        <v>4217</v>
      </c>
      <c r="B1066" s="4" t="str">
        <f t="shared" si="32"/>
        <v>170310</v>
      </c>
      <c r="C1066" s="4">
        <f t="shared" si="33"/>
        <v>170310</v>
      </c>
      <c r="D1066" s="5" t="s">
        <v>2426</v>
      </c>
      <c r="E1066" s="5" t="s">
        <v>2427</v>
      </c>
      <c r="F1066" s="6" t="s">
        <v>27</v>
      </c>
      <c r="G1066" s="6">
        <v>1</v>
      </c>
      <c r="H1066" s="7">
        <v>199.04</v>
      </c>
      <c r="I1066" s="7">
        <v>199.04</v>
      </c>
    </row>
    <row r="1067" ht="45" spans="1:9">
      <c r="A1067" s="5" t="s">
        <v>4218</v>
      </c>
      <c r="B1067" s="4" t="str">
        <f t="shared" si="32"/>
        <v>170311</v>
      </c>
      <c r="C1067" s="4">
        <f t="shared" si="33"/>
        <v>170311</v>
      </c>
      <c r="D1067" s="5" t="s">
        <v>2428</v>
      </c>
      <c r="E1067" s="5" t="s">
        <v>2429</v>
      </c>
      <c r="F1067" s="6" t="s">
        <v>27</v>
      </c>
      <c r="G1067" s="6">
        <v>1</v>
      </c>
      <c r="H1067" s="7">
        <v>54.18</v>
      </c>
      <c r="I1067" s="7">
        <v>54.18</v>
      </c>
    </row>
    <row r="1068" ht="45" spans="1:9">
      <c r="A1068" s="5" t="s">
        <v>4219</v>
      </c>
      <c r="B1068" s="4" t="str">
        <f t="shared" si="32"/>
        <v>170313</v>
      </c>
      <c r="C1068" s="4">
        <f t="shared" si="33"/>
        <v>170313</v>
      </c>
      <c r="D1068" s="5" t="s">
        <v>2430</v>
      </c>
      <c r="E1068" s="5" t="s">
        <v>2431</v>
      </c>
      <c r="F1068" s="6" t="s">
        <v>27</v>
      </c>
      <c r="G1068" s="6">
        <v>1</v>
      </c>
      <c r="H1068" s="7">
        <v>206.73</v>
      </c>
      <c r="I1068" s="7">
        <v>206.73</v>
      </c>
    </row>
    <row r="1069" ht="45" spans="1:9">
      <c r="A1069" s="5" t="s">
        <v>4220</v>
      </c>
      <c r="B1069" s="4" t="str">
        <f t="shared" si="32"/>
        <v>170315</v>
      </c>
      <c r="C1069" s="4">
        <f t="shared" si="33"/>
        <v>170315</v>
      </c>
      <c r="D1069" s="5" t="s">
        <v>2432</v>
      </c>
      <c r="E1069" s="5" t="s">
        <v>2433</v>
      </c>
      <c r="F1069" s="6" t="s">
        <v>27</v>
      </c>
      <c r="G1069" s="6">
        <v>1</v>
      </c>
      <c r="H1069" s="7">
        <v>222.58</v>
      </c>
      <c r="I1069" s="7">
        <v>222.58</v>
      </c>
    </row>
    <row r="1070" ht="45" spans="1:9">
      <c r="A1070" s="5" t="s">
        <v>4221</v>
      </c>
      <c r="B1070" s="4" t="str">
        <f t="shared" si="32"/>
        <v>170316</v>
      </c>
      <c r="C1070" s="4">
        <f t="shared" si="33"/>
        <v>170316</v>
      </c>
      <c r="D1070" s="5" t="s">
        <v>2434</v>
      </c>
      <c r="E1070" s="5" t="s">
        <v>2435</v>
      </c>
      <c r="F1070" s="6" t="s">
        <v>27</v>
      </c>
      <c r="G1070" s="6">
        <v>1</v>
      </c>
      <c r="H1070" s="7">
        <v>110.45</v>
      </c>
      <c r="I1070" s="7">
        <v>110.45</v>
      </c>
    </row>
    <row r="1071" ht="45" spans="1:9">
      <c r="A1071" s="5" t="s">
        <v>4222</v>
      </c>
      <c r="B1071" s="4" t="str">
        <f t="shared" si="32"/>
        <v>170317</v>
      </c>
      <c r="C1071" s="4">
        <f t="shared" si="33"/>
        <v>170317</v>
      </c>
      <c r="D1071" s="5" t="s">
        <v>2436</v>
      </c>
      <c r="E1071" s="5" t="s">
        <v>2437</v>
      </c>
      <c r="F1071" s="6" t="s">
        <v>27</v>
      </c>
      <c r="G1071" s="6">
        <v>1</v>
      </c>
      <c r="H1071" s="7">
        <v>115.31</v>
      </c>
      <c r="I1071" s="7">
        <v>115.31</v>
      </c>
    </row>
    <row r="1072" ht="30" spans="1:9">
      <c r="A1072" s="5" t="s">
        <v>4223</v>
      </c>
      <c r="B1072" s="4" t="str">
        <f t="shared" si="32"/>
        <v>170318</v>
      </c>
      <c r="C1072" s="4">
        <f t="shared" si="33"/>
        <v>170318</v>
      </c>
      <c r="D1072" s="5" t="s">
        <v>2438</v>
      </c>
      <c r="E1072" s="5" t="s">
        <v>2439</v>
      </c>
      <c r="F1072" s="6" t="s">
        <v>27</v>
      </c>
      <c r="G1072" s="6">
        <v>1</v>
      </c>
      <c r="H1072" s="7">
        <v>57.92</v>
      </c>
      <c r="I1072" s="7">
        <v>57.92</v>
      </c>
    </row>
    <row r="1073" ht="30" spans="1:9">
      <c r="A1073" s="5" t="s">
        <v>4224</v>
      </c>
      <c r="B1073" s="4" t="str">
        <f t="shared" si="32"/>
        <v>170319</v>
      </c>
      <c r="C1073" s="4">
        <f t="shared" si="33"/>
        <v>170319</v>
      </c>
      <c r="D1073" s="5" t="s">
        <v>2440</v>
      </c>
      <c r="E1073" s="5" t="s">
        <v>2441</v>
      </c>
      <c r="F1073" s="6" t="s">
        <v>27</v>
      </c>
      <c r="G1073" s="6">
        <v>1</v>
      </c>
      <c r="H1073" s="7">
        <v>57.43</v>
      </c>
      <c r="I1073" s="7">
        <v>57.43</v>
      </c>
    </row>
    <row r="1074" ht="30" spans="1:9">
      <c r="A1074" s="5" t="s">
        <v>4225</v>
      </c>
      <c r="B1074" s="4" t="str">
        <f t="shared" si="32"/>
        <v>170320</v>
      </c>
      <c r="C1074" s="4">
        <f t="shared" si="33"/>
        <v>170320</v>
      </c>
      <c r="D1074" s="5" t="s">
        <v>2442</v>
      </c>
      <c r="E1074" s="5" t="s">
        <v>2443</v>
      </c>
      <c r="F1074" s="6" t="s">
        <v>27</v>
      </c>
      <c r="G1074" s="6">
        <v>1</v>
      </c>
      <c r="H1074" s="7">
        <v>60.95</v>
      </c>
      <c r="I1074" s="7">
        <v>60.95</v>
      </c>
    </row>
    <row r="1075" ht="30" spans="1:9">
      <c r="A1075" s="5" t="s">
        <v>4226</v>
      </c>
      <c r="B1075" s="4" t="str">
        <f t="shared" si="32"/>
        <v>170321</v>
      </c>
      <c r="C1075" s="4">
        <f t="shared" si="33"/>
        <v>170321</v>
      </c>
      <c r="D1075" s="5" t="s">
        <v>2444</v>
      </c>
      <c r="E1075" s="5" t="s">
        <v>2445</v>
      </c>
      <c r="F1075" s="6" t="s">
        <v>27</v>
      </c>
      <c r="G1075" s="6">
        <v>1</v>
      </c>
      <c r="H1075" s="7">
        <v>85.53</v>
      </c>
      <c r="I1075" s="7">
        <v>85.53</v>
      </c>
    </row>
    <row r="1076" ht="30" spans="1:9">
      <c r="A1076" s="5" t="s">
        <v>4227</v>
      </c>
      <c r="B1076" s="4" t="str">
        <f t="shared" si="32"/>
        <v>170322</v>
      </c>
      <c r="C1076" s="4">
        <f t="shared" si="33"/>
        <v>170322</v>
      </c>
      <c r="D1076" s="5" t="s">
        <v>2446</v>
      </c>
      <c r="E1076" s="5" t="s">
        <v>2447</v>
      </c>
      <c r="F1076" s="6" t="s">
        <v>27</v>
      </c>
      <c r="G1076" s="6">
        <v>1</v>
      </c>
      <c r="H1076" s="7">
        <v>132.11</v>
      </c>
      <c r="I1076" s="7">
        <v>132.11</v>
      </c>
    </row>
    <row r="1077" ht="30" spans="1:9">
      <c r="A1077" s="5" t="s">
        <v>4228</v>
      </c>
      <c r="B1077" s="4" t="str">
        <f t="shared" si="32"/>
        <v>170323</v>
      </c>
      <c r="C1077" s="4">
        <f t="shared" si="33"/>
        <v>170323</v>
      </c>
      <c r="D1077" s="5" t="s">
        <v>2448</v>
      </c>
      <c r="E1077" s="5" t="s">
        <v>2449</v>
      </c>
      <c r="F1077" s="6" t="s">
        <v>27</v>
      </c>
      <c r="G1077" s="6">
        <v>1</v>
      </c>
      <c r="H1077" s="7">
        <v>140.04</v>
      </c>
      <c r="I1077" s="7">
        <v>140.04</v>
      </c>
    </row>
    <row r="1078" ht="30" spans="1:9">
      <c r="A1078" s="5" t="s">
        <v>4229</v>
      </c>
      <c r="B1078" s="4" t="str">
        <f t="shared" si="32"/>
        <v>170324</v>
      </c>
      <c r="C1078" s="4">
        <f t="shared" si="33"/>
        <v>170324</v>
      </c>
      <c r="D1078" s="5" t="s">
        <v>2450</v>
      </c>
      <c r="E1078" s="5" t="s">
        <v>2451</v>
      </c>
      <c r="F1078" s="6" t="s">
        <v>27</v>
      </c>
      <c r="G1078" s="6">
        <v>1</v>
      </c>
      <c r="H1078" s="7">
        <v>259.4</v>
      </c>
      <c r="I1078" s="7">
        <v>259.4</v>
      </c>
    </row>
    <row r="1079" ht="30" spans="1:9">
      <c r="A1079" s="5" t="s">
        <v>4230</v>
      </c>
      <c r="B1079" s="4" t="str">
        <f t="shared" si="32"/>
        <v>170325</v>
      </c>
      <c r="C1079" s="4">
        <f t="shared" si="33"/>
        <v>170325</v>
      </c>
      <c r="D1079" s="5" t="s">
        <v>2452</v>
      </c>
      <c r="E1079" s="5" t="s">
        <v>2453</v>
      </c>
      <c r="F1079" s="6" t="s">
        <v>27</v>
      </c>
      <c r="G1079" s="6">
        <v>1</v>
      </c>
      <c r="H1079" s="7">
        <v>423.61</v>
      </c>
      <c r="I1079" s="7">
        <v>423.61</v>
      </c>
    </row>
    <row r="1080" ht="30" spans="1:9">
      <c r="A1080" s="5" t="s">
        <v>4231</v>
      </c>
      <c r="B1080" s="4" t="str">
        <f t="shared" si="32"/>
        <v>170326</v>
      </c>
      <c r="C1080" s="4">
        <f t="shared" si="33"/>
        <v>170326</v>
      </c>
      <c r="D1080" s="5" t="s">
        <v>2454</v>
      </c>
      <c r="E1080" s="5" t="s">
        <v>2455</v>
      </c>
      <c r="F1080" s="6" t="s">
        <v>27</v>
      </c>
      <c r="G1080" s="6">
        <v>1</v>
      </c>
      <c r="H1080" s="7">
        <v>578.5</v>
      </c>
      <c r="I1080" s="7">
        <v>578.5</v>
      </c>
    </row>
    <row r="1081" ht="45" spans="1:9">
      <c r="A1081" s="5" t="s">
        <v>4232</v>
      </c>
      <c r="B1081" s="4" t="str">
        <f t="shared" si="32"/>
        <v>170327</v>
      </c>
      <c r="C1081" s="4">
        <f t="shared" si="33"/>
        <v>170327</v>
      </c>
      <c r="D1081" s="5" t="s">
        <v>2456</v>
      </c>
      <c r="E1081" s="5" t="s">
        <v>2457</v>
      </c>
      <c r="F1081" s="6" t="s">
        <v>27</v>
      </c>
      <c r="G1081" s="6">
        <v>1</v>
      </c>
      <c r="H1081" s="7">
        <v>104.87</v>
      </c>
      <c r="I1081" s="7">
        <v>104.87</v>
      </c>
    </row>
    <row r="1082" ht="45" spans="1:9">
      <c r="A1082" s="5" t="s">
        <v>4233</v>
      </c>
      <c r="B1082" s="4" t="str">
        <f t="shared" si="32"/>
        <v>170328</v>
      </c>
      <c r="C1082" s="4">
        <f t="shared" si="33"/>
        <v>170328</v>
      </c>
      <c r="D1082" s="5" t="s">
        <v>2458</v>
      </c>
      <c r="E1082" s="5" t="s">
        <v>2459</v>
      </c>
      <c r="F1082" s="6" t="s">
        <v>27</v>
      </c>
      <c r="G1082" s="6">
        <v>1</v>
      </c>
      <c r="H1082" s="7">
        <v>112.04</v>
      </c>
      <c r="I1082" s="7">
        <v>112.04</v>
      </c>
    </row>
    <row r="1083" ht="45" spans="1:9">
      <c r="A1083" s="5" t="s">
        <v>4234</v>
      </c>
      <c r="B1083" s="4" t="str">
        <f t="shared" si="32"/>
        <v>170329</v>
      </c>
      <c r="C1083" s="4">
        <f t="shared" si="33"/>
        <v>170329</v>
      </c>
      <c r="D1083" s="5" t="s">
        <v>2460</v>
      </c>
      <c r="E1083" s="5" t="s">
        <v>2461</v>
      </c>
      <c r="F1083" s="6" t="s">
        <v>27</v>
      </c>
      <c r="G1083" s="6">
        <v>1</v>
      </c>
      <c r="H1083" s="7">
        <v>150.85</v>
      </c>
      <c r="I1083" s="7">
        <v>150.85</v>
      </c>
    </row>
    <row r="1084" ht="45" spans="1:9">
      <c r="A1084" s="5" t="s">
        <v>4235</v>
      </c>
      <c r="B1084" s="4" t="str">
        <f t="shared" si="32"/>
        <v>170330</v>
      </c>
      <c r="C1084" s="4">
        <f t="shared" si="33"/>
        <v>170330</v>
      </c>
      <c r="D1084" s="5" t="s">
        <v>2462</v>
      </c>
      <c r="E1084" s="5" t="s">
        <v>2463</v>
      </c>
      <c r="F1084" s="6" t="s">
        <v>27</v>
      </c>
      <c r="G1084" s="6">
        <v>1</v>
      </c>
      <c r="H1084" s="7">
        <v>224.7</v>
      </c>
      <c r="I1084" s="7">
        <v>224.7</v>
      </c>
    </row>
    <row r="1085" ht="45" spans="1:9">
      <c r="A1085" s="5" t="s">
        <v>4236</v>
      </c>
      <c r="B1085" s="4" t="str">
        <f t="shared" si="32"/>
        <v>170331</v>
      </c>
      <c r="C1085" s="4">
        <f t="shared" si="33"/>
        <v>170331</v>
      </c>
      <c r="D1085" s="5" t="s">
        <v>2464</v>
      </c>
      <c r="E1085" s="5" t="s">
        <v>2465</v>
      </c>
      <c r="F1085" s="6" t="s">
        <v>27</v>
      </c>
      <c r="G1085" s="6">
        <v>1</v>
      </c>
      <c r="H1085" s="7">
        <v>244.24</v>
      </c>
      <c r="I1085" s="7">
        <v>244.24</v>
      </c>
    </row>
    <row r="1086" ht="30" spans="1:9">
      <c r="A1086" s="5" t="s">
        <v>4237</v>
      </c>
      <c r="B1086" s="4" t="str">
        <f t="shared" si="32"/>
        <v>170332</v>
      </c>
      <c r="C1086" s="4">
        <f t="shared" si="33"/>
        <v>170332</v>
      </c>
      <c r="D1086" s="5" t="s">
        <v>2466</v>
      </c>
      <c r="E1086" s="5" t="s">
        <v>2467</v>
      </c>
      <c r="F1086" s="6" t="s">
        <v>27</v>
      </c>
      <c r="G1086" s="6">
        <v>1</v>
      </c>
      <c r="H1086" s="7">
        <v>103.35</v>
      </c>
      <c r="I1086" s="7">
        <v>103.35</v>
      </c>
    </row>
    <row r="1087" ht="30" spans="1:9">
      <c r="A1087" s="5" t="s">
        <v>4238</v>
      </c>
      <c r="B1087" s="4" t="str">
        <f t="shared" si="32"/>
        <v>170333</v>
      </c>
      <c r="C1087" s="4">
        <f t="shared" si="33"/>
        <v>170333</v>
      </c>
      <c r="D1087" s="5" t="s">
        <v>2468</v>
      </c>
      <c r="E1087" s="5" t="s">
        <v>2469</v>
      </c>
      <c r="F1087" s="6" t="s">
        <v>27</v>
      </c>
      <c r="G1087" s="6">
        <v>1</v>
      </c>
      <c r="H1087" s="7">
        <v>117.25</v>
      </c>
      <c r="I1087" s="7">
        <v>117.25</v>
      </c>
    </row>
    <row r="1088" ht="30" spans="1:9">
      <c r="A1088" s="5" t="s">
        <v>4239</v>
      </c>
      <c r="B1088" s="4" t="str">
        <f t="shared" si="32"/>
        <v>170334</v>
      </c>
      <c r="C1088" s="4">
        <f t="shared" si="33"/>
        <v>170334</v>
      </c>
      <c r="D1088" s="5" t="s">
        <v>2470</v>
      </c>
      <c r="E1088" s="5" t="s">
        <v>2471</v>
      </c>
      <c r="F1088" s="6" t="s">
        <v>27</v>
      </c>
      <c r="G1088" s="6">
        <v>1</v>
      </c>
      <c r="H1088" s="7">
        <v>138.55</v>
      </c>
      <c r="I1088" s="7">
        <v>138.55</v>
      </c>
    </row>
    <row r="1089" ht="30" spans="1:9">
      <c r="A1089" s="5" t="s">
        <v>4240</v>
      </c>
      <c r="B1089" s="4" t="str">
        <f t="shared" si="32"/>
        <v>170335</v>
      </c>
      <c r="C1089" s="4">
        <f t="shared" si="33"/>
        <v>170335</v>
      </c>
      <c r="D1089" s="5" t="s">
        <v>2472</v>
      </c>
      <c r="E1089" s="5" t="s">
        <v>2473</v>
      </c>
      <c r="F1089" s="6" t="s">
        <v>27</v>
      </c>
      <c r="G1089" s="6">
        <v>1</v>
      </c>
      <c r="H1089" s="7">
        <v>209.27</v>
      </c>
      <c r="I1089" s="7">
        <v>209.27</v>
      </c>
    </row>
    <row r="1090" ht="30" spans="1:9">
      <c r="A1090" s="5" t="s">
        <v>4241</v>
      </c>
      <c r="B1090" s="4" t="str">
        <f t="shared" si="32"/>
        <v>170336</v>
      </c>
      <c r="C1090" s="4">
        <f t="shared" si="33"/>
        <v>170336</v>
      </c>
      <c r="D1090" s="5" t="s">
        <v>2474</v>
      </c>
      <c r="E1090" s="5" t="s">
        <v>2475</v>
      </c>
      <c r="F1090" s="6" t="s">
        <v>27</v>
      </c>
      <c r="G1090" s="6">
        <v>1</v>
      </c>
      <c r="H1090" s="7">
        <v>253.95</v>
      </c>
      <c r="I1090" s="7">
        <v>253.95</v>
      </c>
    </row>
    <row r="1091" ht="30" spans="1:9">
      <c r="A1091" s="5" t="s">
        <v>4242</v>
      </c>
      <c r="B1091" s="4" t="str">
        <f t="shared" si="32"/>
        <v>170337</v>
      </c>
      <c r="C1091" s="4">
        <f t="shared" si="33"/>
        <v>170337</v>
      </c>
      <c r="D1091" s="5" t="s">
        <v>2476</v>
      </c>
      <c r="E1091" s="5" t="s">
        <v>2477</v>
      </c>
      <c r="F1091" s="6" t="s">
        <v>27</v>
      </c>
      <c r="G1091" s="6">
        <v>1</v>
      </c>
      <c r="H1091" s="7">
        <v>356.37</v>
      </c>
      <c r="I1091" s="7">
        <v>356.37</v>
      </c>
    </row>
    <row r="1092" ht="30" spans="1:9">
      <c r="A1092" s="5" t="s">
        <v>4243</v>
      </c>
      <c r="B1092" s="4" t="str">
        <f t="shared" si="32"/>
        <v>170338</v>
      </c>
      <c r="C1092" s="4">
        <f t="shared" si="33"/>
        <v>170338</v>
      </c>
      <c r="D1092" s="5" t="s">
        <v>2478</v>
      </c>
      <c r="E1092" s="5" t="s">
        <v>2479</v>
      </c>
      <c r="F1092" s="6" t="s">
        <v>27</v>
      </c>
      <c r="G1092" s="6">
        <v>1</v>
      </c>
      <c r="H1092" s="7">
        <v>553.26</v>
      </c>
      <c r="I1092" s="7">
        <v>553.26</v>
      </c>
    </row>
    <row r="1093" ht="30" spans="1:9">
      <c r="A1093" s="5" t="s">
        <v>4244</v>
      </c>
      <c r="B1093" s="4" t="str">
        <f t="shared" si="32"/>
        <v>170339</v>
      </c>
      <c r="C1093" s="4">
        <f t="shared" si="33"/>
        <v>170339</v>
      </c>
      <c r="D1093" s="5" t="s">
        <v>2480</v>
      </c>
      <c r="E1093" s="5" t="s">
        <v>2481</v>
      </c>
      <c r="F1093" s="6" t="s">
        <v>27</v>
      </c>
      <c r="G1093" s="6">
        <v>1</v>
      </c>
      <c r="H1093" s="7">
        <v>792.28</v>
      </c>
      <c r="I1093" s="7">
        <v>792.28</v>
      </c>
    </row>
    <row r="1094" ht="45" spans="1:9">
      <c r="A1094" s="5" t="s">
        <v>4245</v>
      </c>
      <c r="B1094" s="4" t="str">
        <f t="shared" si="32"/>
        <v>170345</v>
      </c>
      <c r="C1094" s="4">
        <f t="shared" si="33"/>
        <v>170345</v>
      </c>
      <c r="D1094" s="5" t="s">
        <v>2482</v>
      </c>
      <c r="E1094" s="5" t="s">
        <v>2483</v>
      </c>
      <c r="F1094" s="6" t="s">
        <v>27</v>
      </c>
      <c r="G1094" s="6">
        <v>1</v>
      </c>
      <c r="H1094" s="7">
        <v>404.17</v>
      </c>
      <c r="I1094" s="7">
        <v>404.17</v>
      </c>
    </row>
    <row r="1095" ht="45" spans="1:9">
      <c r="A1095" s="5" t="s">
        <v>4246</v>
      </c>
      <c r="B1095" s="4" t="str">
        <f t="shared" si="32"/>
        <v>170346</v>
      </c>
      <c r="C1095" s="4">
        <f t="shared" si="33"/>
        <v>170346</v>
      </c>
      <c r="D1095" s="5" t="s">
        <v>2484</v>
      </c>
      <c r="E1095" s="5" t="s">
        <v>2485</v>
      </c>
      <c r="F1095" s="6" t="s">
        <v>27</v>
      </c>
      <c r="G1095" s="6">
        <v>1</v>
      </c>
      <c r="H1095" s="7">
        <v>404.17</v>
      </c>
      <c r="I1095" s="7">
        <v>404.17</v>
      </c>
    </row>
    <row r="1096" ht="30" spans="1:9">
      <c r="A1096" s="5" t="s">
        <v>4247</v>
      </c>
      <c r="B1096" s="4" t="str">
        <f t="shared" si="32"/>
        <v>170347</v>
      </c>
      <c r="C1096" s="4">
        <f t="shared" si="33"/>
        <v>170347</v>
      </c>
      <c r="D1096" s="5" t="s">
        <v>2486</v>
      </c>
      <c r="E1096" s="5" t="s">
        <v>2487</v>
      </c>
      <c r="F1096" s="6" t="s">
        <v>27</v>
      </c>
      <c r="G1096" s="6">
        <v>1</v>
      </c>
      <c r="H1096" s="7">
        <v>14.93</v>
      </c>
      <c r="I1096" s="7">
        <v>14.93</v>
      </c>
    </row>
    <row r="1097" ht="30" spans="1:9">
      <c r="A1097" s="5" t="s">
        <v>4248</v>
      </c>
      <c r="B1097" s="4" t="str">
        <f t="shared" si="32"/>
        <v>170348</v>
      </c>
      <c r="C1097" s="4">
        <f t="shared" si="33"/>
        <v>170348</v>
      </c>
      <c r="D1097" s="5" t="s">
        <v>2488</v>
      </c>
      <c r="E1097" s="5" t="s">
        <v>2489</v>
      </c>
      <c r="F1097" s="6" t="s">
        <v>27</v>
      </c>
      <c r="G1097" s="6">
        <v>1</v>
      </c>
      <c r="H1097" s="7">
        <v>18.21</v>
      </c>
      <c r="I1097" s="7">
        <v>18.21</v>
      </c>
    </row>
    <row r="1098" ht="45" spans="1:9">
      <c r="A1098" s="5" t="s">
        <v>4249</v>
      </c>
      <c r="B1098" s="4" t="str">
        <f t="shared" si="32"/>
        <v>170349</v>
      </c>
      <c r="C1098" s="4">
        <f t="shared" si="33"/>
        <v>170349</v>
      </c>
      <c r="D1098" s="5" t="s">
        <v>2490</v>
      </c>
      <c r="E1098" s="5" t="s">
        <v>2491</v>
      </c>
      <c r="F1098" s="6" t="s">
        <v>27</v>
      </c>
      <c r="G1098" s="6">
        <v>1</v>
      </c>
      <c r="H1098" s="7">
        <v>68.07</v>
      </c>
      <c r="I1098" s="7">
        <v>68.07</v>
      </c>
    </row>
    <row r="1099" ht="30" spans="1:9">
      <c r="A1099" s="5" t="s">
        <v>4250</v>
      </c>
      <c r="B1099" s="4" t="str">
        <f t="shared" si="32"/>
        <v>170350</v>
      </c>
      <c r="C1099" s="4">
        <f t="shared" si="33"/>
        <v>170350</v>
      </c>
      <c r="D1099" s="5" t="s">
        <v>2492</v>
      </c>
      <c r="E1099" s="5" t="s">
        <v>2493</v>
      </c>
      <c r="F1099" s="6" t="s">
        <v>27</v>
      </c>
      <c r="G1099" s="6">
        <v>1</v>
      </c>
      <c r="H1099" s="7">
        <v>22.1</v>
      </c>
      <c r="I1099" s="7">
        <v>22.1</v>
      </c>
    </row>
    <row r="1100" ht="45" spans="1:9">
      <c r="A1100" s="5" t="s">
        <v>4251</v>
      </c>
      <c r="B1100" s="4" t="str">
        <f t="shared" si="32"/>
        <v>170351</v>
      </c>
      <c r="C1100" s="4">
        <f t="shared" si="33"/>
        <v>170351</v>
      </c>
      <c r="D1100" s="5" t="s">
        <v>2494</v>
      </c>
      <c r="E1100" s="5" t="s">
        <v>2495</v>
      </c>
      <c r="F1100" s="6" t="s">
        <v>27</v>
      </c>
      <c r="G1100" s="6">
        <v>1</v>
      </c>
      <c r="H1100" s="7">
        <v>449.75</v>
      </c>
      <c r="I1100" s="7">
        <v>449.75</v>
      </c>
    </row>
    <row r="1101" ht="45" spans="1:9">
      <c r="A1101" s="5" t="s">
        <v>4252</v>
      </c>
      <c r="B1101" s="4" t="str">
        <f t="shared" si="32"/>
        <v>170352</v>
      </c>
      <c r="C1101" s="4">
        <f t="shared" si="33"/>
        <v>170352</v>
      </c>
      <c r="D1101" s="5" t="s">
        <v>2496</v>
      </c>
      <c r="E1101" s="5" t="s">
        <v>2497</v>
      </c>
      <c r="F1101" s="6" t="s">
        <v>27</v>
      </c>
      <c r="G1101" s="6">
        <v>1</v>
      </c>
      <c r="H1101" s="7">
        <v>543.19</v>
      </c>
      <c r="I1101" s="7">
        <v>543.19</v>
      </c>
    </row>
    <row r="1102" ht="45" spans="1:9">
      <c r="A1102" s="5" t="s">
        <v>4253</v>
      </c>
      <c r="B1102" s="4" t="str">
        <f t="shared" ref="B1102:B1165" si="34">SUBSTITUTE(A1102,"'",)</f>
        <v>170353</v>
      </c>
      <c r="C1102" s="4">
        <f t="shared" ref="C1102:C1165" si="35">VALUE(B1102)</f>
        <v>170353</v>
      </c>
      <c r="D1102" s="5" t="s">
        <v>2498</v>
      </c>
      <c r="E1102" s="5" t="s">
        <v>2499</v>
      </c>
      <c r="F1102" s="6" t="s">
        <v>27</v>
      </c>
      <c r="G1102" s="6">
        <v>1</v>
      </c>
      <c r="H1102" s="7">
        <v>531.73</v>
      </c>
      <c r="I1102" s="7">
        <v>531.73</v>
      </c>
    </row>
    <row r="1103" ht="45" spans="1:9">
      <c r="A1103" s="5" t="s">
        <v>4254</v>
      </c>
      <c r="B1103" s="4" t="str">
        <f t="shared" si="34"/>
        <v>170354</v>
      </c>
      <c r="C1103" s="4">
        <f t="shared" si="35"/>
        <v>170354</v>
      </c>
      <c r="D1103" s="5" t="s">
        <v>2500</v>
      </c>
      <c r="E1103" s="5" t="s">
        <v>2501</v>
      </c>
      <c r="F1103" s="6" t="s">
        <v>27</v>
      </c>
      <c r="G1103" s="6">
        <v>1</v>
      </c>
      <c r="H1103" s="10">
        <v>1439.41</v>
      </c>
      <c r="I1103" s="10">
        <v>1439.41</v>
      </c>
    </row>
    <row r="1104" ht="45" spans="1:9">
      <c r="A1104" s="5" t="s">
        <v>4255</v>
      </c>
      <c r="B1104" s="4" t="str">
        <f t="shared" si="34"/>
        <v>170357</v>
      </c>
      <c r="C1104" s="4">
        <f t="shared" si="35"/>
        <v>170357</v>
      </c>
      <c r="D1104" s="5" t="s">
        <v>2502</v>
      </c>
      <c r="E1104" s="5" t="s">
        <v>2503</v>
      </c>
      <c r="F1104" s="6" t="s">
        <v>27</v>
      </c>
      <c r="G1104" s="6">
        <v>1</v>
      </c>
      <c r="H1104" s="10">
        <v>1183.38</v>
      </c>
      <c r="I1104" s="10">
        <v>1183.38</v>
      </c>
    </row>
    <row r="1105" spans="1:9">
      <c r="A1105" s="4" t="s">
        <v>4256</v>
      </c>
      <c r="B1105" s="4" t="str">
        <f t="shared" si="34"/>
        <v>1705</v>
      </c>
      <c r="C1105" s="4">
        <f t="shared" si="35"/>
        <v>1705</v>
      </c>
      <c r="D1105" s="5"/>
      <c r="E1105" s="4" t="s">
        <v>2504</v>
      </c>
      <c r="F1105" s="6"/>
      <c r="G1105" s="6"/>
      <c r="H1105" s="7"/>
      <c r="I1105" s="7"/>
    </row>
    <row r="1106" ht="45" spans="1:9">
      <c r="A1106" s="5" t="s">
        <v>4257</v>
      </c>
      <c r="B1106" s="4" t="str">
        <f t="shared" si="34"/>
        <v>170502</v>
      </c>
      <c r="C1106" s="4">
        <f t="shared" si="35"/>
        <v>170502</v>
      </c>
      <c r="D1106" s="5" t="s">
        <v>2505</v>
      </c>
      <c r="E1106" s="5" t="s">
        <v>2506</v>
      </c>
      <c r="F1106" s="6" t="s">
        <v>27</v>
      </c>
      <c r="G1106" s="6">
        <v>1</v>
      </c>
      <c r="H1106" s="7">
        <v>177.95</v>
      </c>
      <c r="I1106" s="7">
        <v>177.95</v>
      </c>
    </row>
    <row r="1107" ht="45" spans="1:9">
      <c r="A1107" s="5" t="s">
        <v>4258</v>
      </c>
      <c r="B1107" s="4" t="str">
        <f t="shared" si="34"/>
        <v>170506</v>
      </c>
      <c r="C1107" s="4">
        <f t="shared" si="35"/>
        <v>170506</v>
      </c>
      <c r="D1107" s="5" t="s">
        <v>2507</v>
      </c>
      <c r="E1107" s="5" t="s">
        <v>2508</v>
      </c>
      <c r="F1107" s="6" t="s">
        <v>27</v>
      </c>
      <c r="G1107" s="6">
        <v>1</v>
      </c>
      <c r="H1107" s="7">
        <v>665.99</v>
      </c>
      <c r="I1107" s="7">
        <v>665.99</v>
      </c>
    </row>
    <row r="1108" ht="90" spans="1:9">
      <c r="A1108" s="5" t="s">
        <v>4259</v>
      </c>
      <c r="B1108" s="4" t="str">
        <f t="shared" si="34"/>
        <v>170507</v>
      </c>
      <c r="C1108" s="4">
        <f t="shared" si="35"/>
        <v>170507</v>
      </c>
      <c r="D1108" s="5" t="s">
        <v>2509</v>
      </c>
      <c r="E1108" s="5" t="s">
        <v>2510</v>
      </c>
      <c r="F1108" s="6" t="s">
        <v>32</v>
      </c>
      <c r="G1108" s="6">
        <v>1</v>
      </c>
      <c r="H1108" s="10">
        <v>1543.75</v>
      </c>
      <c r="I1108" s="10">
        <v>1543.75</v>
      </c>
    </row>
    <row r="1109" ht="90" spans="1:9">
      <c r="A1109" s="5" t="s">
        <v>4260</v>
      </c>
      <c r="B1109" s="4" t="str">
        <f t="shared" si="34"/>
        <v>170508</v>
      </c>
      <c r="C1109" s="4">
        <f t="shared" si="35"/>
        <v>170508</v>
      </c>
      <c r="D1109" s="5" t="s">
        <v>2511</v>
      </c>
      <c r="E1109" s="5" t="s">
        <v>2512</v>
      </c>
      <c r="F1109" s="6" t="s">
        <v>32</v>
      </c>
      <c r="G1109" s="6">
        <v>1</v>
      </c>
      <c r="H1109" s="10">
        <v>1543.75</v>
      </c>
      <c r="I1109" s="10">
        <v>1543.75</v>
      </c>
    </row>
    <row r="1110" ht="45" spans="1:9">
      <c r="A1110" s="5" t="s">
        <v>4261</v>
      </c>
      <c r="B1110" s="4" t="str">
        <f t="shared" si="34"/>
        <v>170509</v>
      </c>
      <c r="C1110" s="4">
        <f t="shared" si="35"/>
        <v>170509</v>
      </c>
      <c r="D1110" s="5" t="s">
        <v>2513</v>
      </c>
      <c r="E1110" s="5" t="s">
        <v>2514</v>
      </c>
      <c r="F1110" s="6" t="s">
        <v>27</v>
      </c>
      <c r="G1110" s="6">
        <v>1</v>
      </c>
      <c r="H1110" s="10">
        <v>2256.22</v>
      </c>
      <c r="I1110" s="10">
        <v>2256.22</v>
      </c>
    </row>
    <row r="1111" ht="90" spans="1:9">
      <c r="A1111" s="5" t="s">
        <v>4262</v>
      </c>
      <c r="B1111" s="4" t="str">
        <f t="shared" si="34"/>
        <v>170510</v>
      </c>
      <c r="C1111" s="4">
        <f t="shared" si="35"/>
        <v>170510</v>
      </c>
      <c r="D1111" s="5" t="s">
        <v>2515</v>
      </c>
      <c r="E1111" s="5" t="s">
        <v>2516</v>
      </c>
      <c r="F1111" s="6" t="s">
        <v>27</v>
      </c>
      <c r="G1111" s="6">
        <v>1</v>
      </c>
      <c r="H1111" s="10">
        <v>5530.25</v>
      </c>
      <c r="I1111" s="10">
        <v>5530.25</v>
      </c>
    </row>
    <row r="1112" ht="60" spans="1:9">
      <c r="A1112" s="5" t="s">
        <v>4263</v>
      </c>
      <c r="B1112" s="4" t="str">
        <f t="shared" si="34"/>
        <v>170511</v>
      </c>
      <c r="C1112" s="4">
        <f t="shared" si="35"/>
        <v>170511</v>
      </c>
      <c r="D1112" s="5" t="s">
        <v>2517</v>
      </c>
      <c r="E1112" s="5" t="s">
        <v>2518</v>
      </c>
      <c r="F1112" s="6" t="s">
        <v>27</v>
      </c>
      <c r="G1112" s="6">
        <v>1</v>
      </c>
      <c r="H1112" s="10">
        <v>2323.52</v>
      </c>
      <c r="I1112" s="10">
        <v>2323.52</v>
      </c>
    </row>
    <row r="1113" ht="75" spans="1:9">
      <c r="A1113" s="5" t="s">
        <v>4264</v>
      </c>
      <c r="B1113" s="4" t="str">
        <f t="shared" si="34"/>
        <v>170512</v>
      </c>
      <c r="C1113" s="4">
        <f t="shared" si="35"/>
        <v>170512</v>
      </c>
      <c r="D1113" s="5" t="s">
        <v>2519</v>
      </c>
      <c r="E1113" s="5" t="s">
        <v>2520</v>
      </c>
      <c r="F1113" s="6" t="s">
        <v>27</v>
      </c>
      <c r="G1113" s="6">
        <v>1</v>
      </c>
      <c r="H1113" s="7">
        <v>625.22</v>
      </c>
      <c r="I1113" s="7">
        <v>625.22</v>
      </c>
    </row>
    <row r="1114" ht="75" spans="1:9">
      <c r="A1114" s="5" t="s">
        <v>4265</v>
      </c>
      <c r="B1114" s="4" t="str">
        <f t="shared" si="34"/>
        <v>170514</v>
      </c>
      <c r="C1114" s="4">
        <f t="shared" si="35"/>
        <v>170514</v>
      </c>
      <c r="D1114" s="5" t="s">
        <v>2521</v>
      </c>
      <c r="E1114" s="5" t="s">
        <v>2522</v>
      </c>
      <c r="F1114" s="6" t="s">
        <v>27</v>
      </c>
      <c r="G1114" s="6">
        <v>1</v>
      </c>
      <c r="H1114" s="10">
        <v>1734.55</v>
      </c>
      <c r="I1114" s="10">
        <v>1734.55</v>
      </c>
    </row>
    <row r="1115" ht="75" spans="1:9">
      <c r="A1115" s="5" t="s">
        <v>4266</v>
      </c>
      <c r="B1115" s="4" t="str">
        <f t="shared" si="34"/>
        <v>170515</v>
      </c>
      <c r="C1115" s="4">
        <f t="shared" si="35"/>
        <v>170515</v>
      </c>
      <c r="D1115" s="5" t="s">
        <v>2523</v>
      </c>
      <c r="E1115" s="5" t="s">
        <v>2524</v>
      </c>
      <c r="F1115" s="6" t="s">
        <v>27</v>
      </c>
      <c r="G1115" s="6">
        <v>1</v>
      </c>
      <c r="H1115" s="10">
        <v>1592.05</v>
      </c>
      <c r="I1115" s="10">
        <v>1592.05</v>
      </c>
    </row>
    <row r="1116" ht="75" spans="1:9">
      <c r="A1116" s="5" t="s">
        <v>4267</v>
      </c>
      <c r="B1116" s="4" t="str">
        <f t="shared" si="34"/>
        <v>170516</v>
      </c>
      <c r="C1116" s="4">
        <f t="shared" si="35"/>
        <v>170516</v>
      </c>
      <c r="D1116" s="5" t="s">
        <v>2525</v>
      </c>
      <c r="E1116" s="5" t="s">
        <v>2526</v>
      </c>
      <c r="F1116" s="6" t="s">
        <v>27</v>
      </c>
      <c r="G1116" s="6">
        <v>1</v>
      </c>
      <c r="H1116" s="10">
        <v>3036.95</v>
      </c>
      <c r="I1116" s="10">
        <v>3036.95</v>
      </c>
    </row>
    <row r="1117" ht="45" spans="1:9">
      <c r="A1117" s="5" t="s">
        <v>4268</v>
      </c>
      <c r="B1117" s="4" t="str">
        <f t="shared" si="34"/>
        <v>170519</v>
      </c>
      <c r="C1117" s="4">
        <f t="shared" si="35"/>
        <v>170519</v>
      </c>
      <c r="D1117" s="5" t="s">
        <v>2527</v>
      </c>
      <c r="E1117" s="5" t="s">
        <v>2528</v>
      </c>
      <c r="F1117" s="6" t="s">
        <v>27</v>
      </c>
      <c r="G1117" s="6">
        <v>1</v>
      </c>
      <c r="H1117" s="7">
        <v>306.68</v>
      </c>
      <c r="I1117" s="7">
        <v>306.68</v>
      </c>
    </row>
    <row r="1118" ht="45" spans="1:9">
      <c r="A1118" s="5" t="s">
        <v>4269</v>
      </c>
      <c r="B1118" s="4" t="str">
        <f t="shared" si="34"/>
        <v>170524</v>
      </c>
      <c r="C1118" s="4">
        <f t="shared" si="35"/>
        <v>170524</v>
      </c>
      <c r="D1118" s="5" t="s">
        <v>2529</v>
      </c>
      <c r="E1118" s="5" t="s">
        <v>2530</v>
      </c>
      <c r="F1118" s="6" t="s">
        <v>27</v>
      </c>
      <c r="G1118" s="6">
        <v>1</v>
      </c>
      <c r="H1118" s="7">
        <v>71.72</v>
      </c>
      <c r="I1118" s="7">
        <v>71.72</v>
      </c>
    </row>
    <row r="1119" ht="60" spans="1:9">
      <c r="A1119" s="5" t="s">
        <v>4270</v>
      </c>
      <c r="B1119" s="4" t="str">
        <f t="shared" si="34"/>
        <v>170528</v>
      </c>
      <c r="C1119" s="4">
        <f t="shared" si="35"/>
        <v>170528</v>
      </c>
      <c r="D1119" s="5" t="s">
        <v>2531</v>
      </c>
      <c r="E1119" s="5" t="s">
        <v>2532</v>
      </c>
      <c r="F1119" s="6" t="s">
        <v>27</v>
      </c>
      <c r="G1119" s="6">
        <v>1</v>
      </c>
      <c r="H1119" s="10">
        <v>3803.19</v>
      </c>
      <c r="I1119" s="10">
        <v>3803.19</v>
      </c>
    </row>
    <row r="1120" ht="75" spans="1:9">
      <c r="A1120" s="5" t="s">
        <v>4271</v>
      </c>
      <c r="B1120" s="4" t="str">
        <f t="shared" si="34"/>
        <v>170530</v>
      </c>
      <c r="C1120" s="4">
        <f t="shared" si="35"/>
        <v>170530</v>
      </c>
      <c r="D1120" s="5" t="s">
        <v>2533</v>
      </c>
      <c r="E1120" s="5" t="s">
        <v>2534</v>
      </c>
      <c r="F1120" s="6" t="s">
        <v>27</v>
      </c>
      <c r="G1120" s="6">
        <v>1</v>
      </c>
      <c r="H1120" s="7">
        <v>509.98</v>
      </c>
      <c r="I1120" s="7">
        <v>509.98</v>
      </c>
    </row>
    <row r="1121" ht="45" spans="1:9">
      <c r="A1121" s="5" t="s">
        <v>4272</v>
      </c>
      <c r="B1121" s="4" t="str">
        <f t="shared" si="34"/>
        <v>170533</v>
      </c>
      <c r="C1121" s="4">
        <f t="shared" si="35"/>
        <v>170533</v>
      </c>
      <c r="D1121" s="5" t="s">
        <v>2535</v>
      </c>
      <c r="E1121" s="5" t="s">
        <v>2536</v>
      </c>
      <c r="F1121" s="6" t="s">
        <v>27</v>
      </c>
      <c r="G1121" s="6">
        <v>1</v>
      </c>
      <c r="H1121" s="10">
        <v>1758.84</v>
      </c>
      <c r="I1121" s="10">
        <v>1758.84</v>
      </c>
    </row>
    <row r="1122" ht="45" spans="1:9">
      <c r="A1122" s="5" t="s">
        <v>4273</v>
      </c>
      <c r="B1122" s="4" t="str">
        <f t="shared" si="34"/>
        <v>170534</v>
      </c>
      <c r="C1122" s="4">
        <f t="shared" si="35"/>
        <v>170534</v>
      </c>
      <c r="D1122" s="5" t="s">
        <v>2537</v>
      </c>
      <c r="E1122" s="5" t="s">
        <v>2538</v>
      </c>
      <c r="F1122" s="6" t="s">
        <v>27</v>
      </c>
      <c r="G1122" s="6">
        <v>1</v>
      </c>
      <c r="H1122" s="10">
        <v>3350.76</v>
      </c>
      <c r="I1122" s="10">
        <v>3350.76</v>
      </c>
    </row>
    <row r="1123" ht="45" spans="1:9">
      <c r="A1123" s="5" t="s">
        <v>4274</v>
      </c>
      <c r="B1123" s="4" t="str">
        <f t="shared" si="34"/>
        <v>170535</v>
      </c>
      <c r="C1123" s="4">
        <f t="shared" si="35"/>
        <v>170535</v>
      </c>
      <c r="D1123" s="5" t="s">
        <v>2539</v>
      </c>
      <c r="E1123" s="5" t="s">
        <v>2540</v>
      </c>
      <c r="F1123" s="6" t="s">
        <v>27</v>
      </c>
      <c r="G1123" s="6">
        <v>1</v>
      </c>
      <c r="H1123" s="10">
        <v>2438.7</v>
      </c>
      <c r="I1123" s="10">
        <v>2438.7</v>
      </c>
    </row>
    <row r="1124" ht="45" spans="1:9">
      <c r="A1124" s="5" t="s">
        <v>4275</v>
      </c>
      <c r="B1124" s="4" t="str">
        <f t="shared" si="34"/>
        <v>170536</v>
      </c>
      <c r="C1124" s="4">
        <f t="shared" si="35"/>
        <v>170536</v>
      </c>
      <c r="D1124" s="5" t="s">
        <v>2541</v>
      </c>
      <c r="E1124" s="5" t="s">
        <v>2542</v>
      </c>
      <c r="F1124" s="6" t="s">
        <v>27</v>
      </c>
      <c r="G1124" s="6">
        <v>1</v>
      </c>
      <c r="H1124" s="10">
        <v>3061.18</v>
      </c>
      <c r="I1124" s="10">
        <v>3061.18</v>
      </c>
    </row>
    <row r="1125" ht="45" spans="1:9">
      <c r="A1125" s="5" t="s">
        <v>4276</v>
      </c>
      <c r="B1125" s="4" t="str">
        <f t="shared" si="34"/>
        <v>170537</v>
      </c>
      <c r="C1125" s="4">
        <f t="shared" si="35"/>
        <v>170537</v>
      </c>
      <c r="D1125" s="5" t="s">
        <v>2543</v>
      </c>
      <c r="E1125" s="5" t="s">
        <v>2544</v>
      </c>
      <c r="F1125" s="6" t="s">
        <v>27</v>
      </c>
      <c r="G1125" s="6">
        <v>1</v>
      </c>
      <c r="H1125" s="7">
        <v>63.52</v>
      </c>
      <c r="I1125" s="7">
        <v>63.52</v>
      </c>
    </row>
    <row r="1126" ht="30" spans="1:9">
      <c r="A1126" s="5" t="s">
        <v>4277</v>
      </c>
      <c r="B1126" s="4" t="str">
        <f t="shared" si="34"/>
        <v>170538</v>
      </c>
      <c r="C1126" s="4">
        <f t="shared" si="35"/>
        <v>170538</v>
      </c>
      <c r="D1126" s="5" t="s">
        <v>2545</v>
      </c>
      <c r="E1126" s="5" t="s">
        <v>2546</v>
      </c>
      <c r="F1126" s="6" t="s">
        <v>27</v>
      </c>
      <c r="G1126" s="6">
        <v>1</v>
      </c>
      <c r="H1126" s="7">
        <v>27.17</v>
      </c>
      <c r="I1126" s="7">
        <v>27.17</v>
      </c>
    </row>
    <row r="1127" ht="60" spans="1:9">
      <c r="A1127" s="5" t="s">
        <v>4278</v>
      </c>
      <c r="B1127" s="4" t="str">
        <f t="shared" si="34"/>
        <v>170539</v>
      </c>
      <c r="C1127" s="4">
        <f t="shared" si="35"/>
        <v>170539</v>
      </c>
      <c r="D1127" s="5" t="s">
        <v>2547</v>
      </c>
      <c r="E1127" s="5" t="s">
        <v>2548</v>
      </c>
      <c r="F1127" s="6" t="s">
        <v>27</v>
      </c>
      <c r="G1127" s="6">
        <v>1</v>
      </c>
      <c r="H1127" s="7">
        <v>609.41</v>
      </c>
      <c r="I1127" s="7">
        <v>609.41</v>
      </c>
    </row>
    <row r="1128" ht="60" spans="1:9">
      <c r="A1128" s="5" t="s">
        <v>4279</v>
      </c>
      <c r="B1128" s="4" t="str">
        <f t="shared" si="34"/>
        <v>170540</v>
      </c>
      <c r="C1128" s="4">
        <f t="shared" si="35"/>
        <v>170540</v>
      </c>
      <c r="D1128" s="5" t="s">
        <v>2549</v>
      </c>
      <c r="E1128" s="5" t="s">
        <v>2550</v>
      </c>
      <c r="F1128" s="6" t="s">
        <v>27</v>
      </c>
      <c r="G1128" s="6">
        <v>1</v>
      </c>
      <c r="H1128" s="7">
        <v>805.26</v>
      </c>
      <c r="I1128" s="7">
        <v>805.26</v>
      </c>
    </row>
    <row r="1129" ht="30" spans="1:9">
      <c r="A1129" s="5" t="s">
        <v>4280</v>
      </c>
      <c r="B1129" s="4" t="str">
        <f t="shared" si="34"/>
        <v>170541</v>
      </c>
      <c r="C1129" s="4">
        <f t="shared" si="35"/>
        <v>170541</v>
      </c>
      <c r="D1129" s="5" t="s">
        <v>2551</v>
      </c>
      <c r="E1129" s="5" t="s">
        <v>2552</v>
      </c>
      <c r="F1129" s="6" t="s">
        <v>27</v>
      </c>
      <c r="G1129" s="6">
        <v>1</v>
      </c>
      <c r="H1129" s="7">
        <v>165.59</v>
      </c>
      <c r="I1129" s="7">
        <v>165.59</v>
      </c>
    </row>
    <row r="1130" ht="90" spans="1:9">
      <c r="A1130" s="5" t="s">
        <v>4281</v>
      </c>
      <c r="B1130" s="4" t="str">
        <f t="shared" si="34"/>
        <v>170545</v>
      </c>
      <c r="C1130" s="4">
        <f t="shared" si="35"/>
        <v>170545</v>
      </c>
      <c r="D1130" s="5" t="s">
        <v>2553</v>
      </c>
      <c r="E1130" s="5" t="s">
        <v>2554</v>
      </c>
      <c r="F1130" s="6" t="s">
        <v>32</v>
      </c>
      <c r="G1130" s="6">
        <v>1</v>
      </c>
      <c r="H1130" s="10">
        <v>1504.47</v>
      </c>
      <c r="I1130" s="10">
        <v>1504.47</v>
      </c>
    </row>
    <row r="1131" ht="30" spans="1:9">
      <c r="A1131" s="5" t="s">
        <v>4282</v>
      </c>
      <c r="B1131" s="4" t="str">
        <f t="shared" si="34"/>
        <v>170546</v>
      </c>
      <c r="C1131" s="4">
        <f t="shared" si="35"/>
        <v>170546</v>
      </c>
      <c r="D1131" s="5" t="s">
        <v>2555</v>
      </c>
      <c r="E1131" s="5" t="s">
        <v>2556</v>
      </c>
      <c r="F1131" s="6" t="s">
        <v>27</v>
      </c>
      <c r="G1131" s="6">
        <v>1</v>
      </c>
      <c r="H1131" s="7">
        <v>381.24</v>
      </c>
      <c r="I1131" s="7">
        <v>381.24</v>
      </c>
    </row>
    <row r="1132" ht="60" spans="1:9">
      <c r="A1132" s="5" t="s">
        <v>4283</v>
      </c>
      <c r="B1132" s="4" t="str">
        <f t="shared" si="34"/>
        <v>170547</v>
      </c>
      <c r="C1132" s="4">
        <f t="shared" si="35"/>
        <v>170547</v>
      </c>
      <c r="D1132" s="5" t="s">
        <v>2557</v>
      </c>
      <c r="E1132" s="5" t="s">
        <v>2558</v>
      </c>
      <c r="F1132" s="6" t="s">
        <v>27</v>
      </c>
      <c r="G1132" s="6">
        <v>1</v>
      </c>
      <c r="H1132" s="7">
        <v>584.86</v>
      </c>
      <c r="I1132" s="7">
        <v>584.86</v>
      </c>
    </row>
    <row r="1133" ht="45" spans="1:9">
      <c r="A1133" s="5" t="s">
        <v>4284</v>
      </c>
      <c r="B1133" s="4" t="str">
        <f t="shared" si="34"/>
        <v>170548</v>
      </c>
      <c r="C1133" s="4">
        <f t="shared" si="35"/>
        <v>170548</v>
      </c>
      <c r="D1133" s="5" t="s">
        <v>2559</v>
      </c>
      <c r="E1133" s="5" t="s">
        <v>2560</v>
      </c>
      <c r="F1133" s="6" t="s">
        <v>27</v>
      </c>
      <c r="G1133" s="6">
        <v>1</v>
      </c>
      <c r="H1133" s="10">
        <v>1394.82</v>
      </c>
      <c r="I1133" s="10">
        <v>1394.82</v>
      </c>
    </row>
    <row r="1134" ht="45" spans="1:9">
      <c r="A1134" s="5" t="s">
        <v>4285</v>
      </c>
      <c r="B1134" s="4" t="str">
        <f t="shared" si="34"/>
        <v>170549</v>
      </c>
      <c r="C1134" s="4">
        <f t="shared" si="35"/>
        <v>170549</v>
      </c>
      <c r="D1134" s="5" t="s">
        <v>2561</v>
      </c>
      <c r="E1134" s="5" t="s">
        <v>2562</v>
      </c>
      <c r="F1134" s="6" t="s">
        <v>27</v>
      </c>
      <c r="G1134" s="6">
        <v>1</v>
      </c>
      <c r="H1134" s="10">
        <v>2343.92</v>
      </c>
      <c r="I1134" s="10">
        <v>2343.92</v>
      </c>
    </row>
    <row r="1135" ht="45" spans="1:9">
      <c r="A1135" s="5" t="s">
        <v>4286</v>
      </c>
      <c r="B1135" s="4" t="str">
        <f t="shared" si="34"/>
        <v>170550</v>
      </c>
      <c r="C1135" s="4">
        <f t="shared" si="35"/>
        <v>170550</v>
      </c>
      <c r="D1135" s="5" t="s">
        <v>2563</v>
      </c>
      <c r="E1135" s="5" t="s">
        <v>2564</v>
      </c>
      <c r="F1135" s="6" t="s">
        <v>27</v>
      </c>
      <c r="G1135" s="6">
        <v>1</v>
      </c>
      <c r="H1135" s="10">
        <v>1609.9</v>
      </c>
      <c r="I1135" s="10">
        <v>1609.9</v>
      </c>
    </row>
    <row r="1136" ht="30" spans="1:9">
      <c r="A1136" s="5" t="s">
        <v>4287</v>
      </c>
      <c r="B1136" s="4" t="str">
        <f t="shared" si="34"/>
        <v>170555</v>
      </c>
      <c r="C1136" s="4">
        <f t="shared" si="35"/>
        <v>170555</v>
      </c>
      <c r="D1136" s="5" t="s">
        <v>2565</v>
      </c>
      <c r="E1136" s="5" t="s">
        <v>2566</v>
      </c>
      <c r="F1136" s="6" t="s">
        <v>27</v>
      </c>
      <c r="G1136" s="6">
        <v>1</v>
      </c>
      <c r="H1136" s="7">
        <v>292.2</v>
      </c>
      <c r="I1136" s="7">
        <v>292.2</v>
      </c>
    </row>
    <row r="1137" ht="90" spans="1:9">
      <c r="A1137" s="5" t="s">
        <v>4288</v>
      </c>
      <c r="B1137" s="4" t="str">
        <f t="shared" si="34"/>
        <v>170557</v>
      </c>
      <c r="C1137" s="4">
        <f t="shared" si="35"/>
        <v>170557</v>
      </c>
      <c r="D1137" s="5" t="s">
        <v>2567</v>
      </c>
      <c r="E1137" s="5" t="s">
        <v>2568</v>
      </c>
      <c r="F1137" s="6" t="s">
        <v>32</v>
      </c>
      <c r="G1137" s="6">
        <v>1</v>
      </c>
      <c r="H1137" s="10">
        <v>1934.01</v>
      </c>
      <c r="I1137" s="10">
        <v>1934.01</v>
      </c>
    </row>
    <row r="1138" ht="60" spans="1:9">
      <c r="A1138" s="5" t="s">
        <v>4289</v>
      </c>
      <c r="B1138" s="4" t="str">
        <f t="shared" si="34"/>
        <v>170561</v>
      </c>
      <c r="C1138" s="4">
        <f t="shared" si="35"/>
        <v>170561</v>
      </c>
      <c r="D1138" s="5" t="s">
        <v>2569</v>
      </c>
      <c r="E1138" s="5" t="s">
        <v>2570</v>
      </c>
      <c r="F1138" s="6" t="s">
        <v>27</v>
      </c>
      <c r="G1138" s="6">
        <v>1</v>
      </c>
      <c r="H1138" s="10">
        <v>11375.22</v>
      </c>
      <c r="I1138" s="10">
        <v>11375.22</v>
      </c>
    </row>
    <row r="1139" ht="45" spans="1:9">
      <c r="A1139" s="5" t="s">
        <v>4290</v>
      </c>
      <c r="B1139" s="4" t="str">
        <f t="shared" si="34"/>
        <v>170562</v>
      </c>
      <c r="C1139" s="4">
        <f t="shared" si="35"/>
        <v>170562</v>
      </c>
      <c r="D1139" s="5" t="s">
        <v>2571</v>
      </c>
      <c r="E1139" s="5" t="s">
        <v>2572</v>
      </c>
      <c r="F1139" s="6" t="s">
        <v>27</v>
      </c>
      <c r="G1139" s="6">
        <v>1</v>
      </c>
      <c r="H1139" s="10">
        <v>3103.57</v>
      </c>
      <c r="I1139" s="10">
        <v>3103.57</v>
      </c>
    </row>
    <row r="1140" ht="120" spans="1:9">
      <c r="A1140" s="5" t="s">
        <v>4291</v>
      </c>
      <c r="B1140" s="4" t="str">
        <f t="shared" si="34"/>
        <v>170563</v>
      </c>
      <c r="C1140" s="4">
        <f t="shared" si="35"/>
        <v>170563</v>
      </c>
      <c r="D1140" s="5" t="s">
        <v>2573</v>
      </c>
      <c r="E1140" s="5" t="s">
        <v>2574</v>
      </c>
      <c r="F1140" s="6" t="s">
        <v>27</v>
      </c>
      <c r="G1140" s="6">
        <v>1</v>
      </c>
      <c r="H1140" s="10">
        <v>16149.86</v>
      </c>
      <c r="I1140" s="10">
        <v>16149.86</v>
      </c>
    </row>
    <row r="1141" spans="1:9">
      <c r="A1141" s="4" t="s">
        <v>4292</v>
      </c>
      <c r="B1141" s="4" t="str">
        <f t="shared" si="34"/>
        <v>1706</v>
      </c>
      <c r="C1141" s="4">
        <f t="shared" si="35"/>
        <v>1706</v>
      </c>
      <c r="D1141" s="5"/>
      <c r="E1141" s="4" t="s">
        <v>2575</v>
      </c>
      <c r="F1141" s="6"/>
      <c r="G1141" s="6"/>
      <c r="H1141" s="7"/>
      <c r="I1141" s="7"/>
    </row>
    <row r="1142" ht="45" spans="1:9">
      <c r="A1142" s="5" t="s">
        <v>4293</v>
      </c>
      <c r="B1142" s="4" t="str">
        <f t="shared" si="34"/>
        <v>170601</v>
      </c>
      <c r="C1142" s="4">
        <f t="shared" si="35"/>
        <v>170601</v>
      </c>
      <c r="D1142" s="5" t="s">
        <v>2576</v>
      </c>
      <c r="E1142" s="5" t="s">
        <v>2577</v>
      </c>
      <c r="F1142" s="6" t="s">
        <v>27</v>
      </c>
      <c r="G1142" s="6">
        <v>1</v>
      </c>
      <c r="H1142" s="7">
        <v>117.67</v>
      </c>
      <c r="I1142" s="7">
        <v>117.67</v>
      </c>
    </row>
    <row r="1143" ht="45" spans="1:9">
      <c r="A1143" s="5" t="s">
        <v>4294</v>
      </c>
      <c r="B1143" s="4" t="str">
        <f t="shared" si="34"/>
        <v>170602</v>
      </c>
      <c r="C1143" s="4">
        <f t="shared" si="35"/>
        <v>170602</v>
      </c>
      <c r="D1143" s="5" t="s">
        <v>2578</v>
      </c>
      <c r="E1143" s="5" t="s">
        <v>2579</v>
      </c>
      <c r="F1143" s="6" t="s">
        <v>27</v>
      </c>
      <c r="G1143" s="6">
        <v>1</v>
      </c>
      <c r="H1143" s="7">
        <v>131.41</v>
      </c>
      <c r="I1143" s="7">
        <v>131.41</v>
      </c>
    </row>
    <row r="1144" ht="45" spans="1:9">
      <c r="A1144" s="5" t="s">
        <v>4295</v>
      </c>
      <c r="B1144" s="4" t="str">
        <f t="shared" si="34"/>
        <v>170603</v>
      </c>
      <c r="C1144" s="4">
        <f t="shared" si="35"/>
        <v>170603</v>
      </c>
      <c r="D1144" s="5" t="s">
        <v>2580</v>
      </c>
      <c r="E1144" s="5" t="s">
        <v>2581</v>
      </c>
      <c r="F1144" s="6" t="s">
        <v>27</v>
      </c>
      <c r="G1144" s="6">
        <v>1</v>
      </c>
      <c r="H1144" s="7">
        <v>150.09</v>
      </c>
      <c r="I1144" s="7">
        <v>150.09</v>
      </c>
    </row>
    <row r="1145" ht="45" spans="1:9">
      <c r="A1145" s="5" t="s">
        <v>4296</v>
      </c>
      <c r="B1145" s="4" t="str">
        <f t="shared" si="34"/>
        <v>170604</v>
      </c>
      <c r="C1145" s="4">
        <f t="shared" si="35"/>
        <v>170604</v>
      </c>
      <c r="D1145" s="5" t="s">
        <v>2582</v>
      </c>
      <c r="E1145" s="5" t="s">
        <v>2583</v>
      </c>
      <c r="F1145" s="6" t="s">
        <v>27</v>
      </c>
      <c r="G1145" s="6">
        <v>1</v>
      </c>
      <c r="H1145" s="7">
        <v>186.86</v>
      </c>
      <c r="I1145" s="7">
        <v>186.86</v>
      </c>
    </row>
    <row r="1146" ht="45" spans="1:9">
      <c r="A1146" s="5" t="s">
        <v>4297</v>
      </c>
      <c r="B1146" s="4" t="str">
        <f t="shared" si="34"/>
        <v>170607</v>
      </c>
      <c r="C1146" s="4">
        <f t="shared" si="35"/>
        <v>170607</v>
      </c>
      <c r="D1146" s="5" t="s">
        <v>2584</v>
      </c>
      <c r="E1146" s="5" t="s">
        <v>2585</v>
      </c>
      <c r="F1146" s="6" t="s">
        <v>27</v>
      </c>
      <c r="G1146" s="6">
        <v>1</v>
      </c>
      <c r="H1146" s="7">
        <v>368.43</v>
      </c>
      <c r="I1146" s="7">
        <v>368.43</v>
      </c>
    </row>
    <row r="1147" ht="105" spans="1:9">
      <c r="A1147" s="5" t="s">
        <v>4298</v>
      </c>
      <c r="B1147" s="4" t="str">
        <f t="shared" si="34"/>
        <v>170608</v>
      </c>
      <c r="C1147" s="4">
        <f t="shared" si="35"/>
        <v>170608</v>
      </c>
      <c r="D1147" s="5" t="s">
        <v>2586</v>
      </c>
      <c r="E1147" s="5" t="s">
        <v>2587</v>
      </c>
      <c r="F1147" s="6" t="s">
        <v>27</v>
      </c>
      <c r="G1147" s="6">
        <v>1</v>
      </c>
      <c r="H1147" s="10">
        <v>1665.1</v>
      </c>
      <c r="I1147" s="10">
        <v>1665.1</v>
      </c>
    </row>
    <row r="1148" ht="105" spans="1:9">
      <c r="A1148" s="5" t="s">
        <v>4299</v>
      </c>
      <c r="B1148" s="4" t="str">
        <f t="shared" si="34"/>
        <v>170609</v>
      </c>
      <c r="C1148" s="4">
        <f t="shared" si="35"/>
        <v>170609</v>
      </c>
      <c r="D1148" s="5" t="s">
        <v>2588</v>
      </c>
      <c r="E1148" s="5" t="s">
        <v>2589</v>
      </c>
      <c r="F1148" s="6" t="s">
        <v>27</v>
      </c>
      <c r="G1148" s="6">
        <v>1</v>
      </c>
      <c r="H1148" s="10">
        <v>1665.1</v>
      </c>
      <c r="I1148" s="10">
        <v>1665.1</v>
      </c>
    </row>
    <row r="1149" ht="60" spans="1:9">
      <c r="A1149" s="5" t="s">
        <v>4300</v>
      </c>
      <c r="B1149" s="4" t="str">
        <f t="shared" si="34"/>
        <v>170610</v>
      </c>
      <c r="C1149" s="4">
        <f t="shared" si="35"/>
        <v>170610</v>
      </c>
      <c r="D1149" s="5" t="s">
        <v>2590</v>
      </c>
      <c r="E1149" s="5" t="s">
        <v>2591</v>
      </c>
      <c r="F1149" s="6" t="s">
        <v>27</v>
      </c>
      <c r="G1149" s="6">
        <v>1</v>
      </c>
      <c r="H1149" s="10">
        <v>1784.09</v>
      </c>
      <c r="I1149" s="10">
        <v>1784.09</v>
      </c>
    </row>
    <row r="1150" ht="75" spans="1:9">
      <c r="A1150" s="5" t="s">
        <v>4301</v>
      </c>
      <c r="B1150" s="4" t="str">
        <f t="shared" si="34"/>
        <v>170611</v>
      </c>
      <c r="C1150" s="4">
        <f t="shared" si="35"/>
        <v>170611</v>
      </c>
      <c r="D1150" s="5" t="s">
        <v>2592</v>
      </c>
      <c r="E1150" s="5" t="s">
        <v>2593</v>
      </c>
      <c r="F1150" s="6" t="s">
        <v>27</v>
      </c>
      <c r="G1150" s="6">
        <v>1</v>
      </c>
      <c r="H1150" s="10">
        <v>1905.61</v>
      </c>
      <c r="I1150" s="10">
        <v>1905.61</v>
      </c>
    </row>
    <row r="1151" ht="90" spans="1:9">
      <c r="A1151" s="5" t="s">
        <v>4302</v>
      </c>
      <c r="B1151" s="4" t="str">
        <f t="shared" si="34"/>
        <v>170612</v>
      </c>
      <c r="C1151" s="4">
        <f t="shared" si="35"/>
        <v>170612</v>
      </c>
      <c r="D1151" s="5" t="s">
        <v>2594</v>
      </c>
      <c r="E1151" s="5" t="s">
        <v>2595</v>
      </c>
      <c r="F1151" s="6" t="s">
        <v>27</v>
      </c>
      <c r="G1151" s="6">
        <v>1</v>
      </c>
      <c r="H1151" s="10">
        <v>1400.04</v>
      </c>
      <c r="I1151" s="10">
        <v>1400.04</v>
      </c>
    </row>
    <row r="1152" ht="75" spans="1:9">
      <c r="A1152" s="5" t="s">
        <v>4303</v>
      </c>
      <c r="B1152" s="4" t="str">
        <f t="shared" si="34"/>
        <v>170613</v>
      </c>
      <c r="C1152" s="4">
        <f t="shared" si="35"/>
        <v>170613</v>
      </c>
      <c r="D1152" s="5" t="s">
        <v>2596</v>
      </c>
      <c r="E1152" s="5" t="s">
        <v>2597</v>
      </c>
      <c r="F1152" s="6" t="s">
        <v>27</v>
      </c>
      <c r="G1152" s="6">
        <v>1</v>
      </c>
      <c r="H1152" s="10">
        <v>2091.42</v>
      </c>
      <c r="I1152" s="10">
        <v>2091.42</v>
      </c>
    </row>
    <row r="1153" ht="75" spans="1:9">
      <c r="A1153" s="5" t="s">
        <v>4304</v>
      </c>
      <c r="B1153" s="4" t="str">
        <f t="shared" si="34"/>
        <v>170614</v>
      </c>
      <c r="C1153" s="4">
        <f t="shared" si="35"/>
        <v>170614</v>
      </c>
      <c r="D1153" s="5" t="s">
        <v>2598</v>
      </c>
      <c r="E1153" s="5" t="s">
        <v>2599</v>
      </c>
      <c r="F1153" s="6" t="s">
        <v>27</v>
      </c>
      <c r="G1153" s="6">
        <v>1</v>
      </c>
      <c r="H1153" s="7">
        <v>232.16</v>
      </c>
      <c r="I1153" s="7">
        <v>232.16</v>
      </c>
    </row>
    <row r="1154" ht="45" spans="1:9">
      <c r="A1154" s="5" t="s">
        <v>4305</v>
      </c>
      <c r="B1154" s="4" t="str">
        <f t="shared" si="34"/>
        <v>170615</v>
      </c>
      <c r="C1154" s="4">
        <f t="shared" si="35"/>
        <v>170615</v>
      </c>
      <c r="D1154" s="5" t="s">
        <v>2600</v>
      </c>
      <c r="E1154" s="5" t="s">
        <v>2601</v>
      </c>
      <c r="F1154" s="6" t="s">
        <v>27</v>
      </c>
      <c r="G1154" s="6">
        <v>1</v>
      </c>
      <c r="H1154" s="7">
        <v>145.14</v>
      </c>
      <c r="I1154" s="7">
        <v>145.14</v>
      </c>
    </row>
    <row r="1155" spans="1:9">
      <c r="A1155" s="4" t="s">
        <v>4306</v>
      </c>
      <c r="B1155" s="4" t="str">
        <f t="shared" si="34"/>
        <v>18</v>
      </c>
      <c r="C1155" s="4">
        <f t="shared" si="35"/>
        <v>18</v>
      </c>
      <c r="D1155" s="5"/>
      <c r="E1155" s="4" t="s">
        <v>2602</v>
      </c>
      <c r="F1155" s="6"/>
      <c r="G1155" s="6"/>
      <c r="H1155" s="7"/>
      <c r="I1155" s="7"/>
    </row>
    <row r="1156" spans="1:9">
      <c r="A1156" s="4" t="s">
        <v>4307</v>
      </c>
      <c r="B1156" s="4" t="str">
        <f t="shared" si="34"/>
        <v>1801</v>
      </c>
      <c r="C1156" s="4">
        <f t="shared" si="35"/>
        <v>1801</v>
      </c>
      <c r="D1156" s="5"/>
      <c r="E1156" s="4" t="s">
        <v>2603</v>
      </c>
      <c r="F1156" s="6"/>
      <c r="G1156" s="6"/>
      <c r="H1156" s="7"/>
      <c r="I1156" s="7"/>
    </row>
    <row r="1157" ht="45" spans="1:9">
      <c r="A1157" s="5" t="s">
        <v>4308</v>
      </c>
      <c r="B1157" s="4" t="str">
        <f t="shared" si="34"/>
        <v>180107</v>
      </c>
      <c r="C1157" s="4">
        <f t="shared" si="35"/>
        <v>180107</v>
      </c>
      <c r="D1157" s="5" t="s">
        <v>2604</v>
      </c>
      <c r="E1157" s="5" t="s">
        <v>2605</v>
      </c>
      <c r="F1157" s="6" t="s">
        <v>27</v>
      </c>
      <c r="G1157" s="6">
        <v>1</v>
      </c>
      <c r="H1157" s="7">
        <v>678.62</v>
      </c>
      <c r="I1157" s="7">
        <v>678.62</v>
      </c>
    </row>
    <row r="1158" ht="30" spans="1:9">
      <c r="A1158" s="5" t="s">
        <v>4309</v>
      </c>
      <c r="B1158" s="4" t="str">
        <f t="shared" si="34"/>
        <v>180110</v>
      </c>
      <c r="C1158" s="4">
        <f t="shared" si="35"/>
        <v>180110</v>
      </c>
      <c r="D1158" s="5" t="s">
        <v>2606</v>
      </c>
      <c r="E1158" s="5" t="s">
        <v>2607</v>
      </c>
      <c r="F1158" s="6" t="s">
        <v>27</v>
      </c>
      <c r="G1158" s="6">
        <v>1</v>
      </c>
      <c r="H1158" s="7">
        <v>89.1</v>
      </c>
      <c r="I1158" s="7">
        <v>89.1</v>
      </c>
    </row>
    <row r="1159" ht="30" spans="1:9">
      <c r="A1159" s="5" t="s">
        <v>4310</v>
      </c>
      <c r="B1159" s="4" t="str">
        <f t="shared" si="34"/>
        <v>180115</v>
      </c>
      <c r="C1159" s="4">
        <f t="shared" si="35"/>
        <v>180115</v>
      </c>
      <c r="D1159" s="5" t="s">
        <v>2608</v>
      </c>
      <c r="E1159" s="5" t="s">
        <v>2609</v>
      </c>
      <c r="F1159" s="6" t="s">
        <v>27</v>
      </c>
      <c r="G1159" s="6">
        <v>1</v>
      </c>
      <c r="H1159" s="7">
        <v>68.17</v>
      </c>
      <c r="I1159" s="7">
        <v>68.17</v>
      </c>
    </row>
    <row r="1160" spans="1:9">
      <c r="A1160" s="4" t="s">
        <v>4311</v>
      </c>
      <c r="B1160" s="4" t="str">
        <f t="shared" si="34"/>
        <v>1802</v>
      </c>
      <c r="C1160" s="4">
        <f t="shared" si="35"/>
        <v>1802</v>
      </c>
      <c r="D1160" s="5"/>
      <c r="E1160" s="4" t="s">
        <v>2610</v>
      </c>
      <c r="F1160" s="6"/>
      <c r="G1160" s="6"/>
      <c r="H1160" s="7"/>
      <c r="I1160" s="7"/>
    </row>
    <row r="1161" ht="45" spans="1:9">
      <c r="A1161" s="5" t="s">
        <v>4312</v>
      </c>
      <c r="B1161" s="4" t="str">
        <f t="shared" si="34"/>
        <v>180201</v>
      </c>
      <c r="C1161" s="4">
        <f t="shared" si="35"/>
        <v>180201</v>
      </c>
      <c r="D1161" s="5" t="s">
        <v>2611</v>
      </c>
      <c r="E1161" s="5" t="s">
        <v>2612</v>
      </c>
      <c r="F1161" s="6" t="s">
        <v>27</v>
      </c>
      <c r="G1161" s="6">
        <v>1</v>
      </c>
      <c r="H1161" s="7">
        <v>38.5</v>
      </c>
      <c r="I1161" s="7">
        <v>38.5</v>
      </c>
    </row>
    <row r="1162" ht="45" spans="1:9">
      <c r="A1162" s="5" t="s">
        <v>4313</v>
      </c>
      <c r="B1162" s="4" t="str">
        <f t="shared" si="34"/>
        <v>180202</v>
      </c>
      <c r="C1162" s="4">
        <f t="shared" si="35"/>
        <v>180202</v>
      </c>
      <c r="D1162" s="5" t="s">
        <v>2613</v>
      </c>
      <c r="E1162" s="5" t="s">
        <v>2614</v>
      </c>
      <c r="F1162" s="6" t="s">
        <v>27</v>
      </c>
      <c r="G1162" s="6">
        <v>1</v>
      </c>
      <c r="H1162" s="7">
        <v>43.81</v>
      </c>
      <c r="I1162" s="7">
        <v>43.81</v>
      </c>
    </row>
    <row r="1163" ht="30" spans="1:9">
      <c r="A1163" s="5" t="s">
        <v>4314</v>
      </c>
      <c r="B1163" s="4" t="str">
        <f t="shared" si="34"/>
        <v>180204</v>
      </c>
      <c r="C1163" s="4">
        <f t="shared" si="35"/>
        <v>180204</v>
      </c>
      <c r="D1163" s="5" t="s">
        <v>2615</v>
      </c>
      <c r="E1163" s="5" t="s">
        <v>2616</v>
      </c>
      <c r="F1163" s="6" t="s">
        <v>27</v>
      </c>
      <c r="G1163" s="6">
        <v>1</v>
      </c>
      <c r="H1163" s="7">
        <v>33.64</v>
      </c>
      <c r="I1163" s="7">
        <v>33.64</v>
      </c>
    </row>
    <row r="1164" ht="30" spans="1:9">
      <c r="A1164" s="5" t="s">
        <v>4315</v>
      </c>
      <c r="B1164" s="4" t="str">
        <f t="shared" si="34"/>
        <v>180205</v>
      </c>
      <c r="C1164" s="4">
        <f t="shared" si="35"/>
        <v>180205</v>
      </c>
      <c r="D1164" s="5" t="s">
        <v>2617</v>
      </c>
      <c r="E1164" s="5" t="s">
        <v>2618</v>
      </c>
      <c r="F1164" s="6" t="s">
        <v>27</v>
      </c>
      <c r="G1164" s="6">
        <v>1</v>
      </c>
      <c r="H1164" s="7">
        <v>55.97</v>
      </c>
      <c r="I1164" s="7">
        <v>55.97</v>
      </c>
    </row>
    <row r="1165" ht="30" spans="1:9">
      <c r="A1165" s="5" t="s">
        <v>4316</v>
      </c>
      <c r="B1165" s="4" t="str">
        <f t="shared" si="34"/>
        <v>180206</v>
      </c>
      <c r="C1165" s="4">
        <f t="shared" si="35"/>
        <v>180206</v>
      </c>
      <c r="D1165" s="5" t="s">
        <v>2619</v>
      </c>
      <c r="E1165" s="5" t="s">
        <v>2620</v>
      </c>
      <c r="F1165" s="6" t="s">
        <v>27</v>
      </c>
      <c r="G1165" s="6">
        <v>1</v>
      </c>
      <c r="H1165" s="7">
        <v>39.4</v>
      </c>
      <c r="I1165" s="7">
        <v>39.4</v>
      </c>
    </row>
    <row r="1166" ht="60" spans="1:9">
      <c r="A1166" s="5" t="s">
        <v>4317</v>
      </c>
      <c r="B1166" s="4" t="str">
        <f t="shared" ref="B1166:B1229" si="36">SUBSTITUTE(A1166,"'",)</f>
        <v>180207</v>
      </c>
      <c r="C1166" s="4">
        <f t="shared" ref="C1166:C1229" si="37">VALUE(B1166)</f>
        <v>180207</v>
      </c>
      <c r="D1166" s="5" t="s">
        <v>2621</v>
      </c>
      <c r="E1166" s="5" t="s">
        <v>2622</v>
      </c>
      <c r="F1166" s="6" t="s">
        <v>27</v>
      </c>
      <c r="G1166" s="6">
        <v>1</v>
      </c>
      <c r="H1166" s="7">
        <v>60.83</v>
      </c>
      <c r="I1166" s="7">
        <v>60.83</v>
      </c>
    </row>
    <row r="1167" ht="45" spans="1:9">
      <c r="A1167" s="5" t="s">
        <v>4318</v>
      </c>
      <c r="B1167" s="4" t="str">
        <f t="shared" si="36"/>
        <v>180208</v>
      </c>
      <c r="C1167" s="4">
        <f t="shared" si="37"/>
        <v>180208</v>
      </c>
      <c r="D1167" s="5" t="s">
        <v>2623</v>
      </c>
      <c r="E1167" s="5" t="s">
        <v>2624</v>
      </c>
      <c r="F1167" s="6" t="s">
        <v>27</v>
      </c>
      <c r="G1167" s="6">
        <v>1</v>
      </c>
      <c r="H1167" s="7">
        <v>83.16</v>
      </c>
      <c r="I1167" s="7">
        <v>83.16</v>
      </c>
    </row>
    <row r="1168" ht="30" spans="1:9">
      <c r="A1168" s="5" t="s">
        <v>4319</v>
      </c>
      <c r="B1168" s="4" t="str">
        <f t="shared" si="36"/>
        <v>180209</v>
      </c>
      <c r="C1168" s="4">
        <f t="shared" si="37"/>
        <v>180209</v>
      </c>
      <c r="D1168" s="5" t="s">
        <v>2625</v>
      </c>
      <c r="E1168" s="5" t="s">
        <v>2626</v>
      </c>
      <c r="F1168" s="6" t="s">
        <v>27</v>
      </c>
      <c r="G1168" s="6">
        <v>1</v>
      </c>
      <c r="H1168" s="7">
        <v>34.96</v>
      </c>
      <c r="I1168" s="7">
        <v>34.96</v>
      </c>
    </row>
    <row r="1169" ht="30" spans="1:9">
      <c r="A1169" s="5" t="s">
        <v>4320</v>
      </c>
      <c r="B1169" s="4" t="str">
        <f t="shared" si="36"/>
        <v>180210</v>
      </c>
      <c r="C1169" s="4">
        <f t="shared" si="37"/>
        <v>180210</v>
      </c>
      <c r="D1169" s="5" t="s">
        <v>2627</v>
      </c>
      <c r="E1169" s="5" t="s">
        <v>2628</v>
      </c>
      <c r="F1169" s="6" t="s">
        <v>27</v>
      </c>
      <c r="G1169" s="6">
        <v>1</v>
      </c>
      <c r="H1169" s="7">
        <v>48.47</v>
      </c>
      <c r="I1169" s="7">
        <v>48.47</v>
      </c>
    </row>
    <row r="1170" ht="45" spans="1:9">
      <c r="A1170" s="5" t="s">
        <v>4321</v>
      </c>
      <c r="B1170" s="4" t="str">
        <f t="shared" si="36"/>
        <v>180211</v>
      </c>
      <c r="C1170" s="4">
        <f t="shared" si="37"/>
        <v>180211</v>
      </c>
      <c r="D1170" s="5" t="s">
        <v>2629</v>
      </c>
      <c r="E1170" s="5" t="s">
        <v>2630</v>
      </c>
      <c r="F1170" s="6" t="s">
        <v>27</v>
      </c>
      <c r="G1170" s="6">
        <v>1</v>
      </c>
      <c r="H1170" s="7">
        <v>134.52</v>
      </c>
      <c r="I1170" s="7">
        <v>134.52</v>
      </c>
    </row>
    <row r="1171" ht="30" spans="1:9">
      <c r="A1171" s="5" t="s">
        <v>4322</v>
      </c>
      <c r="B1171" s="4" t="str">
        <f t="shared" si="36"/>
        <v>180212</v>
      </c>
      <c r="C1171" s="4">
        <f t="shared" si="37"/>
        <v>180212</v>
      </c>
      <c r="D1171" s="5" t="s">
        <v>2631</v>
      </c>
      <c r="E1171" s="5" t="s">
        <v>2632</v>
      </c>
      <c r="F1171" s="6" t="s">
        <v>27</v>
      </c>
      <c r="G1171" s="6">
        <v>1</v>
      </c>
      <c r="H1171" s="7">
        <v>78.3</v>
      </c>
      <c r="I1171" s="7">
        <v>78.3</v>
      </c>
    </row>
    <row r="1172" spans="1:9">
      <c r="A1172" s="5" t="s">
        <v>4323</v>
      </c>
      <c r="B1172" s="4" t="str">
        <f t="shared" si="36"/>
        <v>180217</v>
      </c>
      <c r="C1172" s="4">
        <f t="shared" si="37"/>
        <v>180217</v>
      </c>
      <c r="D1172" s="5" t="s">
        <v>2633</v>
      </c>
      <c r="E1172" s="5" t="s">
        <v>2634</v>
      </c>
      <c r="F1172" s="6" t="s">
        <v>27</v>
      </c>
      <c r="G1172" s="6">
        <v>1</v>
      </c>
      <c r="H1172" s="7">
        <v>9.22</v>
      </c>
      <c r="I1172" s="7">
        <v>9.22</v>
      </c>
    </row>
    <row r="1173" spans="1:9">
      <c r="A1173" s="5" t="s">
        <v>4324</v>
      </c>
      <c r="B1173" s="4" t="str">
        <f t="shared" si="36"/>
        <v>180218</v>
      </c>
      <c r="C1173" s="4">
        <f t="shared" si="37"/>
        <v>180218</v>
      </c>
      <c r="D1173" s="5" t="s">
        <v>2635</v>
      </c>
      <c r="E1173" s="5" t="s">
        <v>2636</v>
      </c>
      <c r="F1173" s="6" t="s">
        <v>27</v>
      </c>
      <c r="G1173" s="6">
        <v>1</v>
      </c>
      <c r="H1173" s="7">
        <v>18.69</v>
      </c>
      <c r="I1173" s="7">
        <v>18.69</v>
      </c>
    </row>
    <row r="1174" spans="1:9">
      <c r="A1174" s="5" t="s">
        <v>4325</v>
      </c>
      <c r="B1174" s="4" t="str">
        <f t="shared" si="36"/>
        <v>180220</v>
      </c>
      <c r="C1174" s="4">
        <f t="shared" si="37"/>
        <v>180220</v>
      </c>
      <c r="D1174" s="5" t="s">
        <v>2637</v>
      </c>
      <c r="E1174" s="5" t="s">
        <v>2638</v>
      </c>
      <c r="F1174" s="6" t="s">
        <v>27</v>
      </c>
      <c r="G1174" s="6">
        <v>1</v>
      </c>
      <c r="H1174" s="7">
        <v>50.01</v>
      </c>
      <c r="I1174" s="7">
        <v>50.01</v>
      </c>
    </row>
    <row r="1175" spans="1:9">
      <c r="A1175" s="4" t="s">
        <v>4326</v>
      </c>
      <c r="B1175" s="4" t="str">
        <f t="shared" si="36"/>
        <v>1803</v>
      </c>
      <c r="C1175" s="4">
        <f t="shared" si="37"/>
        <v>1803</v>
      </c>
      <c r="D1175" s="5"/>
      <c r="E1175" s="4" t="s">
        <v>2639</v>
      </c>
      <c r="F1175" s="6"/>
      <c r="G1175" s="6"/>
      <c r="H1175" s="7"/>
      <c r="I1175" s="7"/>
    </row>
    <row r="1176" ht="30" spans="1:9">
      <c r="A1176" s="5" t="s">
        <v>4327</v>
      </c>
      <c r="B1176" s="4" t="str">
        <f t="shared" si="36"/>
        <v>180301</v>
      </c>
      <c r="C1176" s="4">
        <f t="shared" si="37"/>
        <v>180301</v>
      </c>
      <c r="D1176" s="5" t="s">
        <v>2640</v>
      </c>
      <c r="E1176" s="5" t="s">
        <v>2641</v>
      </c>
      <c r="F1176" s="6" t="s">
        <v>27</v>
      </c>
      <c r="G1176" s="6">
        <v>1</v>
      </c>
      <c r="H1176" s="10">
        <v>4420.3</v>
      </c>
      <c r="I1176" s="10">
        <v>4420.3</v>
      </c>
    </row>
    <row r="1177" spans="1:9">
      <c r="A1177" s="5" t="s">
        <v>4328</v>
      </c>
      <c r="B1177" s="4" t="str">
        <f t="shared" si="36"/>
        <v>180302</v>
      </c>
      <c r="C1177" s="4">
        <f t="shared" si="37"/>
        <v>180302</v>
      </c>
      <c r="D1177" s="5" t="s">
        <v>2642</v>
      </c>
      <c r="E1177" s="5" t="s">
        <v>2643</v>
      </c>
      <c r="F1177" s="6" t="s">
        <v>27</v>
      </c>
      <c r="G1177" s="6">
        <v>1</v>
      </c>
      <c r="H1177" s="10">
        <v>1038.56</v>
      </c>
      <c r="I1177" s="10">
        <v>1038.56</v>
      </c>
    </row>
    <row r="1178" spans="1:9">
      <c r="A1178" s="5" t="s">
        <v>4329</v>
      </c>
      <c r="B1178" s="4" t="str">
        <f t="shared" si="36"/>
        <v>180303</v>
      </c>
      <c r="C1178" s="4">
        <f t="shared" si="37"/>
        <v>180303</v>
      </c>
      <c r="D1178" s="5" t="s">
        <v>2644</v>
      </c>
      <c r="E1178" s="5" t="s">
        <v>2645</v>
      </c>
      <c r="F1178" s="6" t="s">
        <v>27</v>
      </c>
      <c r="G1178" s="6">
        <v>1</v>
      </c>
      <c r="H1178" s="10">
        <v>1625.56</v>
      </c>
      <c r="I1178" s="10">
        <v>1625.56</v>
      </c>
    </row>
    <row r="1179" spans="1:9">
      <c r="A1179" s="5" t="s">
        <v>4330</v>
      </c>
      <c r="B1179" s="4" t="str">
        <f t="shared" si="36"/>
        <v>180304</v>
      </c>
      <c r="C1179" s="4">
        <f t="shared" si="37"/>
        <v>180304</v>
      </c>
      <c r="D1179" s="5" t="s">
        <v>2646</v>
      </c>
      <c r="E1179" s="5" t="s">
        <v>2647</v>
      </c>
      <c r="F1179" s="6" t="s">
        <v>27</v>
      </c>
      <c r="G1179" s="6">
        <v>1</v>
      </c>
      <c r="H1179" s="10">
        <v>1748.55</v>
      </c>
      <c r="I1179" s="10">
        <v>1748.55</v>
      </c>
    </row>
    <row r="1180" ht="30" spans="1:9">
      <c r="A1180" s="5" t="s">
        <v>4331</v>
      </c>
      <c r="B1180" s="4" t="str">
        <f t="shared" si="36"/>
        <v>180305</v>
      </c>
      <c r="C1180" s="4">
        <f t="shared" si="37"/>
        <v>180305</v>
      </c>
      <c r="D1180" s="5" t="s">
        <v>2648</v>
      </c>
      <c r="E1180" s="5" t="s">
        <v>2649</v>
      </c>
      <c r="F1180" s="6" t="s">
        <v>27</v>
      </c>
      <c r="G1180" s="6">
        <v>1</v>
      </c>
      <c r="H1180" s="10">
        <v>1659.95</v>
      </c>
      <c r="I1180" s="10">
        <v>1659.95</v>
      </c>
    </row>
    <row r="1181" spans="1:9">
      <c r="A1181" s="4" t="s">
        <v>4332</v>
      </c>
      <c r="B1181" s="4" t="str">
        <f t="shared" si="36"/>
        <v>1804</v>
      </c>
      <c r="C1181" s="4">
        <f t="shared" si="37"/>
        <v>1804</v>
      </c>
      <c r="D1181" s="5"/>
      <c r="E1181" s="4" t="s">
        <v>2650</v>
      </c>
      <c r="F1181" s="6"/>
      <c r="G1181" s="6"/>
      <c r="H1181" s="7"/>
      <c r="I1181" s="7"/>
    </row>
    <row r="1182" ht="105" spans="1:9">
      <c r="A1182" s="5" t="s">
        <v>4333</v>
      </c>
      <c r="B1182" s="4" t="str">
        <f t="shared" si="36"/>
        <v>180405</v>
      </c>
      <c r="C1182" s="4">
        <f t="shared" si="37"/>
        <v>180405</v>
      </c>
      <c r="D1182" s="5" t="s">
        <v>2651</v>
      </c>
      <c r="E1182" s="5" t="s">
        <v>2652</v>
      </c>
      <c r="F1182" s="6" t="s">
        <v>27</v>
      </c>
      <c r="G1182" s="6">
        <v>1</v>
      </c>
      <c r="H1182" s="10">
        <v>4839.73</v>
      </c>
      <c r="I1182" s="10">
        <v>4839.73</v>
      </c>
    </row>
    <row r="1183" spans="1:9">
      <c r="A1183" s="4" t="s">
        <v>4334</v>
      </c>
      <c r="B1183" s="4" t="str">
        <f t="shared" si="36"/>
        <v>1806</v>
      </c>
      <c r="C1183" s="4">
        <f t="shared" si="37"/>
        <v>1806</v>
      </c>
      <c r="D1183" s="5"/>
      <c r="E1183" s="4" t="s">
        <v>2653</v>
      </c>
      <c r="F1183" s="6"/>
      <c r="G1183" s="6"/>
      <c r="H1183" s="7"/>
      <c r="I1183" s="7"/>
    </row>
    <row r="1184" ht="90" spans="1:9">
      <c r="A1184" s="5" t="s">
        <v>4335</v>
      </c>
      <c r="B1184" s="4" t="str">
        <f t="shared" si="36"/>
        <v>180602</v>
      </c>
      <c r="C1184" s="4">
        <f t="shared" si="37"/>
        <v>180602</v>
      </c>
      <c r="D1184" s="5" t="s">
        <v>2654</v>
      </c>
      <c r="E1184" s="5" t="s">
        <v>2655</v>
      </c>
      <c r="F1184" s="6" t="s">
        <v>27</v>
      </c>
      <c r="G1184" s="6">
        <v>1</v>
      </c>
      <c r="H1184" s="10">
        <v>2863.28</v>
      </c>
      <c r="I1184" s="10">
        <v>2863.28</v>
      </c>
    </row>
    <row r="1185" ht="90" spans="1:9">
      <c r="A1185" s="5" t="s">
        <v>4336</v>
      </c>
      <c r="B1185" s="4" t="str">
        <f t="shared" si="36"/>
        <v>180603</v>
      </c>
      <c r="C1185" s="4">
        <f t="shared" si="37"/>
        <v>180603</v>
      </c>
      <c r="D1185" s="5" t="s">
        <v>2656</v>
      </c>
      <c r="E1185" s="5" t="s">
        <v>2657</v>
      </c>
      <c r="F1185" s="6" t="s">
        <v>27</v>
      </c>
      <c r="G1185" s="6">
        <v>1</v>
      </c>
      <c r="H1185" s="10">
        <v>3227.27</v>
      </c>
      <c r="I1185" s="10">
        <v>3227.27</v>
      </c>
    </row>
    <row r="1186" ht="90" spans="1:9">
      <c r="A1186" s="5" t="s">
        <v>4337</v>
      </c>
      <c r="B1186" s="4" t="str">
        <f t="shared" si="36"/>
        <v>180604</v>
      </c>
      <c r="C1186" s="4">
        <f t="shared" si="37"/>
        <v>180604</v>
      </c>
      <c r="D1186" s="5" t="s">
        <v>2658</v>
      </c>
      <c r="E1186" s="5" t="s">
        <v>2659</v>
      </c>
      <c r="F1186" s="6" t="s">
        <v>27</v>
      </c>
      <c r="G1186" s="6">
        <v>1</v>
      </c>
      <c r="H1186" s="10">
        <v>4589.42</v>
      </c>
      <c r="I1186" s="10">
        <v>4589.42</v>
      </c>
    </row>
    <row r="1187" ht="90" spans="1:9">
      <c r="A1187" s="5" t="s">
        <v>4338</v>
      </c>
      <c r="B1187" s="4" t="str">
        <f t="shared" si="36"/>
        <v>180605</v>
      </c>
      <c r="C1187" s="4">
        <f t="shared" si="37"/>
        <v>180605</v>
      </c>
      <c r="D1187" s="5" t="s">
        <v>2660</v>
      </c>
      <c r="E1187" s="5" t="s">
        <v>2661</v>
      </c>
      <c r="F1187" s="6" t="s">
        <v>27</v>
      </c>
      <c r="G1187" s="6">
        <v>1</v>
      </c>
      <c r="H1187" s="10">
        <v>5400.63</v>
      </c>
      <c r="I1187" s="10">
        <v>5400.63</v>
      </c>
    </row>
    <row r="1188" ht="90" spans="1:9">
      <c r="A1188" s="5" t="s">
        <v>4339</v>
      </c>
      <c r="B1188" s="4" t="str">
        <f t="shared" si="36"/>
        <v>180606</v>
      </c>
      <c r="C1188" s="4">
        <f t="shared" si="37"/>
        <v>180606</v>
      </c>
      <c r="D1188" s="5" t="s">
        <v>2662</v>
      </c>
      <c r="E1188" s="5" t="s">
        <v>2663</v>
      </c>
      <c r="F1188" s="6" t="s">
        <v>27</v>
      </c>
      <c r="G1188" s="6">
        <v>1</v>
      </c>
      <c r="H1188" s="10">
        <v>5699.63</v>
      </c>
      <c r="I1188" s="10">
        <v>5699.63</v>
      </c>
    </row>
    <row r="1189" ht="105" spans="1:9">
      <c r="A1189" s="5" t="s">
        <v>4340</v>
      </c>
      <c r="B1189" s="4" t="str">
        <f t="shared" si="36"/>
        <v>180607</v>
      </c>
      <c r="C1189" s="4">
        <f t="shared" si="37"/>
        <v>180607</v>
      </c>
      <c r="D1189" s="5" t="s">
        <v>2664</v>
      </c>
      <c r="E1189" s="5" t="s">
        <v>2665</v>
      </c>
      <c r="F1189" s="6" t="s">
        <v>27</v>
      </c>
      <c r="G1189" s="6">
        <v>1</v>
      </c>
      <c r="H1189" s="10">
        <v>7985.61</v>
      </c>
      <c r="I1189" s="10">
        <v>7985.61</v>
      </c>
    </row>
    <row r="1190" ht="105" spans="1:9">
      <c r="A1190" s="5" t="s">
        <v>4341</v>
      </c>
      <c r="B1190" s="4" t="str">
        <f t="shared" si="36"/>
        <v>180608</v>
      </c>
      <c r="C1190" s="4">
        <f t="shared" si="37"/>
        <v>180608</v>
      </c>
      <c r="D1190" s="5" t="s">
        <v>2666</v>
      </c>
      <c r="E1190" s="5" t="s">
        <v>2667</v>
      </c>
      <c r="F1190" s="6" t="s">
        <v>27</v>
      </c>
      <c r="G1190" s="6">
        <v>1</v>
      </c>
      <c r="H1190" s="10">
        <v>10893.93</v>
      </c>
      <c r="I1190" s="10">
        <v>10893.93</v>
      </c>
    </row>
    <row r="1191" ht="105" spans="1:9">
      <c r="A1191" s="5" t="s">
        <v>4342</v>
      </c>
      <c r="B1191" s="4" t="str">
        <f t="shared" si="36"/>
        <v>180609</v>
      </c>
      <c r="C1191" s="4">
        <f t="shared" si="37"/>
        <v>180609</v>
      </c>
      <c r="D1191" s="5" t="s">
        <v>2668</v>
      </c>
      <c r="E1191" s="5" t="s">
        <v>2669</v>
      </c>
      <c r="F1191" s="6" t="s">
        <v>27</v>
      </c>
      <c r="G1191" s="6">
        <v>1</v>
      </c>
      <c r="H1191" s="10">
        <v>13522.97</v>
      </c>
      <c r="I1191" s="10">
        <v>13522.97</v>
      </c>
    </row>
    <row r="1192" spans="1:9">
      <c r="A1192" s="4" t="s">
        <v>4343</v>
      </c>
      <c r="B1192" s="4" t="str">
        <f t="shared" si="36"/>
        <v>1807</v>
      </c>
      <c r="C1192" s="4">
        <f t="shared" si="37"/>
        <v>1807</v>
      </c>
      <c r="D1192" s="5"/>
      <c r="E1192" s="4" t="s">
        <v>2670</v>
      </c>
      <c r="F1192" s="6"/>
      <c r="G1192" s="6"/>
      <c r="H1192" s="7"/>
      <c r="I1192" s="7"/>
    </row>
    <row r="1193" ht="75" spans="1:9">
      <c r="A1193" s="5" t="s">
        <v>4344</v>
      </c>
      <c r="B1193" s="4" t="str">
        <f t="shared" si="36"/>
        <v>180702</v>
      </c>
      <c r="C1193" s="4">
        <f t="shared" si="37"/>
        <v>180702</v>
      </c>
      <c r="D1193" s="5" t="s">
        <v>2671</v>
      </c>
      <c r="E1193" s="5" t="s">
        <v>2672</v>
      </c>
      <c r="F1193" s="6" t="s">
        <v>27</v>
      </c>
      <c r="G1193" s="6">
        <v>1</v>
      </c>
      <c r="H1193" s="7">
        <v>276.35</v>
      </c>
      <c r="I1193" s="7">
        <v>276.35</v>
      </c>
    </row>
    <row r="1194" spans="1:9">
      <c r="A1194" s="4" t="s">
        <v>4345</v>
      </c>
      <c r="B1194" s="4" t="str">
        <f t="shared" si="36"/>
        <v>1808</v>
      </c>
      <c r="C1194" s="4">
        <f t="shared" si="37"/>
        <v>1808</v>
      </c>
      <c r="D1194" s="5"/>
      <c r="E1194" s="4" t="s">
        <v>2504</v>
      </c>
      <c r="F1194" s="6"/>
      <c r="G1194" s="6"/>
      <c r="H1194" s="7"/>
      <c r="I1194" s="7"/>
    </row>
    <row r="1195" ht="30" spans="1:9">
      <c r="A1195" s="5" t="s">
        <v>4346</v>
      </c>
      <c r="B1195" s="4" t="str">
        <f t="shared" si="36"/>
        <v>180803</v>
      </c>
      <c r="C1195" s="4">
        <f t="shared" si="37"/>
        <v>180803</v>
      </c>
      <c r="D1195" s="5" t="s">
        <v>2673</v>
      </c>
      <c r="E1195" s="5" t="s">
        <v>2674</v>
      </c>
      <c r="F1195" s="6" t="s">
        <v>27</v>
      </c>
      <c r="G1195" s="6">
        <v>1</v>
      </c>
      <c r="H1195" s="7">
        <v>129.76</v>
      </c>
      <c r="I1195" s="7">
        <v>129.76</v>
      </c>
    </row>
    <row r="1196" spans="1:9">
      <c r="A1196" s="5" t="s">
        <v>4347</v>
      </c>
      <c r="B1196" s="4" t="str">
        <f t="shared" si="36"/>
        <v>180804</v>
      </c>
      <c r="C1196" s="4">
        <f t="shared" si="37"/>
        <v>180804</v>
      </c>
      <c r="D1196" s="5" t="s">
        <v>2675</v>
      </c>
      <c r="E1196" s="5" t="s">
        <v>2676</v>
      </c>
      <c r="F1196" s="6" t="s">
        <v>27</v>
      </c>
      <c r="G1196" s="6">
        <v>1</v>
      </c>
      <c r="H1196" s="7">
        <v>794.13</v>
      </c>
      <c r="I1196" s="7">
        <v>794.13</v>
      </c>
    </row>
    <row r="1197" ht="30" spans="1:9">
      <c r="A1197" s="5" t="s">
        <v>4348</v>
      </c>
      <c r="B1197" s="4" t="str">
        <f t="shared" si="36"/>
        <v>180809</v>
      </c>
      <c r="C1197" s="4">
        <f t="shared" si="37"/>
        <v>180809</v>
      </c>
      <c r="D1197" s="5" t="s">
        <v>2677</v>
      </c>
      <c r="E1197" s="5" t="s">
        <v>2678</v>
      </c>
      <c r="F1197" s="6" t="s">
        <v>27</v>
      </c>
      <c r="G1197" s="6">
        <v>1</v>
      </c>
      <c r="H1197" s="7">
        <v>109.87</v>
      </c>
      <c r="I1197" s="7">
        <v>109.87</v>
      </c>
    </row>
    <row r="1198" spans="1:9">
      <c r="A1198" s="4" t="s">
        <v>4349</v>
      </c>
      <c r="B1198" s="4" t="str">
        <f t="shared" si="36"/>
        <v>1810</v>
      </c>
      <c r="C1198" s="4">
        <f t="shared" si="37"/>
        <v>1810</v>
      </c>
      <c r="D1198" s="5"/>
      <c r="E1198" s="4" t="s">
        <v>2679</v>
      </c>
      <c r="F1198" s="6"/>
      <c r="G1198" s="6"/>
      <c r="H1198" s="7"/>
      <c r="I1198" s="7"/>
    </row>
    <row r="1199" ht="105" spans="1:9">
      <c r="A1199" s="5" t="s">
        <v>4350</v>
      </c>
      <c r="B1199" s="4" t="str">
        <f t="shared" si="36"/>
        <v>181001</v>
      </c>
      <c r="C1199" s="4">
        <f t="shared" si="37"/>
        <v>181001</v>
      </c>
      <c r="D1199" s="5" t="s">
        <v>2680</v>
      </c>
      <c r="E1199" s="5" t="s">
        <v>2681</v>
      </c>
      <c r="F1199" s="6" t="s">
        <v>27</v>
      </c>
      <c r="G1199" s="6">
        <v>1</v>
      </c>
      <c r="H1199" s="7">
        <v>142.76</v>
      </c>
      <c r="I1199" s="7">
        <v>142.76</v>
      </c>
    </row>
    <row r="1200" ht="105" spans="1:9">
      <c r="A1200" s="5" t="s">
        <v>4351</v>
      </c>
      <c r="B1200" s="4" t="str">
        <f t="shared" si="36"/>
        <v>181002</v>
      </c>
      <c r="C1200" s="4">
        <f t="shared" si="37"/>
        <v>181002</v>
      </c>
      <c r="D1200" s="5" t="s">
        <v>2682</v>
      </c>
      <c r="E1200" s="5" t="s">
        <v>2683</v>
      </c>
      <c r="F1200" s="6" t="s">
        <v>27</v>
      </c>
      <c r="G1200" s="6">
        <v>1</v>
      </c>
      <c r="H1200" s="7">
        <v>180.63</v>
      </c>
      <c r="I1200" s="7">
        <v>180.63</v>
      </c>
    </row>
    <row r="1201" ht="105" spans="1:9">
      <c r="A1201" s="5" t="s">
        <v>4352</v>
      </c>
      <c r="B1201" s="4" t="str">
        <f t="shared" si="36"/>
        <v>181003</v>
      </c>
      <c r="C1201" s="4">
        <f t="shared" si="37"/>
        <v>181003</v>
      </c>
      <c r="D1201" s="5" t="s">
        <v>2684</v>
      </c>
      <c r="E1201" s="5" t="s">
        <v>2685</v>
      </c>
      <c r="F1201" s="6" t="s">
        <v>27</v>
      </c>
      <c r="G1201" s="6">
        <v>1</v>
      </c>
      <c r="H1201" s="7">
        <v>134.07</v>
      </c>
      <c r="I1201" s="7">
        <v>134.07</v>
      </c>
    </row>
    <row r="1202" ht="105" spans="1:9">
      <c r="A1202" s="5" t="s">
        <v>4353</v>
      </c>
      <c r="B1202" s="4" t="str">
        <f t="shared" si="36"/>
        <v>181004</v>
      </c>
      <c r="C1202" s="4">
        <f t="shared" si="37"/>
        <v>181004</v>
      </c>
      <c r="D1202" s="5" t="s">
        <v>2686</v>
      </c>
      <c r="E1202" s="5" t="s">
        <v>2687</v>
      </c>
      <c r="F1202" s="6" t="s">
        <v>27</v>
      </c>
      <c r="G1202" s="6">
        <v>1</v>
      </c>
      <c r="H1202" s="7">
        <v>170.9</v>
      </c>
      <c r="I1202" s="7">
        <v>170.9</v>
      </c>
    </row>
    <row r="1203" ht="105" spans="1:9">
      <c r="A1203" s="5" t="s">
        <v>4354</v>
      </c>
      <c r="B1203" s="4" t="str">
        <f t="shared" si="36"/>
        <v>181005</v>
      </c>
      <c r="C1203" s="4">
        <f t="shared" si="37"/>
        <v>181005</v>
      </c>
      <c r="D1203" s="5" t="s">
        <v>2688</v>
      </c>
      <c r="E1203" s="5" t="s">
        <v>2689</v>
      </c>
      <c r="F1203" s="6" t="s">
        <v>27</v>
      </c>
      <c r="G1203" s="6">
        <v>1</v>
      </c>
      <c r="H1203" s="7">
        <v>263.67</v>
      </c>
      <c r="I1203" s="7">
        <v>263.67</v>
      </c>
    </row>
    <row r="1204" ht="90" spans="1:9">
      <c r="A1204" s="5" t="s">
        <v>4355</v>
      </c>
      <c r="B1204" s="4" t="str">
        <f t="shared" si="36"/>
        <v>181007</v>
      </c>
      <c r="C1204" s="4">
        <f t="shared" si="37"/>
        <v>181007</v>
      </c>
      <c r="D1204" s="5" t="s">
        <v>2690</v>
      </c>
      <c r="E1204" s="5" t="s">
        <v>2691</v>
      </c>
      <c r="F1204" s="6" t="s">
        <v>27</v>
      </c>
      <c r="G1204" s="6">
        <v>1</v>
      </c>
      <c r="H1204" s="7">
        <v>247.18</v>
      </c>
      <c r="I1204" s="7">
        <v>247.18</v>
      </c>
    </row>
    <row r="1205" spans="1:9">
      <c r="A1205" s="4" t="s">
        <v>4356</v>
      </c>
      <c r="B1205" s="4" t="str">
        <f t="shared" si="36"/>
        <v>19</v>
      </c>
      <c r="C1205" s="4">
        <f t="shared" si="37"/>
        <v>19</v>
      </c>
      <c r="D1205" s="5"/>
      <c r="E1205" s="4" t="s">
        <v>2692</v>
      </c>
      <c r="F1205" s="6"/>
      <c r="G1205" s="6"/>
      <c r="H1205" s="7"/>
      <c r="I1205" s="7"/>
    </row>
    <row r="1206" spans="1:9">
      <c r="A1206" s="4" t="s">
        <v>4357</v>
      </c>
      <c r="B1206" s="4" t="str">
        <f t="shared" si="36"/>
        <v>1901</v>
      </c>
      <c r="C1206" s="4">
        <f t="shared" si="37"/>
        <v>1901</v>
      </c>
      <c r="D1206" s="5"/>
      <c r="E1206" s="4" t="s">
        <v>2693</v>
      </c>
      <c r="F1206" s="6"/>
      <c r="G1206" s="6"/>
      <c r="H1206" s="7"/>
      <c r="I1206" s="7"/>
    </row>
    <row r="1207" ht="90" spans="1:9">
      <c r="A1207" s="5" t="s">
        <v>4358</v>
      </c>
      <c r="B1207" s="4" t="str">
        <f t="shared" si="36"/>
        <v>190101</v>
      </c>
      <c r="C1207" s="4">
        <f t="shared" si="37"/>
        <v>190101</v>
      </c>
      <c r="D1207" s="5" t="s">
        <v>2694</v>
      </c>
      <c r="E1207" s="5" t="s">
        <v>2695</v>
      </c>
      <c r="F1207" s="6" t="s">
        <v>454</v>
      </c>
      <c r="G1207" s="6">
        <v>1</v>
      </c>
      <c r="H1207" s="7">
        <v>17.91</v>
      </c>
      <c r="I1207" s="7">
        <v>17.91</v>
      </c>
    </row>
    <row r="1208" ht="60" spans="1:9">
      <c r="A1208" s="5" t="s">
        <v>4359</v>
      </c>
      <c r="B1208" s="4" t="str">
        <f t="shared" si="36"/>
        <v>190102</v>
      </c>
      <c r="C1208" s="4">
        <f t="shared" si="37"/>
        <v>190102</v>
      </c>
      <c r="D1208" s="5" t="s">
        <v>2696</v>
      </c>
      <c r="E1208" s="5" t="s">
        <v>2697</v>
      </c>
      <c r="F1208" s="6" t="s">
        <v>454</v>
      </c>
      <c r="G1208" s="6">
        <v>1</v>
      </c>
      <c r="H1208" s="7">
        <v>22.98</v>
      </c>
      <c r="I1208" s="7">
        <v>22.98</v>
      </c>
    </row>
    <row r="1209" ht="60" spans="1:9">
      <c r="A1209" s="5" t="s">
        <v>4360</v>
      </c>
      <c r="B1209" s="4" t="str">
        <f t="shared" si="36"/>
        <v>190103</v>
      </c>
      <c r="C1209" s="4">
        <f t="shared" si="37"/>
        <v>190103</v>
      </c>
      <c r="D1209" s="5" t="s">
        <v>2698</v>
      </c>
      <c r="E1209" s="5" t="s">
        <v>2699</v>
      </c>
      <c r="F1209" s="6" t="s">
        <v>454</v>
      </c>
      <c r="G1209" s="6">
        <v>1</v>
      </c>
      <c r="H1209" s="7">
        <v>19.98</v>
      </c>
      <c r="I1209" s="7">
        <v>19.98</v>
      </c>
    </row>
    <row r="1210" ht="90" spans="1:9">
      <c r="A1210" s="5" t="s">
        <v>4361</v>
      </c>
      <c r="B1210" s="4" t="str">
        <f t="shared" si="36"/>
        <v>190104</v>
      </c>
      <c r="C1210" s="4">
        <f t="shared" si="37"/>
        <v>190104</v>
      </c>
      <c r="D1210" s="5" t="s">
        <v>2700</v>
      </c>
      <c r="E1210" s="5" t="s">
        <v>2701</v>
      </c>
      <c r="F1210" s="6" t="s">
        <v>454</v>
      </c>
      <c r="G1210" s="6">
        <v>1</v>
      </c>
      <c r="H1210" s="7">
        <v>27.42</v>
      </c>
      <c r="I1210" s="7">
        <v>27.42</v>
      </c>
    </row>
    <row r="1211" ht="120" spans="1:9">
      <c r="A1211" s="5" t="s">
        <v>4362</v>
      </c>
      <c r="B1211" s="4" t="str">
        <f t="shared" si="36"/>
        <v>190105</v>
      </c>
      <c r="C1211" s="4">
        <f t="shared" si="37"/>
        <v>190105</v>
      </c>
      <c r="D1211" s="5" t="s">
        <v>2702</v>
      </c>
      <c r="E1211" s="5" t="s">
        <v>2703</v>
      </c>
      <c r="F1211" s="6" t="s">
        <v>454</v>
      </c>
      <c r="G1211" s="6">
        <v>1</v>
      </c>
      <c r="H1211" s="7">
        <v>32.01</v>
      </c>
      <c r="I1211" s="7">
        <v>32.01</v>
      </c>
    </row>
    <row r="1212" ht="105" spans="1:9">
      <c r="A1212" s="5" t="s">
        <v>4363</v>
      </c>
      <c r="B1212" s="4" t="str">
        <f t="shared" si="36"/>
        <v>190106</v>
      </c>
      <c r="C1212" s="4">
        <f t="shared" si="37"/>
        <v>190106</v>
      </c>
      <c r="D1212" s="5" t="s">
        <v>2704</v>
      </c>
      <c r="E1212" s="5" t="s">
        <v>2705</v>
      </c>
      <c r="F1212" s="6" t="s">
        <v>454</v>
      </c>
      <c r="G1212" s="6">
        <v>1</v>
      </c>
      <c r="H1212" s="7">
        <v>27.43</v>
      </c>
      <c r="I1212" s="7">
        <v>27.43</v>
      </c>
    </row>
    <row r="1213" ht="30" spans="1:9">
      <c r="A1213" s="5" t="s">
        <v>4364</v>
      </c>
      <c r="B1213" s="4" t="str">
        <f t="shared" si="36"/>
        <v>190107</v>
      </c>
      <c r="C1213" s="4">
        <f t="shared" si="37"/>
        <v>190107</v>
      </c>
      <c r="D1213" s="5" t="s">
        <v>2706</v>
      </c>
      <c r="E1213" s="5" t="s">
        <v>2707</v>
      </c>
      <c r="F1213" s="6" t="s">
        <v>454</v>
      </c>
      <c r="G1213" s="6">
        <v>1</v>
      </c>
      <c r="H1213" s="7">
        <v>3.94</v>
      </c>
      <c r="I1213" s="7">
        <v>3.94</v>
      </c>
    </row>
    <row r="1214" ht="30" spans="1:9">
      <c r="A1214" s="5" t="s">
        <v>4365</v>
      </c>
      <c r="B1214" s="4" t="str">
        <f t="shared" si="36"/>
        <v>190108</v>
      </c>
      <c r="C1214" s="4">
        <f t="shared" si="37"/>
        <v>190108</v>
      </c>
      <c r="D1214" s="5" t="s">
        <v>2708</v>
      </c>
      <c r="E1214" s="5" t="s">
        <v>2709</v>
      </c>
      <c r="F1214" s="6" t="s">
        <v>454</v>
      </c>
      <c r="G1214" s="6">
        <v>1</v>
      </c>
      <c r="H1214" s="7">
        <v>11.32</v>
      </c>
      <c r="I1214" s="7">
        <v>11.32</v>
      </c>
    </row>
    <row r="1215" ht="60" spans="1:9">
      <c r="A1215" s="5" t="s">
        <v>4366</v>
      </c>
      <c r="B1215" s="4" t="str">
        <f t="shared" si="36"/>
        <v>190109</v>
      </c>
      <c r="C1215" s="4">
        <f t="shared" si="37"/>
        <v>190109</v>
      </c>
      <c r="D1215" s="5" t="s">
        <v>2710</v>
      </c>
      <c r="E1215" s="5" t="s">
        <v>2711</v>
      </c>
      <c r="F1215" s="6" t="s">
        <v>27</v>
      </c>
      <c r="G1215" s="6">
        <v>1</v>
      </c>
      <c r="H1215" s="7">
        <v>100.63</v>
      </c>
      <c r="I1215" s="7">
        <v>100.63</v>
      </c>
    </row>
    <row r="1216" ht="60" spans="1:9">
      <c r="A1216" s="5" t="s">
        <v>4367</v>
      </c>
      <c r="B1216" s="4" t="str">
        <f t="shared" si="36"/>
        <v>190114</v>
      </c>
      <c r="C1216" s="4">
        <f t="shared" si="37"/>
        <v>190114</v>
      </c>
      <c r="D1216" s="5" t="s">
        <v>2712</v>
      </c>
      <c r="E1216" s="5" t="s">
        <v>2713</v>
      </c>
      <c r="F1216" s="6" t="s">
        <v>454</v>
      </c>
      <c r="G1216" s="6">
        <v>1</v>
      </c>
      <c r="H1216" s="7">
        <v>2.88</v>
      </c>
      <c r="I1216" s="7">
        <v>2.88</v>
      </c>
    </row>
    <row r="1217" ht="105" spans="1:9">
      <c r="A1217" s="5" t="s">
        <v>4368</v>
      </c>
      <c r="B1217" s="4" t="str">
        <f t="shared" si="36"/>
        <v>190115</v>
      </c>
      <c r="C1217" s="4">
        <f t="shared" si="37"/>
        <v>190115</v>
      </c>
      <c r="D1217" s="5" t="s">
        <v>2714</v>
      </c>
      <c r="E1217" s="5" t="s">
        <v>2715</v>
      </c>
      <c r="F1217" s="6" t="s">
        <v>454</v>
      </c>
      <c r="G1217" s="6">
        <v>1</v>
      </c>
      <c r="H1217" s="7">
        <v>22.21</v>
      </c>
      <c r="I1217" s="7">
        <v>22.21</v>
      </c>
    </row>
    <row r="1218" ht="105" spans="1:9">
      <c r="A1218" s="5" t="s">
        <v>4369</v>
      </c>
      <c r="B1218" s="4" t="str">
        <f t="shared" si="36"/>
        <v>190116</v>
      </c>
      <c r="C1218" s="4">
        <f t="shared" si="37"/>
        <v>190116</v>
      </c>
      <c r="D1218" s="5" t="s">
        <v>2716</v>
      </c>
      <c r="E1218" s="5" t="s">
        <v>2717</v>
      </c>
      <c r="F1218" s="6" t="s">
        <v>454</v>
      </c>
      <c r="G1218" s="6">
        <v>1</v>
      </c>
      <c r="H1218" s="7">
        <v>25.43</v>
      </c>
      <c r="I1218" s="7">
        <v>25.43</v>
      </c>
    </row>
    <row r="1219" ht="105" spans="1:9">
      <c r="A1219" s="5" t="s">
        <v>4370</v>
      </c>
      <c r="B1219" s="4" t="str">
        <f t="shared" si="36"/>
        <v>190117</v>
      </c>
      <c r="C1219" s="4">
        <f t="shared" si="37"/>
        <v>190117</v>
      </c>
      <c r="D1219" s="5" t="s">
        <v>2718</v>
      </c>
      <c r="E1219" s="5" t="s">
        <v>2719</v>
      </c>
      <c r="F1219" s="6" t="s">
        <v>454</v>
      </c>
      <c r="G1219" s="6">
        <v>1</v>
      </c>
      <c r="H1219" s="7">
        <v>22.04</v>
      </c>
      <c r="I1219" s="7">
        <v>22.04</v>
      </c>
    </row>
    <row r="1220" ht="60" spans="1:9">
      <c r="A1220" s="5" t="s">
        <v>4371</v>
      </c>
      <c r="B1220" s="4" t="str">
        <f t="shared" si="36"/>
        <v>190121</v>
      </c>
      <c r="C1220" s="4">
        <f t="shared" si="37"/>
        <v>190121</v>
      </c>
      <c r="D1220" s="5" t="s">
        <v>2720</v>
      </c>
      <c r="E1220" s="5" t="s">
        <v>2721</v>
      </c>
      <c r="F1220" s="6" t="s">
        <v>454</v>
      </c>
      <c r="G1220" s="6">
        <v>1</v>
      </c>
      <c r="H1220" s="7">
        <v>3.05</v>
      </c>
      <c r="I1220" s="7">
        <v>3.05</v>
      </c>
    </row>
    <row r="1221" ht="30" spans="1:9">
      <c r="A1221" s="4" t="s">
        <v>4372</v>
      </c>
      <c r="B1221" s="4" t="str">
        <f t="shared" si="36"/>
        <v>1902</v>
      </c>
      <c r="C1221" s="4">
        <f t="shared" si="37"/>
        <v>1902</v>
      </c>
      <c r="D1221" s="5"/>
      <c r="E1221" s="4" t="s">
        <v>2722</v>
      </c>
      <c r="F1221" s="6"/>
      <c r="G1221" s="6"/>
      <c r="H1221" s="7"/>
      <c r="I1221" s="7"/>
    </row>
    <row r="1222" ht="90" spans="1:9">
      <c r="A1222" s="5" t="s">
        <v>4373</v>
      </c>
      <c r="B1222" s="4" t="str">
        <f t="shared" si="36"/>
        <v>190201</v>
      </c>
      <c r="C1222" s="4">
        <f t="shared" si="37"/>
        <v>190201</v>
      </c>
      <c r="D1222" s="5" t="s">
        <v>2723</v>
      </c>
      <c r="E1222" s="5" t="s">
        <v>2724</v>
      </c>
      <c r="F1222" s="6" t="s">
        <v>454</v>
      </c>
      <c r="G1222" s="6">
        <v>1</v>
      </c>
      <c r="H1222" s="7">
        <v>14.4</v>
      </c>
      <c r="I1222" s="7">
        <v>14.4</v>
      </c>
    </row>
    <row r="1223" ht="75" spans="1:9">
      <c r="A1223" s="5" t="s">
        <v>4374</v>
      </c>
      <c r="B1223" s="4" t="str">
        <f t="shared" si="36"/>
        <v>190202</v>
      </c>
      <c r="C1223" s="4">
        <f t="shared" si="37"/>
        <v>190202</v>
      </c>
      <c r="D1223" s="5" t="s">
        <v>2725</v>
      </c>
      <c r="E1223" s="5" t="s">
        <v>2726</v>
      </c>
      <c r="F1223" s="6" t="s">
        <v>454</v>
      </c>
      <c r="G1223" s="6">
        <v>1</v>
      </c>
      <c r="H1223" s="7">
        <v>16.88</v>
      </c>
      <c r="I1223" s="7">
        <v>16.88</v>
      </c>
    </row>
    <row r="1224" ht="105" spans="1:9">
      <c r="A1224" s="5" t="s">
        <v>4375</v>
      </c>
      <c r="B1224" s="4" t="str">
        <f t="shared" si="36"/>
        <v>190203</v>
      </c>
      <c r="C1224" s="4">
        <f t="shared" si="37"/>
        <v>190203</v>
      </c>
      <c r="D1224" s="5" t="s">
        <v>2727</v>
      </c>
      <c r="E1224" s="5" t="s">
        <v>2728</v>
      </c>
      <c r="F1224" s="6" t="s">
        <v>454</v>
      </c>
      <c r="G1224" s="6">
        <v>1</v>
      </c>
      <c r="H1224" s="7">
        <v>26.2</v>
      </c>
      <c r="I1224" s="7">
        <v>26.2</v>
      </c>
    </row>
    <row r="1225" ht="105" spans="1:9">
      <c r="A1225" s="5" t="s">
        <v>4376</v>
      </c>
      <c r="B1225" s="4" t="str">
        <f t="shared" si="36"/>
        <v>190204</v>
      </c>
      <c r="C1225" s="4">
        <f t="shared" si="37"/>
        <v>190204</v>
      </c>
      <c r="D1225" s="5" t="s">
        <v>2729</v>
      </c>
      <c r="E1225" s="5" t="s">
        <v>2730</v>
      </c>
      <c r="F1225" s="6" t="s">
        <v>454</v>
      </c>
      <c r="G1225" s="6">
        <v>1</v>
      </c>
      <c r="H1225" s="7">
        <v>32.7</v>
      </c>
      <c r="I1225" s="7">
        <v>32.7</v>
      </c>
    </row>
    <row r="1226" ht="30" spans="1:9">
      <c r="A1226" s="5" t="s">
        <v>4377</v>
      </c>
      <c r="B1226" s="4" t="str">
        <f t="shared" si="36"/>
        <v>190205</v>
      </c>
      <c r="C1226" s="4">
        <f t="shared" si="37"/>
        <v>190205</v>
      </c>
      <c r="D1226" s="5" t="s">
        <v>2731</v>
      </c>
      <c r="E1226" s="5" t="s">
        <v>2732</v>
      </c>
      <c r="F1226" s="6" t="s">
        <v>454</v>
      </c>
      <c r="G1226" s="6">
        <v>1</v>
      </c>
      <c r="H1226" s="7">
        <v>11.45</v>
      </c>
      <c r="I1226" s="7">
        <v>11.45</v>
      </c>
    </row>
    <row r="1227" ht="105" spans="1:9">
      <c r="A1227" s="5" t="s">
        <v>4378</v>
      </c>
      <c r="B1227" s="4" t="str">
        <f t="shared" si="36"/>
        <v>190211</v>
      </c>
      <c r="C1227" s="4">
        <f t="shared" si="37"/>
        <v>190211</v>
      </c>
      <c r="D1227" s="5" t="s">
        <v>2733</v>
      </c>
      <c r="E1227" s="5" t="s">
        <v>2734</v>
      </c>
      <c r="F1227" s="6" t="s">
        <v>454</v>
      </c>
      <c r="G1227" s="6">
        <v>1</v>
      </c>
      <c r="H1227" s="7">
        <v>22.21</v>
      </c>
      <c r="I1227" s="7">
        <v>22.21</v>
      </c>
    </row>
    <row r="1228" spans="1:9">
      <c r="A1228" s="4" t="s">
        <v>4379</v>
      </c>
      <c r="B1228" s="4" t="str">
        <f t="shared" si="36"/>
        <v>1903</v>
      </c>
      <c r="C1228" s="4">
        <f t="shared" si="37"/>
        <v>1903</v>
      </c>
      <c r="D1228" s="5"/>
      <c r="E1228" s="4" t="s">
        <v>2735</v>
      </c>
      <c r="F1228" s="6"/>
      <c r="G1228" s="6"/>
      <c r="H1228" s="7"/>
      <c r="I1228" s="7"/>
    </row>
    <row r="1229" ht="120" spans="1:9">
      <c r="A1229" s="5" t="s">
        <v>4380</v>
      </c>
      <c r="B1229" s="4" t="str">
        <f t="shared" si="36"/>
        <v>190301</v>
      </c>
      <c r="C1229" s="4">
        <f t="shared" si="37"/>
        <v>190301</v>
      </c>
      <c r="D1229" s="5" t="s">
        <v>2736</v>
      </c>
      <c r="E1229" s="5" t="s">
        <v>2737</v>
      </c>
      <c r="F1229" s="6" t="s">
        <v>454</v>
      </c>
      <c r="G1229" s="6">
        <v>1</v>
      </c>
      <c r="H1229" s="7">
        <v>48.25</v>
      </c>
      <c r="I1229" s="7">
        <v>48.25</v>
      </c>
    </row>
    <row r="1230" ht="105" spans="1:9">
      <c r="A1230" s="5" t="s">
        <v>4381</v>
      </c>
      <c r="B1230" s="4" t="str">
        <f t="shared" ref="B1230:B1293" si="38">SUBSTITUTE(A1230,"'",)</f>
        <v>190302</v>
      </c>
      <c r="C1230" s="4">
        <f t="shared" ref="C1230:C1293" si="39">VALUE(B1230)</f>
        <v>190302</v>
      </c>
      <c r="D1230" s="5" t="s">
        <v>2738</v>
      </c>
      <c r="E1230" s="5" t="s">
        <v>2739</v>
      </c>
      <c r="F1230" s="6" t="s">
        <v>454</v>
      </c>
      <c r="G1230" s="6">
        <v>1</v>
      </c>
      <c r="H1230" s="7">
        <v>43.53</v>
      </c>
      <c r="I1230" s="7">
        <v>43.53</v>
      </c>
    </row>
    <row r="1231" ht="75" spans="1:9">
      <c r="A1231" s="5" t="s">
        <v>4382</v>
      </c>
      <c r="B1231" s="4" t="str">
        <f t="shared" si="38"/>
        <v>190303</v>
      </c>
      <c r="C1231" s="4">
        <f t="shared" si="39"/>
        <v>190303</v>
      </c>
      <c r="D1231" s="5" t="s">
        <v>2740</v>
      </c>
      <c r="E1231" s="5" t="s">
        <v>2741</v>
      </c>
      <c r="F1231" s="6" t="s">
        <v>454</v>
      </c>
      <c r="G1231" s="6">
        <v>1</v>
      </c>
      <c r="H1231" s="7">
        <v>28.02</v>
      </c>
      <c r="I1231" s="7">
        <v>28.02</v>
      </c>
    </row>
    <row r="1232" ht="75" spans="1:9">
      <c r="A1232" s="5" t="s">
        <v>4383</v>
      </c>
      <c r="B1232" s="4" t="str">
        <f t="shared" si="38"/>
        <v>190306</v>
      </c>
      <c r="C1232" s="4">
        <f t="shared" si="39"/>
        <v>190306</v>
      </c>
      <c r="D1232" s="5" t="s">
        <v>2742</v>
      </c>
      <c r="E1232" s="5" t="s">
        <v>2743</v>
      </c>
      <c r="F1232" s="6" t="s">
        <v>454</v>
      </c>
      <c r="G1232" s="6">
        <v>1</v>
      </c>
      <c r="H1232" s="7">
        <v>24.93</v>
      </c>
      <c r="I1232" s="7">
        <v>24.93</v>
      </c>
    </row>
    <row r="1233" ht="60" spans="1:9">
      <c r="A1233" s="5" t="s">
        <v>4384</v>
      </c>
      <c r="B1233" s="4" t="str">
        <f t="shared" si="38"/>
        <v>190307</v>
      </c>
      <c r="C1233" s="4">
        <f t="shared" si="39"/>
        <v>190307</v>
      </c>
      <c r="D1233" s="5" t="s">
        <v>2744</v>
      </c>
      <c r="E1233" s="5" t="s">
        <v>2745</v>
      </c>
      <c r="F1233" s="6" t="s">
        <v>454</v>
      </c>
      <c r="G1233" s="6">
        <v>1</v>
      </c>
      <c r="H1233" s="7">
        <v>26.5</v>
      </c>
      <c r="I1233" s="7">
        <v>26.5</v>
      </c>
    </row>
    <row r="1234" spans="1:9">
      <c r="A1234" s="4" t="s">
        <v>4385</v>
      </c>
      <c r="B1234" s="4" t="str">
        <f t="shared" si="38"/>
        <v>1904</v>
      </c>
      <c r="C1234" s="4">
        <f t="shared" si="39"/>
        <v>1904</v>
      </c>
      <c r="D1234" s="5"/>
      <c r="E1234" s="4" t="s">
        <v>2746</v>
      </c>
      <c r="F1234" s="6"/>
      <c r="G1234" s="6"/>
      <c r="H1234" s="7"/>
      <c r="I1234" s="7"/>
    </row>
    <row r="1235" ht="75" spans="1:9">
      <c r="A1235" s="5" t="s">
        <v>4386</v>
      </c>
      <c r="B1235" s="4" t="str">
        <f t="shared" si="38"/>
        <v>190417</v>
      </c>
      <c r="C1235" s="4">
        <f t="shared" si="39"/>
        <v>190417</v>
      </c>
      <c r="D1235" s="5" t="s">
        <v>2747</v>
      </c>
      <c r="E1235" s="5" t="s">
        <v>2748</v>
      </c>
      <c r="F1235" s="6" t="s">
        <v>454</v>
      </c>
      <c r="G1235" s="6">
        <v>1</v>
      </c>
      <c r="H1235" s="7">
        <v>46.32</v>
      </c>
      <c r="I1235" s="7">
        <v>46.32</v>
      </c>
    </row>
    <row r="1236" ht="45" spans="1:9">
      <c r="A1236" s="5" t="s">
        <v>4387</v>
      </c>
      <c r="B1236" s="4" t="str">
        <f t="shared" si="38"/>
        <v>190418</v>
      </c>
      <c r="C1236" s="4">
        <f t="shared" si="39"/>
        <v>190418</v>
      </c>
      <c r="D1236" s="5" t="s">
        <v>2749</v>
      </c>
      <c r="E1236" s="5" t="s">
        <v>2750</v>
      </c>
      <c r="F1236" s="6" t="s">
        <v>454</v>
      </c>
      <c r="G1236" s="6">
        <v>1</v>
      </c>
      <c r="H1236" s="7">
        <v>49.62</v>
      </c>
      <c r="I1236" s="7">
        <v>49.62</v>
      </c>
    </row>
    <row r="1237" spans="1:9">
      <c r="A1237" s="4" t="s">
        <v>4388</v>
      </c>
      <c r="B1237" s="4" t="str">
        <f t="shared" si="38"/>
        <v>1905</v>
      </c>
      <c r="C1237" s="4">
        <f t="shared" si="39"/>
        <v>1905</v>
      </c>
      <c r="D1237" s="5"/>
      <c r="E1237" s="4" t="s">
        <v>2751</v>
      </c>
      <c r="F1237" s="6"/>
      <c r="G1237" s="6"/>
      <c r="H1237" s="7"/>
      <c r="I1237" s="7"/>
    </row>
    <row r="1238" ht="90" spans="1:9">
      <c r="A1238" s="5" t="s">
        <v>4389</v>
      </c>
      <c r="B1238" s="4" t="str">
        <f t="shared" si="38"/>
        <v>190501</v>
      </c>
      <c r="C1238" s="4">
        <f t="shared" si="39"/>
        <v>190501</v>
      </c>
      <c r="D1238" s="5" t="s">
        <v>2752</v>
      </c>
      <c r="E1238" s="5" t="s">
        <v>2753</v>
      </c>
      <c r="F1238" s="6" t="s">
        <v>27</v>
      </c>
      <c r="G1238" s="6">
        <v>1</v>
      </c>
      <c r="H1238" s="7">
        <v>5.56</v>
      </c>
      <c r="I1238" s="7">
        <v>5.56</v>
      </c>
    </row>
    <row r="1239" spans="1:9">
      <c r="A1239" s="4" t="s">
        <v>4390</v>
      </c>
      <c r="B1239" s="4" t="str">
        <f t="shared" si="38"/>
        <v>1906</v>
      </c>
      <c r="C1239" s="4">
        <f t="shared" si="39"/>
        <v>1906</v>
      </c>
      <c r="D1239" s="5"/>
      <c r="E1239" s="4" t="s">
        <v>2754</v>
      </c>
      <c r="F1239" s="6"/>
      <c r="G1239" s="6"/>
      <c r="H1239" s="7"/>
      <c r="I1239" s="7"/>
    </row>
    <row r="1240" ht="75" spans="1:9">
      <c r="A1240" s="5" t="s">
        <v>4391</v>
      </c>
      <c r="B1240" s="4" t="str">
        <f t="shared" si="38"/>
        <v>190601</v>
      </c>
      <c r="C1240" s="4">
        <f t="shared" si="39"/>
        <v>190601</v>
      </c>
      <c r="D1240" s="5" t="s">
        <v>2755</v>
      </c>
      <c r="E1240" s="5" t="s">
        <v>2756</v>
      </c>
      <c r="F1240" s="6" t="s">
        <v>32</v>
      </c>
      <c r="G1240" s="6">
        <v>1</v>
      </c>
      <c r="H1240" s="7">
        <v>9.92</v>
      </c>
      <c r="I1240" s="7">
        <v>9.92</v>
      </c>
    </row>
    <row r="1241" ht="75" spans="1:9">
      <c r="A1241" s="5" t="s">
        <v>4392</v>
      </c>
      <c r="B1241" s="4" t="str">
        <f t="shared" si="38"/>
        <v>190602</v>
      </c>
      <c r="C1241" s="4">
        <f t="shared" si="39"/>
        <v>190602</v>
      </c>
      <c r="D1241" s="5" t="s">
        <v>2757</v>
      </c>
      <c r="E1241" s="5" t="s">
        <v>2758</v>
      </c>
      <c r="F1241" s="6" t="s">
        <v>454</v>
      </c>
      <c r="G1241" s="6">
        <v>1</v>
      </c>
      <c r="H1241" s="7">
        <v>19.86</v>
      </c>
      <c r="I1241" s="7">
        <v>19.86</v>
      </c>
    </row>
    <row r="1242" ht="45" spans="1:9">
      <c r="A1242" s="5" t="s">
        <v>4393</v>
      </c>
      <c r="B1242" s="4" t="str">
        <f t="shared" si="38"/>
        <v>190603</v>
      </c>
      <c r="C1242" s="4">
        <f t="shared" si="39"/>
        <v>190603</v>
      </c>
      <c r="D1242" s="5" t="s">
        <v>2759</v>
      </c>
      <c r="E1242" s="5" t="s">
        <v>2760</v>
      </c>
      <c r="F1242" s="6" t="s">
        <v>454</v>
      </c>
      <c r="G1242" s="6">
        <v>1</v>
      </c>
      <c r="H1242" s="7">
        <v>22.12</v>
      </c>
      <c r="I1242" s="7">
        <v>22.12</v>
      </c>
    </row>
    <row r="1243" ht="75" spans="1:9">
      <c r="A1243" s="5" t="s">
        <v>4394</v>
      </c>
      <c r="B1243" s="4" t="str">
        <f t="shared" si="38"/>
        <v>190604</v>
      </c>
      <c r="C1243" s="4">
        <f t="shared" si="39"/>
        <v>190604</v>
      </c>
      <c r="D1243" s="5" t="s">
        <v>2761</v>
      </c>
      <c r="E1243" s="5" t="s">
        <v>2762</v>
      </c>
      <c r="F1243" s="6" t="s">
        <v>32</v>
      </c>
      <c r="G1243" s="6">
        <v>1</v>
      </c>
      <c r="H1243" s="7">
        <v>11.32</v>
      </c>
      <c r="I1243" s="7">
        <v>11.32</v>
      </c>
    </row>
    <row r="1244" ht="90" spans="1:9">
      <c r="A1244" s="5" t="s">
        <v>4395</v>
      </c>
      <c r="B1244" s="4" t="str">
        <f t="shared" si="38"/>
        <v>190605</v>
      </c>
      <c r="C1244" s="4">
        <f t="shared" si="39"/>
        <v>190605</v>
      </c>
      <c r="D1244" s="5" t="s">
        <v>2763</v>
      </c>
      <c r="E1244" s="5" t="s">
        <v>2764</v>
      </c>
      <c r="F1244" s="6" t="s">
        <v>454</v>
      </c>
      <c r="G1244" s="6">
        <v>1</v>
      </c>
      <c r="H1244" s="7">
        <v>66.77</v>
      </c>
      <c r="I1244" s="7">
        <v>66.77</v>
      </c>
    </row>
    <row r="1245" spans="1:9">
      <c r="A1245" s="4" t="s">
        <v>4396</v>
      </c>
      <c r="B1245" s="4" t="str">
        <f t="shared" si="38"/>
        <v>20</v>
      </c>
      <c r="C1245" s="4">
        <f t="shared" si="39"/>
        <v>20</v>
      </c>
      <c r="D1245" s="5"/>
      <c r="E1245" s="4" t="s">
        <v>2765</v>
      </c>
      <c r="F1245" s="6"/>
      <c r="G1245" s="6"/>
      <c r="H1245" s="7"/>
      <c r="I1245" s="7"/>
    </row>
    <row r="1246" spans="1:9">
      <c r="A1246" s="4" t="s">
        <v>4397</v>
      </c>
      <c r="B1246" s="4" t="str">
        <f t="shared" si="38"/>
        <v>2001</v>
      </c>
      <c r="C1246" s="4">
        <f t="shared" si="39"/>
        <v>2001</v>
      </c>
      <c r="D1246" s="5"/>
      <c r="E1246" s="4" t="s">
        <v>2766</v>
      </c>
      <c r="F1246" s="6"/>
      <c r="G1246" s="6"/>
      <c r="H1246" s="7"/>
      <c r="I1246" s="7"/>
    </row>
    <row r="1247" ht="75" spans="1:9">
      <c r="A1247" s="5" t="s">
        <v>4398</v>
      </c>
      <c r="B1247" s="4" t="str">
        <f t="shared" si="38"/>
        <v>200101</v>
      </c>
      <c r="C1247" s="4">
        <f t="shared" si="39"/>
        <v>200101</v>
      </c>
      <c r="D1247" s="5" t="s">
        <v>2767</v>
      </c>
      <c r="E1247" s="5" t="s">
        <v>2768</v>
      </c>
      <c r="F1247" s="6" t="s">
        <v>454</v>
      </c>
      <c r="G1247" s="6">
        <v>1</v>
      </c>
      <c r="H1247" s="7">
        <v>217.24</v>
      </c>
      <c r="I1247" s="7">
        <v>217.24</v>
      </c>
    </row>
    <row r="1248" ht="45" spans="1:9">
      <c r="A1248" s="5" t="s">
        <v>4399</v>
      </c>
      <c r="B1248" s="4" t="str">
        <f t="shared" si="38"/>
        <v>200104</v>
      </c>
      <c r="C1248" s="4">
        <f t="shared" si="39"/>
        <v>200104</v>
      </c>
      <c r="D1248" s="5" t="s">
        <v>2769</v>
      </c>
      <c r="E1248" s="5" t="s">
        <v>2770</v>
      </c>
      <c r="F1248" s="6" t="s">
        <v>32</v>
      </c>
      <c r="G1248" s="6">
        <v>1</v>
      </c>
      <c r="H1248" s="7">
        <v>302.35</v>
      </c>
      <c r="I1248" s="7">
        <v>302.35</v>
      </c>
    </row>
    <row r="1249" ht="75" spans="1:9">
      <c r="A1249" s="5" t="s">
        <v>4400</v>
      </c>
      <c r="B1249" s="4" t="str">
        <f t="shared" si="38"/>
        <v>200105</v>
      </c>
      <c r="C1249" s="4">
        <f t="shared" si="39"/>
        <v>200105</v>
      </c>
      <c r="D1249" s="5" t="s">
        <v>2771</v>
      </c>
      <c r="E1249" s="5" t="s">
        <v>2772</v>
      </c>
      <c r="F1249" s="6" t="s">
        <v>32</v>
      </c>
      <c r="G1249" s="6">
        <v>1</v>
      </c>
      <c r="H1249" s="7">
        <v>239.77</v>
      </c>
      <c r="I1249" s="7">
        <v>239.77</v>
      </c>
    </row>
    <row r="1250" ht="60" spans="1:9">
      <c r="A1250" s="5" t="s">
        <v>4401</v>
      </c>
      <c r="B1250" s="4" t="str">
        <f t="shared" si="38"/>
        <v>200107</v>
      </c>
      <c r="C1250" s="4">
        <f t="shared" si="39"/>
        <v>200107</v>
      </c>
      <c r="D1250" s="5" t="s">
        <v>2773</v>
      </c>
      <c r="E1250" s="5" t="s">
        <v>2774</v>
      </c>
      <c r="F1250" s="6" t="s">
        <v>32</v>
      </c>
      <c r="G1250" s="6">
        <v>1</v>
      </c>
      <c r="H1250" s="7">
        <v>132.65</v>
      </c>
      <c r="I1250" s="7">
        <v>132.65</v>
      </c>
    </row>
    <row r="1251" ht="45" spans="1:9">
      <c r="A1251" s="5" t="s">
        <v>4402</v>
      </c>
      <c r="B1251" s="4" t="str">
        <f t="shared" si="38"/>
        <v>200108</v>
      </c>
      <c r="C1251" s="4">
        <f t="shared" si="39"/>
        <v>200108</v>
      </c>
      <c r="D1251" s="5" t="s">
        <v>2775</v>
      </c>
      <c r="E1251" s="5" t="s">
        <v>2776</v>
      </c>
      <c r="F1251" s="6" t="s">
        <v>82</v>
      </c>
      <c r="G1251" s="6">
        <v>1</v>
      </c>
      <c r="H1251" s="10">
        <v>1076.51</v>
      </c>
      <c r="I1251" s="10">
        <v>1076.51</v>
      </c>
    </row>
    <row r="1252" ht="105" spans="1:9">
      <c r="A1252" s="5" t="s">
        <v>4403</v>
      </c>
      <c r="B1252" s="4" t="str">
        <f t="shared" si="38"/>
        <v>200120</v>
      </c>
      <c r="C1252" s="4">
        <f t="shared" si="39"/>
        <v>200120</v>
      </c>
      <c r="D1252" s="5" t="s">
        <v>2777</v>
      </c>
      <c r="E1252" s="5" t="s">
        <v>2778</v>
      </c>
      <c r="F1252" s="6" t="s">
        <v>32</v>
      </c>
      <c r="G1252" s="6">
        <v>1</v>
      </c>
      <c r="H1252" s="7">
        <v>235.63</v>
      </c>
      <c r="I1252" s="7">
        <v>235.63</v>
      </c>
    </row>
    <row r="1253" ht="90" spans="1:9">
      <c r="A1253" s="5" t="s">
        <v>4404</v>
      </c>
      <c r="B1253" s="4" t="str">
        <f t="shared" si="38"/>
        <v>200124</v>
      </c>
      <c r="C1253" s="4">
        <f t="shared" si="39"/>
        <v>200124</v>
      </c>
      <c r="D1253" s="5" t="s">
        <v>2779</v>
      </c>
      <c r="E1253" s="5" t="s">
        <v>2780</v>
      </c>
      <c r="F1253" s="6" t="s">
        <v>32</v>
      </c>
      <c r="G1253" s="6">
        <v>1</v>
      </c>
      <c r="H1253" s="7">
        <v>929.04</v>
      </c>
      <c r="I1253" s="7">
        <v>929.04</v>
      </c>
    </row>
    <row r="1254" ht="90" spans="1:9">
      <c r="A1254" s="5" t="s">
        <v>4405</v>
      </c>
      <c r="B1254" s="4" t="str">
        <f t="shared" si="38"/>
        <v>200128</v>
      </c>
      <c r="C1254" s="4">
        <f t="shared" si="39"/>
        <v>200128</v>
      </c>
      <c r="D1254" s="5" t="s">
        <v>2781</v>
      </c>
      <c r="E1254" s="5" t="s">
        <v>2782</v>
      </c>
      <c r="F1254" s="6" t="s">
        <v>454</v>
      </c>
      <c r="G1254" s="6">
        <v>1</v>
      </c>
      <c r="H1254" s="7">
        <v>249.15</v>
      </c>
      <c r="I1254" s="7">
        <v>249.15</v>
      </c>
    </row>
    <row r="1255" ht="60" spans="1:9">
      <c r="A1255" s="5" t="s">
        <v>4406</v>
      </c>
      <c r="B1255" s="4" t="str">
        <f t="shared" si="38"/>
        <v>200129</v>
      </c>
      <c r="C1255" s="4">
        <f t="shared" si="39"/>
        <v>200129</v>
      </c>
      <c r="D1255" s="5" t="s">
        <v>2783</v>
      </c>
      <c r="E1255" s="5" t="s">
        <v>2784</v>
      </c>
      <c r="F1255" s="6" t="s">
        <v>32</v>
      </c>
      <c r="G1255" s="6">
        <v>1</v>
      </c>
      <c r="H1255" s="7">
        <v>120.9</v>
      </c>
      <c r="I1255" s="7">
        <v>120.9</v>
      </c>
    </row>
    <row r="1256" ht="60" spans="1:9">
      <c r="A1256" s="5" t="s">
        <v>4407</v>
      </c>
      <c r="B1256" s="4" t="str">
        <f t="shared" si="38"/>
        <v>200130</v>
      </c>
      <c r="C1256" s="4">
        <f t="shared" si="39"/>
        <v>200130</v>
      </c>
      <c r="D1256" s="5" t="s">
        <v>2785</v>
      </c>
      <c r="E1256" s="5" t="s">
        <v>2786</v>
      </c>
      <c r="F1256" s="6" t="s">
        <v>32</v>
      </c>
      <c r="G1256" s="6">
        <v>1</v>
      </c>
      <c r="H1256" s="7">
        <v>869.96</v>
      </c>
      <c r="I1256" s="7">
        <v>869.96</v>
      </c>
    </row>
    <row r="1257" ht="60" spans="1:9">
      <c r="A1257" s="5" t="s">
        <v>4408</v>
      </c>
      <c r="B1257" s="4" t="str">
        <f t="shared" si="38"/>
        <v>200131</v>
      </c>
      <c r="C1257" s="4">
        <f t="shared" si="39"/>
        <v>200131</v>
      </c>
      <c r="D1257" s="5" t="s">
        <v>2787</v>
      </c>
      <c r="E1257" s="5" t="s">
        <v>2788</v>
      </c>
      <c r="F1257" s="6" t="s">
        <v>32</v>
      </c>
      <c r="G1257" s="6">
        <v>1</v>
      </c>
      <c r="H1257" s="10">
        <v>1598.01</v>
      </c>
      <c r="I1257" s="10">
        <v>1598.01</v>
      </c>
    </row>
    <row r="1258" ht="90" spans="1:9">
      <c r="A1258" s="5" t="s">
        <v>4409</v>
      </c>
      <c r="B1258" s="4" t="str">
        <f t="shared" si="38"/>
        <v>200132</v>
      </c>
      <c r="C1258" s="4">
        <f t="shared" si="39"/>
        <v>200132</v>
      </c>
      <c r="D1258" s="5" t="s">
        <v>2789</v>
      </c>
      <c r="E1258" s="5" t="s">
        <v>2790</v>
      </c>
      <c r="F1258" s="6" t="s">
        <v>27</v>
      </c>
      <c r="G1258" s="6">
        <v>1</v>
      </c>
      <c r="H1258" s="10">
        <v>6306.3</v>
      </c>
      <c r="I1258" s="10">
        <v>6306.3</v>
      </c>
    </row>
    <row r="1259" ht="90" spans="1:9">
      <c r="A1259" s="5" t="s">
        <v>4410</v>
      </c>
      <c r="B1259" s="4" t="str">
        <f t="shared" si="38"/>
        <v>200133</v>
      </c>
      <c r="C1259" s="4">
        <f t="shared" si="39"/>
        <v>200133</v>
      </c>
      <c r="D1259" s="5" t="s">
        <v>2791</v>
      </c>
      <c r="E1259" s="5" t="s">
        <v>2792</v>
      </c>
      <c r="F1259" s="6" t="s">
        <v>27</v>
      </c>
      <c r="G1259" s="6">
        <v>1</v>
      </c>
      <c r="H1259" s="10">
        <v>2165.75</v>
      </c>
      <c r="I1259" s="10">
        <v>2165.75</v>
      </c>
    </row>
    <row r="1260" ht="105" spans="1:9">
      <c r="A1260" s="5" t="s">
        <v>4411</v>
      </c>
      <c r="B1260" s="4" t="str">
        <f t="shared" si="38"/>
        <v>200134</v>
      </c>
      <c r="C1260" s="4">
        <f t="shared" si="39"/>
        <v>200134</v>
      </c>
      <c r="D1260" s="5" t="s">
        <v>2793</v>
      </c>
      <c r="E1260" s="5" t="s">
        <v>2794</v>
      </c>
      <c r="F1260" s="6" t="s">
        <v>454</v>
      </c>
      <c r="G1260" s="6">
        <v>1</v>
      </c>
      <c r="H1260" s="7">
        <v>395.36</v>
      </c>
      <c r="I1260" s="7">
        <v>395.36</v>
      </c>
    </row>
    <row r="1261" spans="1:9">
      <c r="A1261" s="4" t="s">
        <v>4412</v>
      </c>
      <c r="B1261" s="4" t="str">
        <f t="shared" si="38"/>
        <v>2002</v>
      </c>
      <c r="C1261" s="4">
        <f t="shared" si="39"/>
        <v>2002</v>
      </c>
      <c r="D1261" s="5"/>
      <c r="E1261" s="4" t="s">
        <v>46</v>
      </c>
      <c r="F1261" s="6"/>
      <c r="G1261" s="6"/>
      <c r="H1261" s="7"/>
      <c r="I1261" s="7"/>
    </row>
    <row r="1262" ht="60" spans="1:9">
      <c r="A1262" s="5" t="s">
        <v>4413</v>
      </c>
      <c r="B1262" s="4" t="str">
        <f t="shared" si="38"/>
        <v>200202</v>
      </c>
      <c r="C1262" s="4">
        <f t="shared" si="39"/>
        <v>200202</v>
      </c>
      <c r="D1262" s="5" t="s">
        <v>2795</v>
      </c>
      <c r="E1262" s="5" t="s">
        <v>2796</v>
      </c>
      <c r="F1262" s="6" t="s">
        <v>32</v>
      </c>
      <c r="G1262" s="6">
        <v>1</v>
      </c>
      <c r="H1262" s="7">
        <v>63.19</v>
      </c>
      <c r="I1262" s="7">
        <v>63.19</v>
      </c>
    </row>
    <row r="1263" ht="90" spans="1:9">
      <c r="A1263" s="5" t="s">
        <v>4414</v>
      </c>
      <c r="B1263" s="4" t="str">
        <f t="shared" si="38"/>
        <v>200206</v>
      </c>
      <c r="C1263" s="4">
        <f t="shared" si="39"/>
        <v>200206</v>
      </c>
      <c r="D1263" s="5" t="s">
        <v>2797</v>
      </c>
      <c r="E1263" s="5" t="s">
        <v>2798</v>
      </c>
      <c r="F1263" s="6" t="s">
        <v>454</v>
      </c>
      <c r="G1263" s="6">
        <v>1</v>
      </c>
      <c r="H1263" s="7">
        <v>105.58</v>
      </c>
      <c r="I1263" s="7">
        <v>105.58</v>
      </c>
    </row>
    <row r="1264" ht="75" spans="1:9">
      <c r="A1264" s="5" t="s">
        <v>4415</v>
      </c>
      <c r="B1264" s="4" t="str">
        <f t="shared" si="38"/>
        <v>200209</v>
      </c>
      <c r="C1264" s="4">
        <f t="shared" si="39"/>
        <v>200209</v>
      </c>
      <c r="D1264" s="5" t="s">
        <v>2799</v>
      </c>
      <c r="E1264" s="5" t="s">
        <v>2800</v>
      </c>
      <c r="F1264" s="6" t="s">
        <v>454</v>
      </c>
      <c r="G1264" s="6">
        <v>1</v>
      </c>
      <c r="H1264" s="7">
        <v>153.21</v>
      </c>
      <c r="I1264" s="7">
        <v>153.21</v>
      </c>
    </row>
    <row r="1265" ht="75" spans="1:9">
      <c r="A1265" s="5" t="s">
        <v>4416</v>
      </c>
      <c r="B1265" s="4" t="str">
        <f t="shared" si="38"/>
        <v>200214</v>
      </c>
      <c r="C1265" s="4">
        <f t="shared" si="39"/>
        <v>200214</v>
      </c>
      <c r="D1265" s="5" t="s">
        <v>2801</v>
      </c>
      <c r="E1265" s="5" t="s">
        <v>2802</v>
      </c>
      <c r="F1265" s="6" t="s">
        <v>454</v>
      </c>
      <c r="G1265" s="6">
        <v>1</v>
      </c>
      <c r="H1265" s="7">
        <v>127.37</v>
      </c>
      <c r="I1265" s="7">
        <v>127.37</v>
      </c>
    </row>
    <row r="1266" ht="30" spans="1:9">
      <c r="A1266" s="5" t="s">
        <v>4417</v>
      </c>
      <c r="B1266" s="4" t="str">
        <f t="shared" si="38"/>
        <v>200223</v>
      </c>
      <c r="C1266" s="4">
        <f t="shared" si="39"/>
        <v>200223</v>
      </c>
      <c r="D1266" s="5" t="s">
        <v>2803</v>
      </c>
      <c r="E1266" s="5" t="s">
        <v>2804</v>
      </c>
      <c r="F1266" s="6" t="s">
        <v>82</v>
      </c>
      <c r="G1266" s="6">
        <v>1</v>
      </c>
      <c r="H1266" s="7">
        <v>279.75</v>
      </c>
      <c r="I1266" s="7">
        <v>279.75</v>
      </c>
    </row>
    <row r="1267" ht="60" spans="1:9">
      <c r="A1267" s="5" t="s">
        <v>4418</v>
      </c>
      <c r="B1267" s="4" t="str">
        <f t="shared" si="38"/>
        <v>200229</v>
      </c>
      <c r="C1267" s="4">
        <f t="shared" si="39"/>
        <v>200229</v>
      </c>
      <c r="D1267" s="5" t="s">
        <v>2805</v>
      </c>
      <c r="E1267" s="5" t="s">
        <v>2806</v>
      </c>
      <c r="F1267" s="6" t="s">
        <v>32</v>
      </c>
      <c r="G1267" s="6">
        <v>1</v>
      </c>
      <c r="H1267" s="7">
        <v>83.89</v>
      </c>
      <c r="I1267" s="7">
        <v>83.89</v>
      </c>
    </row>
    <row r="1268" ht="75" spans="1:9">
      <c r="A1268" s="5" t="s">
        <v>4419</v>
      </c>
      <c r="B1268" s="4" t="str">
        <f t="shared" si="38"/>
        <v>200237</v>
      </c>
      <c r="C1268" s="4">
        <f t="shared" si="39"/>
        <v>200237</v>
      </c>
      <c r="D1268" s="5" t="s">
        <v>2807</v>
      </c>
      <c r="E1268" s="5" t="s">
        <v>2808</v>
      </c>
      <c r="F1268" s="6" t="s">
        <v>454</v>
      </c>
      <c r="G1268" s="6">
        <v>1</v>
      </c>
      <c r="H1268" s="7">
        <v>88.49</v>
      </c>
      <c r="I1268" s="7">
        <v>88.49</v>
      </c>
    </row>
    <row r="1269" ht="90" spans="1:9">
      <c r="A1269" s="5" t="s">
        <v>4420</v>
      </c>
      <c r="B1269" s="4" t="str">
        <f t="shared" si="38"/>
        <v>200243</v>
      </c>
      <c r="C1269" s="4">
        <f t="shared" si="39"/>
        <v>200243</v>
      </c>
      <c r="D1269" s="5" t="s">
        <v>2809</v>
      </c>
      <c r="E1269" s="5" t="s">
        <v>2810</v>
      </c>
      <c r="F1269" s="6" t="s">
        <v>32</v>
      </c>
      <c r="G1269" s="6">
        <v>1</v>
      </c>
      <c r="H1269" s="7">
        <v>243.2</v>
      </c>
      <c r="I1269" s="7">
        <v>243.2</v>
      </c>
    </row>
    <row r="1270" ht="75" spans="1:9">
      <c r="A1270" s="5" t="s">
        <v>4421</v>
      </c>
      <c r="B1270" s="4" t="str">
        <f t="shared" si="38"/>
        <v>200253</v>
      </c>
      <c r="C1270" s="4">
        <f t="shared" si="39"/>
        <v>200253</v>
      </c>
      <c r="D1270" s="5" t="s">
        <v>2811</v>
      </c>
      <c r="E1270" s="5" t="s">
        <v>2812</v>
      </c>
      <c r="F1270" s="6" t="s">
        <v>454</v>
      </c>
      <c r="G1270" s="6">
        <v>1</v>
      </c>
      <c r="H1270" s="7">
        <v>83.51</v>
      </c>
      <c r="I1270" s="7">
        <v>83.51</v>
      </c>
    </row>
    <row r="1271" ht="75" spans="1:9">
      <c r="A1271" s="5" t="s">
        <v>4422</v>
      </c>
      <c r="B1271" s="4" t="str">
        <f t="shared" si="38"/>
        <v>200254</v>
      </c>
      <c r="C1271" s="4">
        <f t="shared" si="39"/>
        <v>200254</v>
      </c>
      <c r="D1271" s="5" t="s">
        <v>2813</v>
      </c>
      <c r="E1271" s="5" t="s">
        <v>2814</v>
      </c>
      <c r="F1271" s="6" t="s">
        <v>454</v>
      </c>
      <c r="G1271" s="6">
        <v>1</v>
      </c>
      <c r="H1271" s="7">
        <v>83.51</v>
      </c>
      <c r="I1271" s="7">
        <v>83.51</v>
      </c>
    </row>
    <row r="1272" spans="1:9">
      <c r="A1272" s="4" t="s">
        <v>4423</v>
      </c>
      <c r="B1272" s="4" t="str">
        <f t="shared" si="38"/>
        <v>2003</v>
      </c>
      <c r="C1272" s="4">
        <f t="shared" si="39"/>
        <v>2003</v>
      </c>
      <c r="D1272" s="5"/>
      <c r="E1272" s="4" t="s">
        <v>2815</v>
      </c>
      <c r="F1272" s="6"/>
      <c r="G1272" s="6"/>
      <c r="H1272" s="7"/>
      <c r="I1272" s="7"/>
    </row>
    <row r="1273" ht="45" spans="1:9">
      <c r="A1273" s="5" t="s">
        <v>4424</v>
      </c>
      <c r="B1273" s="4" t="str">
        <f t="shared" si="38"/>
        <v>200303</v>
      </c>
      <c r="C1273" s="4">
        <f t="shared" si="39"/>
        <v>200303</v>
      </c>
      <c r="D1273" s="5" t="s">
        <v>2816</v>
      </c>
      <c r="E1273" s="5" t="s">
        <v>2817</v>
      </c>
      <c r="F1273" s="6" t="s">
        <v>454</v>
      </c>
      <c r="G1273" s="6">
        <v>1</v>
      </c>
      <c r="H1273" s="7">
        <v>15.22</v>
      </c>
      <c r="I1273" s="7">
        <v>15.22</v>
      </c>
    </row>
    <row r="1274" ht="30" spans="1:9">
      <c r="A1274" s="5" t="s">
        <v>4425</v>
      </c>
      <c r="B1274" s="4" t="str">
        <f t="shared" si="38"/>
        <v>200305</v>
      </c>
      <c r="C1274" s="4">
        <f t="shared" si="39"/>
        <v>200305</v>
      </c>
      <c r="D1274" s="5" t="s">
        <v>2818</v>
      </c>
      <c r="E1274" s="5" t="s">
        <v>2819</v>
      </c>
      <c r="F1274" s="6" t="s">
        <v>82</v>
      </c>
      <c r="G1274" s="6">
        <v>1</v>
      </c>
      <c r="H1274" s="7">
        <v>220.08</v>
      </c>
      <c r="I1274" s="7">
        <v>220.08</v>
      </c>
    </row>
    <row r="1275" ht="30" spans="1:9">
      <c r="A1275" s="5" t="s">
        <v>4426</v>
      </c>
      <c r="B1275" s="4" t="str">
        <f t="shared" si="38"/>
        <v>200306</v>
      </c>
      <c r="C1275" s="4">
        <f t="shared" si="39"/>
        <v>200306</v>
      </c>
      <c r="D1275" s="5" t="s">
        <v>2820</v>
      </c>
      <c r="E1275" s="5" t="s">
        <v>2821</v>
      </c>
      <c r="F1275" s="6" t="s">
        <v>82</v>
      </c>
      <c r="G1275" s="6">
        <v>1</v>
      </c>
      <c r="H1275" s="7">
        <v>225.38</v>
      </c>
      <c r="I1275" s="7">
        <v>225.38</v>
      </c>
    </row>
    <row r="1276" ht="30" spans="1:9">
      <c r="A1276" s="5" t="s">
        <v>4427</v>
      </c>
      <c r="B1276" s="4" t="str">
        <f t="shared" si="38"/>
        <v>200307</v>
      </c>
      <c r="C1276" s="4">
        <f t="shared" si="39"/>
        <v>200307</v>
      </c>
      <c r="D1276" s="5" t="s">
        <v>2822</v>
      </c>
      <c r="E1276" s="5" t="s">
        <v>2823</v>
      </c>
      <c r="F1276" s="6" t="s">
        <v>82</v>
      </c>
      <c r="G1276" s="6">
        <v>1</v>
      </c>
      <c r="H1276" s="7">
        <v>246.8</v>
      </c>
      <c r="I1276" s="7">
        <v>246.8</v>
      </c>
    </row>
    <row r="1277" ht="30" spans="1:9">
      <c r="A1277" s="5" t="s">
        <v>4428</v>
      </c>
      <c r="B1277" s="4" t="str">
        <f t="shared" si="38"/>
        <v>200323</v>
      </c>
      <c r="C1277" s="4">
        <f t="shared" si="39"/>
        <v>200323</v>
      </c>
      <c r="D1277" s="5" t="s">
        <v>2824</v>
      </c>
      <c r="E1277" s="5" t="s">
        <v>2825</v>
      </c>
      <c r="F1277" s="6" t="s">
        <v>82</v>
      </c>
      <c r="G1277" s="6">
        <v>1</v>
      </c>
      <c r="H1277" s="7">
        <v>181.33</v>
      </c>
      <c r="I1277" s="7">
        <v>181.33</v>
      </c>
    </row>
    <row r="1278" ht="45" spans="1:9">
      <c r="A1278" s="5" t="s">
        <v>4429</v>
      </c>
      <c r="B1278" s="4" t="str">
        <f t="shared" si="38"/>
        <v>200326</v>
      </c>
      <c r="C1278" s="4">
        <f t="shared" si="39"/>
        <v>200326</v>
      </c>
      <c r="D1278" s="5" t="s">
        <v>2826</v>
      </c>
      <c r="E1278" s="5" t="s">
        <v>2827</v>
      </c>
      <c r="F1278" s="6" t="s">
        <v>454</v>
      </c>
      <c r="G1278" s="6">
        <v>1</v>
      </c>
      <c r="H1278" s="7">
        <v>31.23</v>
      </c>
      <c r="I1278" s="7">
        <v>31.23</v>
      </c>
    </row>
    <row r="1279" ht="30" spans="1:9">
      <c r="A1279" s="4" t="s">
        <v>4430</v>
      </c>
      <c r="B1279" s="4" t="str">
        <f t="shared" si="38"/>
        <v>2004</v>
      </c>
      <c r="C1279" s="4">
        <f t="shared" si="39"/>
        <v>2004</v>
      </c>
      <c r="D1279" s="5"/>
      <c r="E1279" s="4" t="s">
        <v>2828</v>
      </c>
      <c r="F1279" s="6"/>
      <c r="G1279" s="6"/>
      <c r="H1279" s="7"/>
      <c r="I1279" s="7"/>
    </row>
    <row r="1280" spans="1:9">
      <c r="A1280" s="5" t="s">
        <v>4431</v>
      </c>
      <c r="B1280" s="4" t="str">
        <f t="shared" si="38"/>
        <v>200401</v>
      </c>
      <c r="C1280" s="4">
        <f t="shared" si="39"/>
        <v>200401</v>
      </c>
      <c r="D1280" s="5" t="s">
        <v>2829</v>
      </c>
      <c r="E1280" s="5" t="s">
        <v>2830</v>
      </c>
      <c r="F1280" s="6" t="s">
        <v>454</v>
      </c>
      <c r="G1280" s="6">
        <v>1</v>
      </c>
      <c r="H1280" s="7">
        <v>11.82</v>
      </c>
      <c r="I1280" s="7">
        <v>11.82</v>
      </c>
    </row>
    <row r="1281" ht="30" spans="1:9">
      <c r="A1281" s="5" t="s">
        <v>4432</v>
      </c>
      <c r="B1281" s="4" t="str">
        <f t="shared" si="38"/>
        <v>200402</v>
      </c>
      <c r="C1281" s="4">
        <f t="shared" si="39"/>
        <v>200402</v>
      </c>
      <c r="D1281" s="5" t="s">
        <v>2831</v>
      </c>
      <c r="E1281" s="5" t="s">
        <v>2832</v>
      </c>
      <c r="F1281" s="6" t="s">
        <v>454</v>
      </c>
      <c r="G1281" s="6">
        <v>1</v>
      </c>
      <c r="H1281" s="7">
        <v>1.18</v>
      </c>
      <c r="I1281" s="7">
        <v>1.18</v>
      </c>
    </row>
    <row r="1282" ht="30" spans="1:9">
      <c r="A1282" s="5" t="s">
        <v>4433</v>
      </c>
      <c r="B1282" s="4" t="str">
        <f t="shared" si="38"/>
        <v>200404</v>
      </c>
      <c r="C1282" s="4">
        <f t="shared" si="39"/>
        <v>200404</v>
      </c>
      <c r="D1282" s="5" t="s">
        <v>2833</v>
      </c>
      <c r="E1282" s="5" t="s">
        <v>2834</v>
      </c>
      <c r="F1282" s="6" t="s">
        <v>454</v>
      </c>
      <c r="G1282" s="6">
        <v>1</v>
      </c>
      <c r="H1282" s="7">
        <v>24.65</v>
      </c>
      <c r="I1282" s="7">
        <v>24.65</v>
      </c>
    </row>
    <row r="1283" spans="1:9">
      <c r="A1283" s="4" t="s">
        <v>4434</v>
      </c>
      <c r="B1283" s="4" t="str">
        <f t="shared" si="38"/>
        <v>2005</v>
      </c>
      <c r="C1283" s="4">
        <f t="shared" si="39"/>
        <v>2005</v>
      </c>
      <c r="D1283" s="5"/>
      <c r="E1283" s="4" t="s">
        <v>2835</v>
      </c>
      <c r="F1283" s="6"/>
      <c r="G1283" s="6"/>
      <c r="H1283" s="7"/>
      <c r="I1283" s="7"/>
    </row>
    <row r="1284" ht="60" spans="1:9">
      <c r="A1284" s="5" t="s">
        <v>4435</v>
      </c>
      <c r="B1284" s="4" t="str">
        <f t="shared" si="38"/>
        <v>200511</v>
      </c>
      <c r="C1284" s="4">
        <f t="shared" si="39"/>
        <v>200511</v>
      </c>
      <c r="D1284" s="5" t="s">
        <v>2836</v>
      </c>
      <c r="E1284" s="5" t="s">
        <v>2837</v>
      </c>
      <c r="F1284" s="6" t="s">
        <v>27</v>
      </c>
      <c r="G1284" s="6">
        <v>1</v>
      </c>
      <c r="H1284" s="7">
        <v>154.01</v>
      </c>
      <c r="I1284" s="7">
        <v>154.01</v>
      </c>
    </row>
    <row r="1285" ht="90" spans="1:9">
      <c r="A1285" s="5" t="s">
        <v>4436</v>
      </c>
      <c r="B1285" s="4" t="str">
        <f t="shared" si="38"/>
        <v>200512</v>
      </c>
      <c r="C1285" s="4">
        <f t="shared" si="39"/>
        <v>200512</v>
      </c>
      <c r="D1285" s="5" t="s">
        <v>2838</v>
      </c>
      <c r="E1285" s="5" t="s">
        <v>2839</v>
      </c>
      <c r="F1285" s="6" t="s">
        <v>27</v>
      </c>
      <c r="G1285" s="6">
        <v>1</v>
      </c>
      <c r="H1285" s="7">
        <v>460.89</v>
      </c>
      <c r="I1285" s="7">
        <v>460.89</v>
      </c>
    </row>
    <row r="1286" ht="75" spans="1:9">
      <c r="A1286" s="5" t="s">
        <v>4437</v>
      </c>
      <c r="B1286" s="4" t="str">
        <f t="shared" si="38"/>
        <v>200513</v>
      </c>
      <c r="C1286" s="4">
        <f t="shared" si="39"/>
        <v>200513</v>
      </c>
      <c r="D1286" s="5" t="s">
        <v>2840</v>
      </c>
      <c r="E1286" s="5" t="s">
        <v>2841</v>
      </c>
      <c r="F1286" s="6" t="s">
        <v>27</v>
      </c>
      <c r="G1286" s="6">
        <v>1</v>
      </c>
      <c r="H1286" s="10">
        <v>1483.64</v>
      </c>
      <c r="I1286" s="10">
        <v>1483.64</v>
      </c>
    </row>
    <row r="1287" ht="45" spans="1:9">
      <c r="A1287" s="5" t="s">
        <v>4438</v>
      </c>
      <c r="B1287" s="4" t="str">
        <f t="shared" si="38"/>
        <v>200562</v>
      </c>
      <c r="C1287" s="4">
        <f t="shared" si="39"/>
        <v>200562</v>
      </c>
      <c r="D1287" s="5" t="s">
        <v>2842</v>
      </c>
      <c r="E1287" s="5" t="s">
        <v>2843</v>
      </c>
      <c r="F1287" s="6" t="s">
        <v>27</v>
      </c>
      <c r="G1287" s="6">
        <v>1</v>
      </c>
      <c r="H1287" s="7">
        <v>462.56</v>
      </c>
      <c r="I1287" s="7">
        <v>462.56</v>
      </c>
    </row>
    <row r="1288" ht="60" spans="1:9">
      <c r="A1288" s="5" t="s">
        <v>4439</v>
      </c>
      <c r="B1288" s="4" t="str">
        <f t="shared" si="38"/>
        <v>200563</v>
      </c>
      <c r="C1288" s="4">
        <f t="shared" si="39"/>
        <v>200563</v>
      </c>
      <c r="D1288" s="5" t="s">
        <v>2844</v>
      </c>
      <c r="E1288" s="5" t="s">
        <v>2845</v>
      </c>
      <c r="F1288" s="6" t="s">
        <v>32</v>
      </c>
      <c r="G1288" s="6">
        <v>1</v>
      </c>
      <c r="H1288" s="7">
        <v>162.92</v>
      </c>
      <c r="I1288" s="7">
        <v>162.92</v>
      </c>
    </row>
    <row r="1289" ht="45" spans="1:9">
      <c r="A1289" s="5" t="s">
        <v>4440</v>
      </c>
      <c r="B1289" s="4" t="str">
        <f t="shared" si="38"/>
        <v>200572</v>
      </c>
      <c r="C1289" s="4">
        <f t="shared" si="39"/>
        <v>200572</v>
      </c>
      <c r="D1289" s="5" t="s">
        <v>2846</v>
      </c>
      <c r="E1289" s="5" t="s">
        <v>2847</v>
      </c>
      <c r="F1289" s="6" t="s">
        <v>27</v>
      </c>
      <c r="G1289" s="6">
        <v>1</v>
      </c>
      <c r="H1289" s="10">
        <v>2691.41</v>
      </c>
      <c r="I1289" s="10">
        <v>2691.41</v>
      </c>
    </row>
    <row r="1290" ht="45" spans="1:9">
      <c r="A1290" s="5" t="s">
        <v>4441</v>
      </c>
      <c r="B1290" s="4" t="str">
        <f t="shared" si="38"/>
        <v>200573</v>
      </c>
      <c r="C1290" s="4">
        <f t="shared" si="39"/>
        <v>200573</v>
      </c>
      <c r="D1290" s="5" t="s">
        <v>2848</v>
      </c>
      <c r="E1290" s="5" t="s">
        <v>2849</v>
      </c>
      <c r="F1290" s="6" t="s">
        <v>32</v>
      </c>
      <c r="G1290" s="6">
        <v>1</v>
      </c>
      <c r="H1290" s="7">
        <v>212.51</v>
      </c>
      <c r="I1290" s="7">
        <v>212.51</v>
      </c>
    </row>
    <row r="1291" ht="60" spans="1:9">
      <c r="A1291" s="5" t="s">
        <v>4442</v>
      </c>
      <c r="B1291" s="4" t="str">
        <f t="shared" si="38"/>
        <v>200576</v>
      </c>
      <c r="C1291" s="4">
        <f t="shared" si="39"/>
        <v>200576</v>
      </c>
      <c r="D1291" s="5" t="s">
        <v>2850</v>
      </c>
      <c r="E1291" s="5" t="s">
        <v>103</v>
      </c>
      <c r="F1291" s="6" t="s">
        <v>27</v>
      </c>
      <c r="G1291" s="6">
        <v>1</v>
      </c>
      <c r="H1291" s="7">
        <v>643.79</v>
      </c>
      <c r="I1291" s="7">
        <v>643.79</v>
      </c>
    </row>
    <row r="1292" ht="60" spans="1:9">
      <c r="A1292" s="5" t="s">
        <v>4443</v>
      </c>
      <c r="B1292" s="4" t="str">
        <f t="shared" si="38"/>
        <v>200581</v>
      </c>
      <c r="C1292" s="4">
        <f t="shared" si="39"/>
        <v>200581</v>
      </c>
      <c r="D1292" s="5" t="s">
        <v>2851</v>
      </c>
      <c r="E1292" s="5" t="s">
        <v>2852</v>
      </c>
      <c r="F1292" s="6" t="s">
        <v>27</v>
      </c>
      <c r="G1292" s="6">
        <v>1</v>
      </c>
      <c r="H1292" s="7">
        <v>224.13</v>
      </c>
      <c r="I1292" s="7">
        <v>224.13</v>
      </c>
    </row>
    <row r="1293" ht="60" spans="1:9">
      <c r="A1293" s="5" t="s">
        <v>4444</v>
      </c>
      <c r="B1293" s="4" t="str">
        <f t="shared" si="38"/>
        <v>200582</v>
      </c>
      <c r="C1293" s="4">
        <f t="shared" si="39"/>
        <v>200582</v>
      </c>
      <c r="D1293" s="5" t="s">
        <v>2853</v>
      </c>
      <c r="E1293" s="5" t="s">
        <v>2854</v>
      </c>
      <c r="F1293" s="6" t="s">
        <v>27</v>
      </c>
      <c r="G1293" s="6">
        <v>1</v>
      </c>
      <c r="H1293" s="7">
        <v>333.3</v>
      </c>
      <c r="I1293" s="7">
        <v>333.3</v>
      </c>
    </row>
    <row r="1294" ht="30" spans="1:9">
      <c r="A1294" s="4" t="s">
        <v>4445</v>
      </c>
      <c r="B1294" s="4" t="str">
        <f t="shared" ref="B1294:B1357" si="40">SUBSTITUTE(A1294,"'",)</f>
        <v>2007</v>
      </c>
      <c r="C1294" s="4">
        <f t="shared" ref="C1294:C1357" si="41">VALUE(B1294)</f>
        <v>2007</v>
      </c>
      <c r="D1294" s="5"/>
      <c r="E1294" s="4" t="s">
        <v>2855</v>
      </c>
      <c r="F1294" s="6"/>
      <c r="G1294" s="6"/>
      <c r="H1294" s="7"/>
      <c r="I1294" s="7"/>
    </row>
    <row r="1295" ht="90" spans="1:9">
      <c r="A1295" s="5" t="s">
        <v>4446</v>
      </c>
      <c r="B1295" s="4" t="str">
        <f t="shared" si="40"/>
        <v>200702</v>
      </c>
      <c r="C1295" s="4">
        <f t="shared" si="41"/>
        <v>200702</v>
      </c>
      <c r="D1295" s="5" t="s">
        <v>2856</v>
      </c>
      <c r="E1295" s="5" t="s">
        <v>2857</v>
      </c>
      <c r="F1295" s="6" t="s">
        <v>454</v>
      </c>
      <c r="G1295" s="6">
        <v>1</v>
      </c>
      <c r="H1295" s="7">
        <v>135.82</v>
      </c>
      <c r="I1295" s="7">
        <v>135.82</v>
      </c>
    </row>
    <row r="1296" ht="60" spans="1:9">
      <c r="A1296" s="5" t="s">
        <v>4447</v>
      </c>
      <c r="B1296" s="4" t="str">
        <f t="shared" si="40"/>
        <v>200703</v>
      </c>
      <c r="C1296" s="4">
        <f t="shared" si="41"/>
        <v>200703</v>
      </c>
      <c r="D1296" s="5" t="s">
        <v>2858</v>
      </c>
      <c r="E1296" s="5" t="s">
        <v>2859</v>
      </c>
      <c r="F1296" s="6" t="s">
        <v>32</v>
      </c>
      <c r="G1296" s="6">
        <v>1</v>
      </c>
      <c r="H1296" s="7">
        <v>36.49</v>
      </c>
      <c r="I1296" s="7">
        <v>36.49</v>
      </c>
    </row>
    <row r="1297" ht="60" spans="1:9">
      <c r="A1297" s="5" t="s">
        <v>4448</v>
      </c>
      <c r="B1297" s="4" t="str">
        <f t="shared" si="40"/>
        <v>200704</v>
      </c>
      <c r="C1297" s="4">
        <f t="shared" si="41"/>
        <v>200704</v>
      </c>
      <c r="D1297" s="5" t="s">
        <v>2860</v>
      </c>
      <c r="E1297" s="5" t="s">
        <v>2861</v>
      </c>
      <c r="F1297" s="6" t="s">
        <v>454</v>
      </c>
      <c r="G1297" s="6">
        <v>1</v>
      </c>
      <c r="H1297" s="7">
        <v>39.19</v>
      </c>
      <c r="I1297" s="7">
        <v>39.19</v>
      </c>
    </row>
    <row r="1298" ht="30" spans="1:9">
      <c r="A1298" s="5" t="s">
        <v>4449</v>
      </c>
      <c r="B1298" s="4" t="str">
        <f t="shared" si="40"/>
        <v>200705</v>
      </c>
      <c r="C1298" s="4">
        <f t="shared" si="41"/>
        <v>200705</v>
      </c>
      <c r="D1298" s="5" t="s">
        <v>2862</v>
      </c>
      <c r="E1298" s="5" t="s">
        <v>2863</v>
      </c>
      <c r="F1298" s="6" t="s">
        <v>27</v>
      </c>
      <c r="G1298" s="6">
        <v>1</v>
      </c>
      <c r="H1298" s="7">
        <v>268.85</v>
      </c>
      <c r="I1298" s="7">
        <v>268.85</v>
      </c>
    </row>
    <row r="1299" ht="45" spans="1:9">
      <c r="A1299" s="5" t="s">
        <v>4450</v>
      </c>
      <c r="B1299" s="4" t="str">
        <f t="shared" si="40"/>
        <v>200706</v>
      </c>
      <c r="C1299" s="4">
        <f t="shared" si="41"/>
        <v>200706</v>
      </c>
      <c r="D1299" s="5" t="s">
        <v>2864</v>
      </c>
      <c r="E1299" s="5" t="s">
        <v>2865</v>
      </c>
      <c r="F1299" s="6" t="s">
        <v>27</v>
      </c>
      <c r="G1299" s="6">
        <v>1</v>
      </c>
      <c r="H1299" s="10">
        <v>3619.61</v>
      </c>
      <c r="I1299" s="10">
        <v>3619.61</v>
      </c>
    </row>
    <row r="1300" ht="45" spans="1:9">
      <c r="A1300" s="5" t="s">
        <v>4451</v>
      </c>
      <c r="B1300" s="4" t="str">
        <f t="shared" si="40"/>
        <v>200707</v>
      </c>
      <c r="C1300" s="4">
        <f t="shared" si="41"/>
        <v>200707</v>
      </c>
      <c r="D1300" s="5" t="s">
        <v>2866</v>
      </c>
      <c r="E1300" s="5" t="s">
        <v>2867</v>
      </c>
      <c r="F1300" s="6" t="s">
        <v>27</v>
      </c>
      <c r="G1300" s="6">
        <v>1</v>
      </c>
      <c r="H1300" s="10">
        <v>2007.83</v>
      </c>
      <c r="I1300" s="10">
        <v>2007.83</v>
      </c>
    </row>
    <row r="1301" ht="75" spans="1:9">
      <c r="A1301" s="5" t="s">
        <v>4452</v>
      </c>
      <c r="B1301" s="4" t="str">
        <f t="shared" si="40"/>
        <v>200708</v>
      </c>
      <c r="C1301" s="4">
        <f t="shared" si="41"/>
        <v>200708</v>
      </c>
      <c r="D1301" s="5" t="s">
        <v>2868</v>
      </c>
      <c r="E1301" s="5" t="s">
        <v>2869</v>
      </c>
      <c r="F1301" s="6" t="s">
        <v>27</v>
      </c>
      <c r="G1301" s="6">
        <v>1</v>
      </c>
      <c r="H1301" s="10">
        <v>1622.69</v>
      </c>
      <c r="I1301" s="10">
        <v>1622.69</v>
      </c>
    </row>
    <row r="1302" ht="30" spans="1:9">
      <c r="A1302" s="5" t="s">
        <v>4453</v>
      </c>
      <c r="B1302" s="4" t="str">
        <f t="shared" si="40"/>
        <v>200709</v>
      </c>
      <c r="C1302" s="4">
        <f t="shared" si="41"/>
        <v>200709</v>
      </c>
      <c r="D1302" s="5" t="s">
        <v>2870</v>
      </c>
      <c r="E1302" s="5" t="s">
        <v>2871</v>
      </c>
      <c r="F1302" s="6" t="s">
        <v>27</v>
      </c>
      <c r="G1302" s="6">
        <v>1</v>
      </c>
      <c r="H1302" s="10">
        <v>1007.99</v>
      </c>
      <c r="I1302" s="10">
        <v>1007.99</v>
      </c>
    </row>
    <row r="1303" ht="75" spans="1:9">
      <c r="A1303" s="5" t="s">
        <v>4454</v>
      </c>
      <c r="B1303" s="4" t="str">
        <f t="shared" si="40"/>
        <v>200711</v>
      </c>
      <c r="C1303" s="4">
        <f t="shared" si="41"/>
        <v>200711</v>
      </c>
      <c r="D1303" s="5" t="s">
        <v>2872</v>
      </c>
      <c r="E1303" s="5" t="s">
        <v>2873</v>
      </c>
      <c r="F1303" s="6" t="s">
        <v>454</v>
      </c>
      <c r="G1303" s="6">
        <v>1</v>
      </c>
      <c r="H1303" s="7">
        <v>266.13</v>
      </c>
      <c r="I1303" s="7">
        <v>266.13</v>
      </c>
    </row>
    <row r="1304" spans="1:9">
      <c r="A1304" s="5" t="s">
        <v>4455</v>
      </c>
      <c r="B1304" s="4" t="str">
        <f t="shared" si="40"/>
        <v>200713</v>
      </c>
      <c r="C1304" s="4">
        <f t="shared" si="41"/>
        <v>200713</v>
      </c>
      <c r="D1304" s="5" t="s">
        <v>2874</v>
      </c>
      <c r="E1304" s="5" t="s">
        <v>2875</v>
      </c>
      <c r="F1304" s="6" t="s">
        <v>27</v>
      </c>
      <c r="G1304" s="6">
        <v>1</v>
      </c>
      <c r="H1304" s="7">
        <v>152.74</v>
      </c>
      <c r="I1304" s="7">
        <v>152.74</v>
      </c>
    </row>
    <row r="1305" ht="45" spans="1:9">
      <c r="A1305" s="5" t="s">
        <v>4456</v>
      </c>
      <c r="B1305" s="4" t="str">
        <f t="shared" si="40"/>
        <v>200714</v>
      </c>
      <c r="C1305" s="4">
        <f t="shared" si="41"/>
        <v>200714</v>
      </c>
      <c r="D1305" s="5" t="s">
        <v>2876</v>
      </c>
      <c r="E1305" s="5" t="s">
        <v>2877</v>
      </c>
      <c r="F1305" s="6" t="s">
        <v>454</v>
      </c>
      <c r="G1305" s="6">
        <v>1</v>
      </c>
      <c r="H1305" s="7">
        <v>16.79</v>
      </c>
      <c r="I1305" s="7">
        <v>16.79</v>
      </c>
    </row>
    <row r="1306" ht="75" spans="1:9">
      <c r="A1306" s="5" t="s">
        <v>4457</v>
      </c>
      <c r="B1306" s="4" t="str">
        <f t="shared" si="40"/>
        <v>200715</v>
      </c>
      <c r="C1306" s="4">
        <f t="shared" si="41"/>
        <v>200715</v>
      </c>
      <c r="D1306" s="5" t="s">
        <v>2878</v>
      </c>
      <c r="E1306" s="5" t="s">
        <v>2879</v>
      </c>
      <c r="F1306" s="6" t="s">
        <v>454</v>
      </c>
      <c r="G1306" s="6">
        <v>1</v>
      </c>
      <c r="H1306" s="7">
        <v>179.75</v>
      </c>
      <c r="I1306" s="7">
        <v>179.75</v>
      </c>
    </row>
    <row r="1307" ht="75" spans="1:9">
      <c r="A1307" s="5" t="s">
        <v>4458</v>
      </c>
      <c r="B1307" s="4" t="str">
        <f t="shared" si="40"/>
        <v>200716</v>
      </c>
      <c r="C1307" s="4">
        <f t="shared" si="41"/>
        <v>200716</v>
      </c>
      <c r="D1307" s="5" t="s">
        <v>2880</v>
      </c>
      <c r="E1307" s="5" t="s">
        <v>2881</v>
      </c>
      <c r="F1307" s="6" t="s">
        <v>454</v>
      </c>
      <c r="G1307" s="6">
        <v>1</v>
      </c>
      <c r="H1307" s="7">
        <v>148.06</v>
      </c>
      <c r="I1307" s="7">
        <v>148.06</v>
      </c>
    </row>
    <row r="1308" ht="30" spans="1:9">
      <c r="A1308" s="5" t="s">
        <v>4459</v>
      </c>
      <c r="B1308" s="4" t="str">
        <f t="shared" si="40"/>
        <v>200717</v>
      </c>
      <c r="C1308" s="4">
        <f t="shared" si="41"/>
        <v>200717</v>
      </c>
      <c r="D1308" s="5" t="s">
        <v>2882</v>
      </c>
      <c r="E1308" s="5" t="s">
        <v>2883</v>
      </c>
      <c r="F1308" s="6" t="s">
        <v>32</v>
      </c>
      <c r="G1308" s="6">
        <v>1</v>
      </c>
      <c r="H1308" s="7">
        <v>5.45</v>
      </c>
      <c r="I1308" s="7">
        <v>5.45</v>
      </c>
    </row>
    <row r="1309" ht="105" spans="1:9">
      <c r="A1309" s="5" t="s">
        <v>4460</v>
      </c>
      <c r="B1309" s="4" t="str">
        <f t="shared" si="40"/>
        <v>200720</v>
      </c>
      <c r="C1309" s="4">
        <f t="shared" si="41"/>
        <v>200720</v>
      </c>
      <c r="D1309" s="5" t="s">
        <v>2884</v>
      </c>
      <c r="E1309" s="5" t="s">
        <v>2885</v>
      </c>
      <c r="F1309" s="6" t="s">
        <v>454</v>
      </c>
      <c r="G1309" s="6">
        <v>1</v>
      </c>
      <c r="H1309" s="7">
        <v>53.09</v>
      </c>
      <c r="I1309" s="7">
        <v>53.09</v>
      </c>
    </row>
    <row r="1310" ht="30" spans="1:9">
      <c r="A1310" s="5" t="s">
        <v>4461</v>
      </c>
      <c r="B1310" s="4" t="str">
        <f t="shared" si="40"/>
        <v>200721</v>
      </c>
      <c r="C1310" s="4">
        <f t="shared" si="41"/>
        <v>200721</v>
      </c>
      <c r="D1310" s="5" t="s">
        <v>2886</v>
      </c>
      <c r="E1310" s="5" t="s">
        <v>2887</v>
      </c>
      <c r="F1310" s="6" t="s">
        <v>454</v>
      </c>
      <c r="G1310" s="6">
        <v>1</v>
      </c>
      <c r="H1310" s="7">
        <v>20.45</v>
      </c>
      <c r="I1310" s="7">
        <v>20.45</v>
      </c>
    </row>
    <row r="1311" ht="60" spans="1:9">
      <c r="A1311" s="5" t="s">
        <v>4462</v>
      </c>
      <c r="B1311" s="4" t="str">
        <f t="shared" si="40"/>
        <v>200725</v>
      </c>
      <c r="C1311" s="4">
        <f t="shared" si="41"/>
        <v>200725</v>
      </c>
      <c r="D1311" s="5" t="s">
        <v>2888</v>
      </c>
      <c r="E1311" s="5" t="s">
        <v>2889</v>
      </c>
      <c r="F1311" s="6" t="s">
        <v>32</v>
      </c>
      <c r="G1311" s="6">
        <v>1</v>
      </c>
      <c r="H1311" s="7">
        <v>58.38</v>
      </c>
      <c r="I1311" s="7">
        <v>58.38</v>
      </c>
    </row>
    <row r="1312" ht="60" spans="1:9">
      <c r="A1312" s="5" t="s">
        <v>4463</v>
      </c>
      <c r="B1312" s="4" t="str">
        <f t="shared" si="40"/>
        <v>200726</v>
      </c>
      <c r="C1312" s="4">
        <f t="shared" si="41"/>
        <v>200726</v>
      </c>
      <c r="D1312" s="5" t="s">
        <v>2890</v>
      </c>
      <c r="E1312" s="5" t="s">
        <v>2891</v>
      </c>
      <c r="F1312" s="6" t="s">
        <v>454</v>
      </c>
      <c r="G1312" s="6">
        <v>1</v>
      </c>
      <c r="H1312" s="7">
        <v>166.95</v>
      </c>
      <c r="I1312" s="7">
        <v>166.95</v>
      </c>
    </row>
    <row r="1313" ht="90" spans="1:9">
      <c r="A1313" s="5" t="s">
        <v>4464</v>
      </c>
      <c r="B1313" s="4" t="str">
        <f t="shared" si="40"/>
        <v>200728</v>
      </c>
      <c r="C1313" s="4">
        <f t="shared" si="41"/>
        <v>200728</v>
      </c>
      <c r="D1313" s="5" t="s">
        <v>2892</v>
      </c>
      <c r="E1313" s="5" t="s">
        <v>2893</v>
      </c>
      <c r="F1313" s="6" t="s">
        <v>454</v>
      </c>
      <c r="G1313" s="6">
        <v>1</v>
      </c>
      <c r="H1313" s="7">
        <v>195.64</v>
      </c>
      <c r="I1313" s="7">
        <v>195.64</v>
      </c>
    </row>
    <row r="1314" ht="90" spans="1:9">
      <c r="A1314" s="5" t="s">
        <v>4465</v>
      </c>
      <c r="B1314" s="4" t="str">
        <f t="shared" si="40"/>
        <v>200738</v>
      </c>
      <c r="C1314" s="4">
        <f t="shared" si="41"/>
        <v>200738</v>
      </c>
      <c r="D1314" s="5" t="s">
        <v>2894</v>
      </c>
      <c r="E1314" s="5" t="s">
        <v>2895</v>
      </c>
      <c r="F1314" s="6" t="s">
        <v>228</v>
      </c>
      <c r="G1314" s="6">
        <v>1</v>
      </c>
      <c r="H1314" s="7">
        <v>33.59</v>
      </c>
      <c r="I1314" s="7">
        <v>33.59</v>
      </c>
    </row>
    <row r="1315" spans="1:9">
      <c r="A1315" s="4" t="s">
        <v>4466</v>
      </c>
      <c r="B1315" s="4" t="str">
        <f t="shared" si="40"/>
        <v>21</v>
      </c>
      <c r="C1315" s="4">
        <f t="shared" si="41"/>
        <v>21</v>
      </c>
      <c r="D1315" s="5"/>
      <c r="E1315" s="4" t="s">
        <v>2896</v>
      </c>
      <c r="F1315" s="6"/>
      <c r="G1315" s="6"/>
      <c r="H1315" s="7"/>
      <c r="I1315" s="7"/>
    </row>
    <row r="1316" spans="1:9">
      <c r="A1316" s="4" t="s">
        <v>4467</v>
      </c>
      <c r="B1316" s="4" t="str">
        <f t="shared" si="40"/>
        <v>2101</v>
      </c>
      <c r="C1316" s="4">
        <f t="shared" si="41"/>
        <v>2101</v>
      </c>
      <c r="D1316" s="5"/>
      <c r="E1316" s="4" t="s">
        <v>2897</v>
      </c>
      <c r="F1316" s="6"/>
      <c r="G1316" s="6"/>
      <c r="H1316" s="7"/>
      <c r="I1316" s="7"/>
    </row>
    <row r="1317" ht="30" spans="1:9">
      <c r="A1317" s="5" t="s">
        <v>4468</v>
      </c>
      <c r="B1317" s="4" t="str">
        <f t="shared" si="40"/>
        <v>210105</v>
      </c>
      <c r="C1317" s="4">
        <f t="shared" si="41"/>
        <v>210105</v>
      </c>
      <c r="D1317" s="5" t="s">
        <v>2898</v>
      </c>
      <c r="E1317" s="5" t="s">
        <v>2899</v>
      </c>
      <c r="F1317" s="6" t="s">
        <v>454</v>
      </c>
      <c r="G1317" s="6">
        <v>1</v>
      </c>
      <c r="H1317" s="7">
        <v>141.32</v>
      </c>
      <c r="I1317" s="7">
        <v>141.32</v>
      </c>
    </row>
    <row r="1318" ht="45" spans="1:9">
      <c r="A1318" s="5" t="s">
        <v>4469</v>
      </c>
      <c r="B1318" s="4" t="str">
        <f t="shared" si="40"/>
        <v>210109</v>
      </c>
      <c r="C1318" s="4">
        <f t="shared" si="41"/>
        <v>210109</v>
      </c>
      <c r="D1318" s="5" t="s">
        <v>2900</v>
      </c>
      <c r="E1318" s="5" t="s">
        <v>2901</v>
      </c>
      <c r="F1318" s="6" t="s">
        <v>27</v>
      </c>
      <c r="G1318" s="6">
        <v>1</v>
      </c>
      <c r="H1318" s="7">
        <v>653.77</v>
      </c>
      <c r="I1318" s="7">
        <v>653.77</v>
      </c>
    </row>
    <row r="1319" ht="105" spans="1:9">
      <c r="A1319" s="5" t="s">
        <v>4470</v>
      </c>
      <c r="B1319" s="4" t="str">
        <f t="shared" si="40"/>
        <v>210114</v>
      </c>
      <c r="C1319" s="4">
        <f t="shared" si="41"/>
        <v>210114</v>
      </c>
      <c r="D1319" s="5" t="s">
        <v>2902</v>
      </c>
      <c r="E1319" s="5" t="s">
        <v>2903</v>
      </c>
      <c r="F1319" s="6" t="s">
        <v>27</v>
      </c>
      <c r="G1319" s="6">
        <v>1</v>
      </c>
      <c r="H1319" s="10">
        <v>6627.99</v>
      </c>
      <c r="I1319" s="10">
        <v>6627.99</v>
      </c>
    </row>
    <row r="1320" spans="1:9">
      <c r="A1320" s="4" t="s">
        <v>4471</v>
      </c>
      <c r="B1320" s="4" t="str">
        <f t="shared" si="40"/>
        <v>2102</v>
      </c>
      <c r="C1320" s="4">
        <f t="shared" si="41"/>
        <v>2102</v>
      </c>
      <c r="D1320" s="5"/>
      <c r="E1320" s="4" t="s">
        <v>2904</v>
      </c>
      <c r="F1320" s="6"/>
      <c r="G1320" s="6"/>
      <c r="H1320" s="7"/>
      <c r="I1320" s="7"/>
    </row>
    <row r="1321" ht="30" spans="1:9">
      <c r="A1321" s="5" t="s">
        <v>4472</v>
      </c>
      <c r="B1321" s="4" t="str">
        <f t="shared" si="40"/>
        <v>210210</v>
      </c>
      <c r="C1321" s="4">
        <f t="shared" si="41"/>
        <v>210210</v>
      </c>
      <c r="D1321" s="5" t="s">
        <v>2905</v>
      </c>
      <c r="E1321" s="5" t="s">
        <v>2906</v>
      </c>
      <c r="F1321" s="6" t="s">
        <v>454</v>
      </c>
      <c r="G1321" s="6">
        <v>1</v>
      </c>
      <c r="H1321" s="7">
        <v>428.66</v>
      </c>
      <c r="I1321" s="7">
        <v>428.66</v>
      </c>
    </row>
    <row r="1322" spans="1:9">
      <c r="A1322" s="4" t="s">
        <v>4473</v>
      </c>
      <c r="B1322" s="4" t="str">
        <f t="shared" si="40"/>
        <v>2103</v>
      </c>
      <c r="C1322" s="4">
        <f t="shared" si="41"/>
        <v>2103</v>
      </c>
      <c r="D1322" s="5"/>
      <c r="E1322" s="4" t="s">
        <v>2907</v>
      </c>
      <c r="F1322" s="6"/>
      <c r="G1322" s="6"/>
      <c r="H1322" s="7"/>
      <c r="I1322" s="7"/>
    </row>
    <row r="1323" ht="45" spans="1:9">
      <c r="A1323" s="5" t="s">
        <v>4474</v>
      </c>
      <c r="B1323" s="4" t="str">
        <f t="shared" si="40"/>
        <v>210301</v>
      </c>
      <c r="C1323" s="4">
        <f t="shared" si="41"/>
        <v>210301</v>
      </c>
      <c r="D1323" s="5" t="s">
        <v>2908</v>
      </c>
      <c r="E1323" s="5" t="s">
        <v>2909</v>
      </c>
      <c r="F1323" s="6" t="s">
        <v>32</v>
      </c>
      <c r="G1323" s="6">
        <v>1</v>
      </c>
      <c r="H1323" s="7">
        <v>334.75</v>
      </c>
      <c r="I1323" s="7">
        <v>334.75</v>
      </c>
    </row>
    <row r="1324" ht="60" spans="1:9">
      <c r="A1324" s="5" t="s">
        <v>4475</v>
      </c>
      <c r="B1324" s="4" t="str">
        <f t="shared" si="40"/>
        <v>210302</v>
      </c>
      <c r="C1324" s="4">
        <f t="shared" si="41"/>
        <v>210302</v>
      </c>
      <c r="D1324" s="5" t="s">
        <v>2910</v>
      </c>
      <c r="E1324" s="5" t="s">
        <v>2911</v>
      </c>
      <c r="F1324" s="6" t="s">
        <v>32</v>
      </c>
      <c r="G1324" s="6">
        <v>1</v>
      </c>
      <c r="H1324" s="7">
        <v>251.44</v>
      </c>
      <c r="I1324" s="7">
        <v>251.44</v>
      </c>
    </row>
    <row r="1325" ht="60" spans="1:9">
      <c r="A1325" s="5" t="s">
        <v>4476</v>
      </c>
      <c r="B1325" s="4" t="str">
        <f t="shared" si="40"/>
        <v>210304</v>
      </c>
      <c r="C1325" s="4">
        <f t="shared" si="41"/>
        <v>210304</v>
      </c>
      <c r="D1325" s="5" t="s">
        <v>2912</v>
      </c>
      <c r="E1325" s="5" t="s">
        <v>2913</v>
      </c>
      <c r="F1325" s="6" t="s">
        <v>32</v>
      </c>
      <c r="G1325" s="6">
        <v>1</v>
      </c>
      <c r="H1325" s="7">
        <v>215.95</v>
      </c>
      <c r="I1325" s="7">
        <v>215.95</v>
      </c>
    </row>
    <row r="1326" ht="60" spans="1:9">
      <c r="A1326" s="5" t="s">
        <v>4477</v>
      </c>
      <c r="B1326" s="4" t="str">
        <f t="shared" si="40"/>
        <v>210316</v>
      </c>
      <c r="C1326" s="4">
        <f t="shared" si="41"/>
        <v>210316</v>
      </c>
      <c r="D1326" s="5" t="s">
        <v>2914</v>
      </c>
      <c r="E1326" s="5" t="s">
        <v>2915</v>
      </c>
      <c r="F1326" s="6" t="s">
        <v>27</v>
      </c>
      <c r="G1326" s="6">
        <v>1</v>
      </c>
      <c r="H1326" s="7">
        <v>727.6</v>
      </c>
      <c r="I1326" s="7">
        <v>727.6</v>
      </c>
    </row>
    <row r="1327" ht="45" spans="1:9">
      <c r="A1327" s="5" t="s">
        <v>4478</v>
      </c>
      <c r="B1327" s="4" t="str">
        <f t="shared" si="40"/>
        <v>210321</v>
      </c>
      <c r="C1327" s="4">
        <f t="shared" si="41"/>
        <v>210321</v>
      </c>
      <c r="D1327" s="5" t="s">
        <v>2916</v>
      </c>
      <c r="E1327" s="5" t="s">
        <v>2917</v>
      </c>
      <c r="F1327" s="6" t="s">
        <v>27</v>
      </c>
      <c r="G1327" s="6">
        <v>1</v>
      </c>
      <c r="H1327" s="7">
        <v>160.98</v>
      </c>
      <c r="I1327" s="7">
        <v>160.98</v>
      </c>
    </row>
    <row r="1328" ht="30" spans="1:9">
      <c r="A1328" s="5" t="s">
        <v>4479</v>
      </c>
      <c r="B1328" s="4" t="str">
        <f t="shared" si="40"/>
        <v>210322</v>
      </c>
      <c r="C1328" s="4">
        <f t="shared" si="41"/>
        <v>210322</v>
      </c>
      <c r="D1328" s="5" t="s">
        <v>2918</v>
      </c>
      <c r="E1328" s="5" t="s">
        <v>2919</v>
      </c>
      <c r="F1328" s="6" t="s">
        <v>32</v>
      </c>
      <c r="G1328" s="6">
        <v>1</v>
      </c>
      <c r="H1328" s="7">
        <v>132.94</v>
      </c>
      <c r="I1328" s="7">
        <v>132.94</v>
      </c>
    </row>
    <row r="1329" spans="1:9">
      <c r="A1329" s="4" t="s">
        <v>4480</v>
      </c>
      <c r="B1329" s="4" t="str">
        <f t="shared" si="40"/>
        <v>22</v>
      </c>
      <c r="C1329" s="4">
        <f t="shared" si="41"/>
        <v>22</v>
      </c>
      <c r="D1329" s="5"/>
      <c r="E1329" s="4" t="s">
        <v>2920</v>
      </c>
      <c r="F1329" s="6"/>
      <c r="G1329" s="6"/>
      <c r="H1329" s="7"/>
      <c r="I1329" s="7"/>
    </row>
    <row r="1330" ht="60" spans="1:9">
      <c r="A1330" s="4" t="s">
        <v>4481</v>
      </c>
      <c r="B1330" s="4" t="str">
        <f t="shared" si="40"/>
        <v>2208</v>
      </c>
      <c r="C1330" s="4">
        <f t="shared" si="41"/>
        <v>2208</v>
      </c>
      <c r="D1330" s="5"/>
      <c r="E1330" s="4" t="s">
        <v>2921</v>
      </c>
      <c r="F1330" s="6"/>
      <c r="G1330" s="6"/>
      <c r="H1330" s="7"/>
      <c r="I1330" s="7"/>
    </row>
    <row r="1331" ht="105" spans="1:9">
      <c r="A1331" s="5" t="s">
        <v>4482</v>
      </c>
      <c r="B1331" s="4" t="str">
        <f t="shared" si="40"/>
        <v>220803</v>
      </c>
      <c r="C1331" s="4">
        <f t="shared" si="41"/>
        <v>220803</v>
      </c>
      <c r="D1331" s="5" t="s">
        <v>2922</v>
      </c>
      <c r="E1331" s="5" t="s">
        <v>2923</v>
      </c>
      <c r="F1331" s="6" t="s">
        <v>587</v>
      </c>
      <c r="G1331" s="6">
        <v>1</v>
      </c>
      <c r="H1331" s="10">
        <v>4288.82</v>
      </c>
      <c r="I1331" s="10">
        <v>4288.82</v>
      </c>
    </row>
    <row r="1332" spans="1:9">
      <c r="A1332" s="4" t="s">
        <v>4483</v>
      </c>
      <c r="B1332" s="4" t="str">
        <f t="shared" si="40"/>
        <v>31</v>
      </c>
      <c r="C1332" s="4">
        <f t="shared" si="41"/>
        <v>31</v>
      </c>
      <c r="D1332" s="5"/>
      <c r="E1332" s="4" t="s">
        <v>2924</v>
      </c>
      <c r="F1332" s="6"/>
      <c r="G1332" s="6"/>
      <c r="H1332" s="7"/>
      <c r="I1332" s="7"/>
    </row>
    <row r="1333" ht="30" spans="1:9">
      <c r="A1333" s="4" t="s">
        <v>4484</v>
      </c>
      <c r="B1333" s="4" t="str">
        <f t="shared" si="40"/>
        <v>3106</v>
      </c>
      <c r="C1333" s="4">
        <f t="shared" si="41"/>
        <v>3106</v>
      </c>
      <c r="D1333" s="5"/>
      <c r="E1333" s="4" t="s">
        <v>2925</v>
      </c>
      <c r="F1333" s="6"/>
      <c r="G1333" s="6"/>
      <c r="H1333" s="7"/>
      <c r="I1333" s="7"/>
    </row>
    <row r="1334" ht="30" spans="1:9">
      <c r="A1334" s="5" t="s">
        <v>4485</v>
      </c>
      <c r="B1334" s="4" t="str">
        <f t="shared" si="40"/>
        <v>310601</v>
      </c>
      <c r="C1334" s="4">
        <f t="shared" si="41"/>
        <v>310601</v>
      </c>
      <c r="D1334" s="5" t="s">
        <v>2926</v>
      </c>
      <c r="E1334" s="5" t="s">
        <v>2927</v>
      </c>
      <c r="F1334" s="6" t="s">
        <v>2928</v>
      </c>
      <c r="G1334" s="6">
        <v>1</v>
      </c>
      <c r="H1334" s="10">
        <v>1308.51</v>
      </c>
      <c r="I1334" s="10">
        <v>1308.51</v>
      </c>
    </row>
    <row r="1335" ht="45" spans="1:9">
      <c r="A1335" s="4" t="s">
        <v>4486</v>
      </c>
      <c r="B1335" s="4" t="str">
        <f t="shared" si="40"/>
        <v>3108</v>
      </c>
      <c r="C1335" s="4">
        <f t="shared" si="41"/>
        <v>3108</v>
      </c>
      <c r="D1335" s="5"/>
      <c r="E1335" s="4" t="s">
        <v>2929</v>
      </c>
      <c r="F1335" s="6"/>
      <c r="G1335" s="6"/>
      <c r="H1335" s="7"/>
      <c r="I1335" s="7"/>
    </row>
    <row r="1336" spans="1:9">
      <c r="A1336" s="5" t="s">
        <v>4487</v>
      </c>
      <c r="B1336" s="4" t="str">
        <f t="shared" si="40"/>
        <v>310801</v>
      </c>
      <c r="C1336" s="4">
        <f t="shared" si="41"/>
        <v>310801</v>
      </c>
      <c r="D1336" s="5" t="s">
        <v>2930</v>
      </c>
      <c r="E1336" s="5" t="s">
        <v>2931</v>
      </c>
      <c r="F1336" s="6" t="s">
        <v>27</v>
      </c>
      <c r="G1336" s="6">
        <v>1</v>
      </c>
      <c r="H1336" s="7">
        <v>14.92</v>
      </c>
      <c r="I1336" s="7">
        <v>14.92</v>
      </c>
    </row>
    <row r="1337" spans="1:9">
      <c r="A1337" s="5" t="s">
        <v>4488</v>
      </c>
      <c r="B1337" s="4" t="str">
        <f t="shared" si="40"/>
        <v>310802</v>
      </c>
      <c r="C1337" s="4">
        <f t="shared" si="41"/>
        <v>310802</v>
      </c>
      <c r="D1337" s="5" t="s">
        <v>2932</v>
      </c>
      <c r="E1337" s="5" t="s">
        <v>2933</v>
      </c>
      <c r="F1337" s="6" t="s">
        <v>27</v>
      </c>
      <c r="G1337" s="6">
        <v>1</v>
      </c>
      <c r="H1337" s="7">
        <v>142.87</v>
      </c>
      <c r="I1337" s="7">
        <v>142.87</v>
      </c>
    </row>
    <row r="1338" spans="1:9">
      <c r="A1338" s="5" t="s">
        <v>4489</v>
      </c>
      <c r="B1338" s="4" t="str">
        <f t="shared" si="40"/>
        <v>310803</v>
      </c>
      <c r="C1338" s="4">
        <f t="shared" si="41"/>
        <v>310803</v>
      </c>
      <c r="D1338" s="5" t="s">
        <v>2934</v>
      </c>
      <c r="E1338" s="5" t="s">
        <v>2935</v>
      </c>
      <c r="F1338" s="6" t="s">
        <v>27</v>
      </c>
      <c r="G1338" s="6">
        <v>1</v>
      </c>
      <c r="H1338" s="7">
        <v>27.04</v>
      </c>
      <c r="I1338" s="7">
        <v>27.04</v>
      </c>
    </row>
    <row r="1339" spans="1:9">
      <c r="A1339" s="5" t="s">
        <v>4490</v>
      </c>
      <c r="B1339" s="4" t="str">
        <f t="shared" si="40"/>
        <v>310804</v>
      </c>
      <c r="C1339" s="4">
        <f t="shared" si="41"/>
        <v>310804</v>
      </c>
      <c r="D1339" s="5" t="s">
        <v>2936</v>
      </c>
      <c r="E1339" s="5" t="s">
        <v>2937</v>
      </c>
      <c r="F1339" s="6" t="s">
        <v>27</v>
      </c>
      <c r="G1339" s="6">
        <v>1</v>
      </c>
      <c r="H1339" s="7">
        <v>67.47</v>
      </c>
      <c r="I1339" s="7">
        <v>67.47</v>
      </c>
    </row>
    <row r="1340" spans="1:9">
      <c r="A1340" s="5" t="s">
        <v>4491</v>
      </c>
      <c r="B1340" s="4" t="str">
        <f t="shared" si="40"/>
        <v>310805</v>
      </c>
      <c r="C1340" s="4">
        <f t="shared" si="41"/>
        <v>310805</v>
      </c>
      <c r="D1340" s="5" t="s">
        <v>2938</v>
      </c>
      <c r="E1340" s="5" t="s">
        <v>2939</v>
      </c>
      <c r="F1340" s="6" t="s">
        <v>27</v>
      </c>
      <c r="G1340" s="6">
        <v>1</v>
      </c>
      <c r="H1340" s="7">
        <v>5.26</v>
      </c>
      <c r="I1340" s="7">
        <v>5.26</v>
      </c>
    </row>
    <row r="1341" spans="1:9">
      <c r="A1341" s="5" t="s">
        <v>4492</v>
      </c>
      <c r="B1341" s="4" t="str">
        <f t="shared" si="40"/>
        <v>310806</v>
      </c>
      <c r="C1341" s="4">
        <f t="shared" si="41"/>
        <v>310806</v>
      </c>
      <c r="D1341" s="5" t="s">
        <v>2940</v>
      </c>
      <c r="E1341" s="5" t="s">
        <v>2941</v>
      </c>
      <c r="F1341" s="6" t="s">
        <v>27</v>
      </c>
      <c r="G1341" s="6">
        <v>1</v>
      </c>
      <c r="H1341" s="7">
        <v>12.51</v>
      </c>
      <c r="I1341" s="7">
        <v>12.51</v>
      </c>
    </row>
    <row r="1342" spans="1:9">
      <c r="A1342" s="5" t="s">
        <v>4493</v>
      </c>
      <c r="B1342" s="4" t="str">
        <f t="shared" si="40"/>
        <v>310807</v>
      </c>
      <c r="C1342" s="4">
        <f t="shared" si="41"/>
        <v>310807</v>
      </c>
      <c r="D1342" s="5" t="s">
        <v>2942</v>
      </c>
      <c r="E1342" s="5" t="s">
        <v>2943</v>
      </c>
      <c r="F1342" s="6" t="s">
        <v>27</v>
      </c>
      <c r="G1342" s="6">
        <v>1</v>
      </c>
      <c r="H1342" s="7">
        <v>26.48</v>
      </c>
      <c r="I1342" s="7">
        <v>26.48</v>
      </c>
    </row>
    <row r="1343" spans="1:9">
      <c r="A1343" s="5" t="s">
        <v>4494</v>
      </c>
      <c r="B1343" s="4" t="str">
        <f t="shared" si="40"/>
        <v>310808</v>
      </c>
      <c r="C1343" s="4">
        <f t="shared" si="41"/>
        <v>310808</v>
      </c>
      <c r="D1343" s="5" t="s">
        <v>2944</v>
      </c>
      <c r="E1343" s="5" t="s">
        <v>2945</v>
      </c>
      <c r="F1343" s="6" t="s">
        <v>27</v>
      </c>
      <c r="G1343" s="6">
        <v>1</v>
      </c>
      <c r="H1343" s="7">
        <v>1.98</v>
      </c>
      <c r="I1343" s="7">
        <v>1.98</v>
      </c>
    </row>
    <row r="1344" spans="1:9">
      <c r="A1344" s="5" t="s">
        <v>4495</v>
      </c>
      <c r="B1344" s="4" t="str">
        <f t="shared" si="40"/>
        <v>310809</v>
      </c>
      <c r="C1344" s="4">
        <f t="shared" si="41"/>
        <v>310809</v>
      </c>
      <c r="D1344" s="5" t="s">
        <v>2946</v>
      </c>
      <c r="E1344" s="5" t="s">
        <v>2947</v>
      </c>
      <c r="F1344" s="6" t="s">
        <v>27</v>
      </c>
      <c r="G1344" s="6">
        <v>1</v>
      </c>
      <c r="H1344" s="7">
        <v>137.59</v>
      </c>
      <c r="I1344" s="7">
        <v>137.59</v>
      </c>
    </row>
    <row r="1345" ht="30" spans="1:9">
      <c r="A1345" s="4" t="s">
        <v>4496</v>
      </c>
      <c r="B1345" s="4" t="str">
        <f t="shared" si="40"/>
        <v>3109</v>
      </c>
      <c r="C1345" s="4">
        <f t="shared" si="41"/>
        <v>3109</v>
      </c>
      <c r="D1345" s="5"/>
      <c r="E1345" s="4" t="s">
        <v>2948</v>
      </c>
      <c r="F1345" s="6"/>
      <c r="G1345" s="6"/>
      <c r="H1345" s="7"/>
      <c r="I1345" s="7"/>
    </row>
    <row r="1346" spans="1:9">
      <c r="A1346" s="5" t="s">
        <v>4497</v>
      </c>
      <c r="B1346" s="4" t="str">
        <f t="shared" si="40"/>
        <v>310901</v>
      </c>
      <c r="C1346" s="4">
        <f t="shared" si="41"/>
        <v>310901</v>
      </c>
      <c r="D1346" s="5" t="s">
        <v>2949</v>
      </c>
      <c r="E1346" s="5" t="s">
        <v>2950</v>
      </c>
      <c r="F1346" s="6" t="s">
        <v>27</v>
      </c>
      <c r="G1346" s="6">
        <v>1</v>
      </c>
      <c r="H1346" s="7">
        <v>92.78</v>
      </c>
      <c r="I1346" s="7">
        <v>92.78</v>
      </c>
    </row>
    <row r="1347" spans="1:9">
      <c r="A1347" s="5" t="s">
        <v>4498</v>
      </c>
      <c r="B1347" s="4" t="str">
        <f t="shared" si="40"/>
        <v>310902</v>
      </c>
      <c r="C1347" s="4">
        <f t="shared" si="41"/>
        <v>310902</v>
      </c>
      <c r="D1347" s="5" t="s">
        <v>2951</v>
      </c>
      <c r="E1347" s="5" t="s">
        <v>2952</v>
      </c>
      <c r="F1347" s="6" t="s">
        <v>27</v>
      </c>
      <c r="G1347" s="6">
        <v>1</v>
      </c>
      <c r="H1347" s="7">
        <v>44.29</v>
      </c>
      <c r="I1347" s="7">
        <v>44.29</v>
      </c>
    </row>
    <row r="1348" spans="1:9">
      <c r="A1348" s="5" t="s">
        <v>4499</v>
      </c>
      <c r="B1348" s="4" t="str">
        <f t="shared" si="40"/>
        <v>310903</v>
      </c>
      <c r="C1348" s="4">
        <f t="shared" si="41"/>
        <v>310903</v>
      </c>
      <c r="D1348" s="5" t="s">
        <v>2953</v>
      </c>
      <c r="E1348" s="5" t="s">
        <v>2954</v>
      </c>
      <c r="F1348" s="6" t="s">
        <v>27</v>
      </c>
      <c r="G1348" s="6">
        <v>1</v>
      </c>
      <c r="H1348" s="7">
        <v>48.8</v>
      </c>
      <c r="I1348" s="7">
        <v>48.8</v>
      </c>
    </row>
    <row r="1349" spans="1:9">
      <c r="A1349" s="5" t="s">
        <v>4500</v>
      </c>
      <c r="B1349" s="4" t="str">
        <f t="shared" si="40"/>
        <v>310904</v>
      </c>
      <c r="C1349" s="4">
        <f t="shared" si="41"/>
        <v>310904</v>
      </c>
      <c r="D1349" s="5" t="s">
        <v>2955</v>
      </c>
      <c r="E1349" s="5" t="s">
        <v>2956</v>
      </c>
      <c r="F1349" s="6" t="s">
        <v>27</v>
      </c>
      <c r="G1349" s="6">
        <v>1</v>
      </c>
      <c r="H1349" s="7">
        <v>90.05</v>
      </c>
      <c r="I1349" s="7">
        <v>90.05</v>
      </c>
    </row>
    <row r="1350" spans="1:9">
      <c r="A1350" s="5" t="s">
        <v>4501</v>
      </c>
      <c r="B1350" s="4" t="str">
        <f t="shared" si="40"/>
        <v>310905</v>
      </c>
      <c r="C1350" s="4">
        <f t="shared" si="41"/>
        <v>310905</v>
      </c>
      <c r="D1350" s="5" t="s">
        <v>2957</v>
      </c>
      <c r="E1350" s="5" t="s">
        <v>2958</v>
      </c>
      <c r="F1350" s="6" t="s">
        <v>27</v>
      </c>
      <c r="G1350" s="6">
        <v>1</v>
      </c>
      <c r="H1350" s="7">
        <v>39.53</v>
      </c>
      <c r="I1350" s="7">
        <v>39.53</v>
      </c>
    </row>
    <row r="1351" spans="1:9">
      <c r="A1351" s="5" t="s">
        <v>4502</v>
      </c>
      <c r="B1351" s="4" t="str">
        <f t="shared" si="40"/>
        <v>310906</v>
      </c>
      <c r="C1351" s="4">
        <f t="shared" si="41"/>
        <v>310906</v>
      </c>
      <c r="D1351" s="5" t="s">
        <v>2959</v>
      </c>
      <c r="E1351" s="5" t="s">
        <v>2960</v>
      </c>
      <c r="F1351" s="6" t="s">
        <v>27</v>
      </c>
      <c r="G1351" s="6">
        <v>1</v>
      </c>
      <c r="H1351" s="7">
        <v>42.73</v>
      </c>
      <c r="I1351" s="7">
        <v>42.73</v>
      </c>
    </row>
    <row r="1352" spans="1:9">
      <c r="A1352" s="5" t="s">
        <v>4503</v>
      </c>
      <c r="B1352" s="4" t="str">
        <f t="shared" si="40"/>
        <v>310907</v>
      </c>
      <c r="C1352" s="4">
        <f t="shared" si="41"/>
        <v>310907</v>
      </c>
      <c r="D1352" s="5" t="s">
        <v>2961</v>
      </c>
      <c r="E1352" s="5" t="s">
        <v>2962</v>
      </c>
      <c r="F1352" s="6" t="s">
        <v>27</v>
      </c>
      <c r="G1352" s="6">
        <v>1</v>
      </c>
      <c r="H1352" s="7">
        <v>54.17</v>
      </c>
      <c r="I1352" s="7">
        <v>54.17</v>
      </c>
    </row>
    <row r="1353" spans="1:9">
      <c r="A1353" s="5" t="s">
        <v>4504</v>
      </c>
      <c r="B1353" s="4" t="str">
        <f t="shared" si="40"/>
        <v>310908</v>
      </c>
      <c r="C1353" s="4">
        <f t="shared" si="41"/>
        <v>310908</v>
      </c>
      <c r="D1353" s="5" t="s">
        <v>2963</v>
      </c>
      <c r="E1353" s="5" t="s">
        <v>2964</v>
      </c>
      <c r="F1353" s="6" t="s">
        <v>27</v>
      </c>
      <c r="G1353" s="6">
        <v>1</v>
      </c>
      <c r="H1353" s="7">
        <v>167.01</v>
      </c>
      <c r="I1353" s="7">
        <v>167.01</v>
      </c>
    </row>
    <row r="1354" spans="1:9">
      <c r="A1354" s="5" t="s">
        <v>4505</v>
      </c>
      <c r="B1354" s="4" t="str">
        <f t="shared" si="40"/>
        <v>310909</v>
      </c>
      <c r="C1354" s="4">
        <f t="shared" si="41"/>
        <v>310909</v>
      </c>
      <c r="D1354" s="5" t="s">
        <v>2965</v>
      </c>
      <c r="E1354" s="5" t="s">
        <v>2966</v>
      </c>
      <c r="F1354" s="6" t="s">
        <v>27</v>
      </c>
      <c r="G1354" s="6">
        <v>1</v>
      </c>
      <c r="H1354" s="7">
        <v>76.88</v>
      </c>
      <c r="I1354" s="7">
        <v>76.88</v>
      </c>
    </row>
    <row r="1355" spans="1:9">
      <c r="A1355" s="5" t="s">
        <v>4506</v>
      </c>
      <c r="B1355" s="4" t="str">
        <f t="shared" si="40"/>
        <v>310910</v>
      </c>
      <c r="C1355" s="4">
        <f t="shared" si="41"/>
        <v>310910</v>
      </c>
      <c r="D1355" s="5" t="s">
        <v>2967</v>
      </c>
      <c r="E1355" s="5" t="s">
        <v>2968</v>
      </c>
      <c r="F1355" s="6" t="s">
        <v>27</v>
      </c>
      <c r="G1355" s="6">
        <v>1</v>
      </c>
      <c r="H1355" s="7">
        <v>45.55</v>
      </c>
      <c r="I1355" s="7">
        <v>45.55</v>
      </c>
    </row>
    <row r="1356" spans="1:9">
      <c r="A1356" s="5" t="s">
        <v>4507</v>
      </c>
      <c r="B1356" s="4" t="str">
        <f t="shared" si="40"/>
        <v>310911</v>
      </c>
      <c r="C1356" s="4">
        <f t="shared" si="41"/>
        <v>310911</v>
      </c>
      <c r="D1356" s="5" t="s">
        <v>2969</v>
      </c>
      <c r="E1356" s="5" t="s">
        <v>2970</v>
      </c>
      <c r="F1356" s="6" t="s">
        <v>27</v>
      </c>
      <c r="G1356" s="6">
        <v>1</v>
      </c>
      <c r="H1356" s="7">
        <v>66.8</v>
      </c>
      <c r="I1356" s="7">
        <v>66.8</v>
      </c>
    </row>
    <row r="1357" spans="1:9">
      <c r="A1357" s="5" t="s">
        <v>4508</v>
      </c>
      <c r="B1357" s="4" t="str">
        <f t="shared" si="40"/>
        <v>310912</v>
      </c>
      <c r="C1357" s="4">
        <f t="shared" si="41"/>
        <v>310912</v>
      </c>
      <c r="D1357" s="5" t="s">
        <v>2971</v>
      </c>
      <c r="E1357" s="5" t="s">
        <v>2972</v>
      </c>
      <c r="F1357" s="6" t="s">
        <v>27</v>
      </c>
      <c r="G1357" s="6">
        <v>1</v>
      </c>
      <c r="H1357" s="7">
        <v>626.25</v>
      </c>
      <c r="I1357" s="7">
        <v>626.25</v>
      </c>
    </row>
    <row r="1358" spans="1:9">
      <c r="A1358" s="5" t="s">
        <v>4509</v>
      </c>
      <c r="B1358" s="4" t="str">
        <f t="shared" ref="B1358:B1421" si="42">SUBSTITUTE(A1358,"'",)</f>
        <v>310913</v>
      </c>
      <c r="C1358" s="4">
        <f t="shared" ref="C1358:C1421" si="43">VALUE(B1358)</f>
        <v>310913</v>
      </c>
      <c r="D1358" s="5" t="s">
        <v>2973</v>
      </c>
      <c r="E1358" s="5" t="s">
        <v>2974</v>
      </c>
      <c r="F1358" s="6" t="s">
        <v>27</v>
      </c>
      <c r="G1358" s="6">
        <v>1</v>
      </c>
      <c r="H1358" s="7">
        <v>780.22</v>
      </c>
      <c r="I1358" s="7">
        <v>780.22</v>
      </c>
    </row>
    <row r="1359" spans="1:9">
      <c r="A1359" s="5" t="s">
        <v>4510</v>
      </c>
      <c r="B1359" s="4" t="str">
        <f t="shared" si="42"/>
        <v>310914</v>
      </c>
      <c r="C1359" s="4">
        <f t="shared" si="43"/>
        <v>310914</v>
      </c>
      <c r="D1359" s="5" t="s">
        <v>2975</v>
      </c>
      <c r="E1359" s="5" t="s">
        <v>2976</v>
      </c>
      <c r="F1359" s="6" t="s">
        <v>27</v>
      </c>
      <c r="G1359" s="6">
        <v>1</v>
      </c>
      <c r="H1359" s="7">
        <v>266.85</v>
      </c>
      <c r="I1359" s="7">
        <v>266.85</v>
      </c>
    </row>
    <row r="1360" ht="30" spans="1:9">
      <c r="A1360" s="4" t="s">
        <v>4511</v>
      </c>
      <c r="B1360" s="4" t="str">
        <f t="shared" si="42"/>
        <v>3130</v>
      </c>
      <c r="C1360" s="4">
        <f t="shared" si="43"/>
        <v>3130</v>
      </c>
      <c r="D1360" s="5"/>
      <c r="E1360" s="4" t="s">
        <v>2977</v>
      </c>
      <c r="F1360" s="6"/>
      <c r="G1360" s="6"/>
      <c r="H1360" s="7"/>
      <c r="I1360" s="7"/>
    </row>
    <row r="1361" ht="30" spans="1:9">
      <c r="A1361" s="5" t="s">
        <v>4512</v>
      </c>
      <c r="B1361" s="4" t="str">
        <f t="shared" si="42"/>
        <v>313001</v>
      </c>
      <c r="C1361" s="4">
        <f t="shared" si="43"/>
        <v>313001</v>
      </c>
      <c r="D1361" s="5" t="s">
        <v>2978</v>
      </c>
      <c r="E1361" s="5" t="s">
        <v>2979</v>
      </c>
      <c r="F1361" s="6" t="s">
        <v>2980</v>
      </c>
      <c r="G1361" s="6">
        <v>1</v>
      </c>
      <c r="H1361" s="10">
        <v>10793.15</v>
      </c>
      <c r="I1361" s="10">
        <v>10793.15</v>
      </c>
    </row>
    <row r="1362" spans="1:9">
      <c r="A1362" s="5" t="s">
        <v>4513</v>
      </c>
      <c r="B1362" s="4" t="str">
        <f t="shared" si="42"/>
        <v>313002</v>
      </c>
      <c r="C1362" s="4">
        <f t="shared" si="43"/>
        <v>313002</v>
      </c>
      <c r="D1362" s="5" t="s">
        <v>2981</v>
      </c>
      <c r="E1362" s="5" t="s">
        <v>2982</v>
      </c>
      <c r="F1362" s="6" t="s">
        <v>2980</v>
      </c>
      <c r="G1362" s="6">
        <v>1</v>
      </c>
      <c r="H1362" s="10">
        <v>28277.23</v>
      </c>
      <c r="I1362" s="10">
        <v>28277.23</v>
      </c>
    </row>
    <row r="1363" spans="1:9">
      <c r="A1363" s="5" t="s">
        <v>4514</v>
      </c>
      <c r="B1363" s="4" t="str">
        <f t="shared" si="42"/>
        <v>313003</v>
      </c>
      <c r="C1363" s="4">
        <f t="shared" si="43"/>
        <v>313003</v>
      </c>
      <c r="D1363" s="5" t="s">
        <v>2983</v>
      </c>
      <c r="E1363" s="5" t="s">
        <v>2984</v>
      </c>
      <c r="F1363" s="6" t="s">
        <v>2980</v>
      </c>
      <c r="G1363" s="6">
        <v>1</v>
      </c>
      <c r="H1363" s="10">
        <v>11752.7</v>
      </c>
      <c r="I1363" s="10">
        <v>11752.7</v>
      </c>
    </row>
    <row r="1364" spans="1:9">
      <c r="A1364" s="5" t="s">
        <v>4515</v>
      </c>
      <c r="B1364" s="4" t="str">
        <f t="shared" si="42"/>
        <v>313004</v>
      </c>
      <c r="C1364" s="4">
        <f t="shared" si="43"/>
        <v>313004</v>
      </c>
      <c r="D1364" s="5" t="s">
        <v>2985</v>
      </c>
      <c r="E1364" s="5" t="s">
        <v>2986</v>
      </c>
      <c r="F1364" s="6" t="s">
        <v>2980</v>
      </c>
      <c r="G1364" s="6">
        <v>1</v>
      </c>
      <c r="H1364" s="10">
        <v>3589.66</v>
      </c>
      <c r="I1364" s="10">
        <v>3589.66</v>
      </c>
    </row>
    <row r="1365" spans="1:9">
      <c r="A1365" s="5" t="s">
        <v>4516</v>
      </c>
      <c r="B1365" s="4" t="str">
        <f t="shared" si="42"/>
        <v>313005</v>
      </c>
      <c r="C1365" s="4">
        <f t="shared" si="43"/>
        <v>313005</v>
      </c>
      <c r="D1365" s="5" t="s">
        <v>2987</v>
      </c>
      <c r="E1365" s="5" t="s">
        <v>2988</v>
      </c>
      <c r="F1365" s="6" t="s">
        <v>2980</v>
      </c>
      <c r="G1365" s="6">
        <v>1</v>
      </c>
      <c r="H1365" s="10">
        <v>20222.92</v>
      </c>
      <c r="I1365" s="10">
        <v>20222.92</v>
      </c>
    </row>
    <row r="1366" ht="30" spans="1:9">
      <c r="A1366" s="5" t="s">
        <v>4517</v>
      </c>
      <c r="B1366" s="4" t="str">
        <f t="shared" si="42"/>
        <v>313006</v>
      </c>
      <c r="C1366" s="4">
        <f t="shared" si="43"/>
        <v>313006</v>
      </c>
      <c r="D1366" s="5" t="s">
        <v>2989</v>
      </c>
      <c r="E1366" s="5" t="s">
        <v>2990</v>
      </c>
      <c r="F1366" s="6" t="s">
        <v>2980</v>
      </c>
      <c r="G1366" s="6">
        <v>1</v>
      </c>
      <c r="H1366" s="10">
        <v>8634.73</v>
      </c>
      <c r="I1366" s="10">
        <v>8634.73</v>
      </c>
    </row>
    <row r="1367" ht="30" spans="1:9">
      <c r="A1367" s="5" t="s">
        <v>4518</v>
      </c>
      <c r="B1367" s="4" t="str">
        <f t="shared" si="42"/>
        <v>313007</v>
      </c>
      <c r="C1367" s="4">
        <f t="shared" si="43"/>
        <v>313007</v>
      </c>
      <c r="D1367" s="5" t="s">
        <v>2991</v>
      </c>
      <c r="E1367" s="5" t="s">
        <v>2992</v>
      </c>
      <c r="F1367" s="6" t="s">
        <v>2980</v>
      </c>
      <c r="G1367" s="6">
        <v>1</v>
      </c>
      <c r="H1367" s="10">
        <v>6906.65</v>
      </c>
      <c r="I1367" s="10">
        <v>6906.65</v>
      </c>
    </row>
    <row r="1368" ht="30" spans="1:9">
      <c r="A1368" s="5" t="s">
        <v>4519</v>
      </c>
      <c r="B1368" s="4" t="str">
        <f t="shared" si="42"/>
        <v>313008</v>
      </c>
      <c r="C1368" s="4">
        <f t="shared" si="43"/>
        <v>313008</v>
      </c>
      <c r="D1368" s="5" t="s">
        <v>2993</v>
      </c>
      <c r="E1368" s="5" t="s">
        <v>2994</v>
      </c>
      <c r="F1368" s="6" t="s">
        <v>2980</v>
      </c>
      <c r="G1368" s="6">
        <v>1</v>
      </c>
      <c r="H1368" s="10">
        <v>16153.49</v>
      </c>
      <c r="I1368" s="10">
        <v>16153.49</v>
      </c>
    </row>
    <row r="1369" ht="30" spans="1:9">
      <c r="A1369" s="5" t="s">
        <v>4520</v>
      </c>
      <c r="B1369" s="4" t="str">
        <f t="shared" si="42"/>
        <v>313009</v>
      </c>
      <c r="C1369" s="4">
        <f t="shared" si="43"/>
        <v>313009</v>
      </c>
      <c r="D1369" s="5" t="s">
        <v>2995</v>
      </c>
      <c r="E1369" s="5" t="s">
        <v>2996</v>
      </c>
      <c r="F1369" s="6" t="s">
        <v>2980</v>
      </c>
      <c r="G1369" s="6">
        <v>1</v>
      </c>
      <c r="H1369" s="10">
        <v>13374.95</v>
      </c>
      <c r="I1369" s="10">
        <v>13374.95</v>
      </c>
    </row>
    <row r="1370" ht="30" spans="1:9">
      <c r="A1370" s="5" t="s">
        <v>4521</v>
      </c>
      <c r="B1370" s="4" t="str">
        <f t="shared" si="42"/>
        <v>313010</v>
      </c>
      <c r="C1370" s="4">
        <f t="shared" si="43"/>
        <v>313010</v>
      </c>
      <c r="D1370" s="5" t="s">
        <v>2997</v>
      </c>
      <c r="E1370" s="5" t="s">
        <v>2998</v>
      </c>
      <c r="F1370" s="6" t="s">
        <v>2980</v>
      </c>
      <c r="G1370" s="6">
        <v>1</v>
      </c>
      <c r="H1370" s="10">
        <v>13374.95</v>
      </c>
      <c r="I1370" s="10">
        <v>13374.95</v>
      </c>
    </row>
    <row r="1371" ht="30" spans="1:9">
      <c r="A1371" s="5" t="s">
        <v>4522</v>
      </c>
      <c r="B1371" s="4" t="str">
        <f t="shared" si="42"/>
        <v>313011</v>
      </c>
      <c r="C1371" s="4">
        <f t="shared" si="43"/>
        <v>313011</v>
      </c>
      <c r="D1371" s="5" t="s">
        <v>2999</v>
      </c>
      <c r="E1371" s="5" t="s">
        <v>3000</v>
      </c>
      <c r="F1371" s="6" t="s">
        <v>2980</v>
      </c>
      <c r="G1371" s="6">
        <v>1</v>
      </c>
      <c r="H1371" s="10">
        <v>12391.24</v>
      </c>
      <c r="I1371" s="10">
        <v>12391.24</v>
      </c>
    </row>
    <row r="1372" spans="1:9">
      <c r="A1372" s="5" t="s">
        <v>4523</v>
      </c>
      <c r="B1372" s="4" t="str">
        <f t="shared" si="42"/>
        <v>313012</v>
      </c>
      <c r="C1372" s="4">
        <f t="shared" si="43"/>
        <v>313012</v>
      </c>
      <c r="D1372" s="5" t="s">
        <v>3001</v>
      </c>
      <c r="E1372" s="5" t="s">
        <v>3002</v>
      </c>
      <c r="F1372" s="6" t="s">
        <v>2980</v>
      </c>
      <c r="G1372" s="6">
        <v>1</v>
      </c>
      <c r="H1372" s="10">
        <v>12520.68</v>
      </c>
      <c r="I1372" s="10">
        <v>12520.68</v>
      </c>
    </row>
    <row r="1373" ht="30" spans="1:9">
      <c r="A1373" s="5" t="s">
        <v>4524</v>
      </c>
      <c r="B1373" s="4" t="str">
        <f t="shared" si="42"/>
        <v>313013</v>
      </c>
      <c r="C1373" s="4">
        <f t="shared" si="43"/>
        <v>313013</v>
      </c>
      <c r="D1373" s="5" t="s">
        <v>3003</v>
      </c>
      <c r="E1373" s="5" t="s">
        <v>3004</v>
      </c>
      <c r="F1373" s="6" t="s">
        <v>2980</v>
      </c>
      <c r="G1373" s="6">
        <v>1</v>
      </c>
      <c r="H1373" s="10">
        <v>13374.95</v>
      </c>
      <c r="I1373" s="10">
        <v>13374.95</v>
      </c>
    </row>
    <row r="1374" ht="30" spans="1:9">
      <c r="A1374" s="5" t="s">
        <v>4525</v>
      </c>
      <c r="B1374" s="4" t="str">
        <f t="shared" si="42"/>
        <v>313014</v>
      </c>
      <c r="C1374" s="4">
        <f t="shared" si="43"/>
        <v>313014</v>
      </c>
      <c r="D1374" s="5" t="s">
        <v>3005</v>
      </c>
      <c r="E1374" s="5" t="s">
        <v>3006</v>
      </c>
      <c r="F1374" s="6" t="s">
        <v>2980</v>
      </c>
      <c r="G1374" s="6">
        <v>1</v>
      </c>
      <c r="H1374" s="10">
        <v>28950.3</v>
      </c>
      <c r="I1374" s="10">
        <v>28950.3</v>
      </c>
    </row>
    <row r="1375" spans="1:9">
      <c r="A1375" s="5" t="s">
        <v>4526</v>
      </c>
      <c r="B1375" s="4" t="str">
        <f t="shared" si="42"/>
        <v>313015</v>
      </c>
      <c r="C1375" s="4">
        <f t="shared" si="43"/>
        <v>313015</v>
      </c>
      <c r="D1375" s="5" t="s">
        <v>3007</v>
      </c>
      <c r="E1375" s="5" t="s">
        <v>3008</v>
      </c>
      <c r="F1375" s="6" t="s">
        <v>2980</v>
      </c>
      <c r="G1375" s="6">
        <v>1</v>
      </c>
      <c r="H1375" s="10">
        <v>7179.33</v>
      </c>
      <c r="I1375" s="10">
        <v>7179.33</v>
      </c>
    </row>
    <row r="1376" ht="30" spans="1:9">
      <c r="A1376" s="5" t="s">
        <v>4527</v>
      </c>
      <c r="B1376" s="4" t="str">
        <f t="shared" si="42"/>
        <v>313016</v>
      </c>
      <c r="C1376" s="4">
        <f t="shared" si="43"/>
        <v>313016</v>
      </c>
      <c r="D1376" s="5" t="s">
        <v>3009</v>
      </c>
      <c r="E1376" s="5" t="s">
        <v>3010</v>
      </c>
      <c r="F1376" s="6" t="s">
        <v>2980</v>
      </c>
      <c r="G1376" s="6">
        <v>1</v>
      </c>
      <c r="H1376" s="10">
        <v>16153.49</v>
      </c>
      <c r="I1376" s="10">
        <v>16153.49</v>
      </c>
    </row>
    <row r="1377" spans="1:9">
      <c r="A1377" s="5" t="s">
        <v>4528</v>
      </c>
      <c r="B1377" s="4" t="str">
        <f t="shared" si="42"/>
        <v>313017</v>
      </c>
      <c r="C1377" s="4">
        <f t="shared" si="43"/>
        <v>313017</v>
      </c>
      <c r="D1377" s="5" t="s">
        <v>3011</v>
      </c>
      <c r="E1377" s="5" t="s">
        <v>3012</v>
      </c>
      <c r="F1377" s="6" t="s">
        <v>2980</v>
      </c>
      <c r="G1377" s="6">
        <v>1</v>
      </c>
      <c r="H1377" s="10">
        <v>24219.88</v>
      </c>
      <c r="I1377" s="10">
        <v>24219.88</v>
      </c>
    </row>
    <row r="1378" spans="1:9">
      <c r="A1378" s="5" t="s">
        <v>4529</v>
      </c>
      <c r="B1378" s="4" t="str">
        <f t="shared" si="42"/>
        <v>313018</v>
      </c>
      <c r="C1378" s="4">
        <f t="shared" si="43"/>
        <v>313018</v>
      </c>
      <c r="D1378" s="5" t="s">
        <v>3013</v>
      </c>
      <c r="E1378" s="5" t="s">
        <v>3014</v>
      </c>
      <c r="F1378" s="6" t="s">
        <v>2980</v>
      </c>
      <c r="G1378" s="6">
        <v>1</v>
      </c>
      <c r="H1378" s="10">
        <v>3356.34</v>
      </c>
      <c r="I1378" s="10">
        <v>3356.34</v>
      </c>
    </row>
    <row r="1379" ht="30" spans="1:9">
      <c r="A1379" s="5" t="s">
        <v>4530</v>
      </c>
      <c r="B1379" s="4" t="str">
        <f t="shared" si="42"/>
        <v>313019</v>
      </c>
      <c r="C1379" s="4">
        <f t="shared" si="43"/>
        <v>313019</v>
      </c>
      <c r="D1379" s="5" t="s">
        <v>3015</v>
      </c>
      <c r="E1379" s="5" t="s">
        <v>3016</v>
      </c>
      <c r="F1379" s="6" t="s">
        <v>2980</v>
      </c>
      <c r="G1379" s="6">
        <v>1</v>
      </c>
      <c r="H1379" s="10">
        <v>6071.02</v>
      </c>
      <c r="I1379" s="10">
        <v>6071.02</v>
      </c>
    </row>
    <row r="1380" spans="1:9">
      <c r="A1380" s="5" t="s">
        <v>4531</v>
      </c>
      <c r="B1380" s="4" t="str">
        <f t="shared" si="42"/>
        <v>313020</v>
      </c>
      <c r="C1380" s="4">
        <f t="shared" si="43"/>
        <v>313020</v>
      </c>
      <c r="D1380" s="5" t="s">
        <v>3017</v>
      </c>
      <c r="E1380" s="5" t="s">
        <v>3018</v>
      </c>
      <c r="F1380" s="6" t="s">
        <v>2980</v>
      </c>
      <c r="G1380" s="6">
        <v>1</v>
      </c>
      <c r="H1380" s="10">
        <v>2490.67</v>
      </c>
      <c r="I1380" s="10">
        <v>2490.67</v>
      </c>
    </row>
    <row r="1381" ht="30" spans="1:9">
      <c r="A1381" s="5" t="s">
        <v>4532</v>
      </c>
      <c r="B1381" s="4" t="str">
        <f t="shared" si="42"/>
        <v>313021</v>
      </c>
      <c r="C1381" s="4">
        <f t="shared" si="43"/>
        <v>313021</v>
      </c>
      <c r="D1381" s="5" t="s">
        <v>3019</v>
      </c>
      <c r="E1381" s="5" t="s">
        <v>3020</v>
      </c>
      <c r="F1381" s="6" t="s">
        <v>2980</v>
      </c>
      <c r="G1381" s="6">
        <v>1</v>
      </c>
      <c r="H1381" s="10">
        <v>2490.67</v>
      </c>
      <c r="I1381" s="10">
        <v>2490.67</v>
      </c>
    </row>
    <row r="1382" ht="30" spans="1:9">
      <c r="A1382" s="4" t="s">
        <v>4533</v>
      </c>
      <c r="B1382" s="4" t="str">
        <f t="shared" si="42"/>
        <v>3131</v>
      </c>
      <c r="C1382" s="4">
        <f t="shared" si="43"/>
        <v>3131</v>
      </c>
      <c r="D1382" s="5"/>
      <c r="E1382" s="4" t="s">
        <v>3021</v>
      </c>
      <c r="F1382" s="6"/>
      <c r="G1382" s="6"/>
      <c r="H1382" s="7"/>
      <c r="I1382" s="7"/>
    </row>
    <row r="1383" ht="30" spans="1:9">
      <c r="A1383" s="5" t="s">
        <v>4534</v>
      </c>
      <c r="B1383" s="4" t="str">
        <f t="shared" si="42"/>
        <v>313101</v>
      </c>
      <c r="C1383" s="4">
        <f t="shared" si="43"/>
        <v>313101</v>
      </c>
      <c r="D1383" s="5" t="s">
        <v>3022</v>
      </c>
      <c r="E1383" s="5" t="s">
        <v>3023</v>
      </c>
      <c r="F1383" s="6" t="s">
        <v>2980</v>
      </c>
      <c r="G1383" s="6">
        <v>1</v>
      </c>
      <c r="H1383" s="10">
        <v>9310.33</v>
      </c>
      <c r="I1383" s="10">
        <v>9310.33</v>
      </c>
    </row>
    <row r="1384" spans="1:9">
      <c r="A1384" s="5" t="s">
        <v>4535</v>
      </c>
      <c r="B1384" s="4" t="str">
        <f t="shared" si="42"/>
        <v>313102</v>
      </c>
      <c r="C1384" s="4">
        <f t="shared" si="43"/>
        <v>313102</v>
      </c>
      <c r="D1384" s="5" t="s">
        <v>3024</v>
      </c>
      <c r="E1384" s="5" t="s">
        <v>3025</v>
      </c>
      <c r="F1384" s="6" t="s">
        <v>2980</v>
      </c>
      <c r="G1384" s="6">
        <v>1</v>
      </c>
      <c r="H1384" s="10">
        <v>24392.35</v>
      </c>
      <c r="I1384" s="10">
        <v>24392.35</v>
      </c>
    </row>
    <row r="1385" spans="1:9">
      <c r="A1385" s="5" t="s">
        <v>4536</v>
      </c>
      <c r="B1385" s="4" t="str">
        <f t="shared" si="42"/>
        <v>313103</v>
      </c>
      <c r="C1385" s="4">
        <f t="shared" si="43"/>
        <v>313103</v>
      </c>
      <c r="D1385" s="5" t="s">
        <v>3026</v>
      </c>
      <c r="E1385" s="5" t="s">
        <v>3027</v>
      </c>
      <c r="F1385" s="6" t="s">
        <v>2980</v>
      </c>
      <c r="G1385" s="6">
        <v>1</v>
      </c>
      <c r="H1385" s="10">
        <v>10138.05</v>
      </c>
      <c r="I1385" s="10">
        <v>10138.05</v>
      </c>
    </row>
    <row r="1386" spans="1:9">
      <c r="A1386" s="5" t="s">
        <v>4537</v>
      </c>
      <c r="B1386" s="4" t="str">
        <f t="shared" si="42"/>
        <v>313104</v>
      </c>
      <c r="C1386" s="4">
        <f t="shared" si="43"/>
        <v>313104</v>
      </c>
      <c r="D1386" s="5" t="s">
        <v>3028</v>
      </c>
      <c r="E1386" s="5" t="s">
        <v>3029</v>
      </c>
      <c r="F1386" s="6" t="s">
        <v>2980</v>
      </c>
      <c r="G1386" s="6">
        <v>1</v>
      </c>
      <c r="H1386" s="10">
        <v>3096.5</v>
      </c>
      <c r="I1386" s="10">
        <v>3096.5</v>
      </c>
    </row>
    <row r="1387" spans="1:9">
      <c r="A1387" s="5" t="s">
        <v>4538</v>
      </c>
      <c r="B1387" s="4" t="str">
        <f t="shared" si="42"/>
        <v>313105</v>
      </c>
      <c r="C1387" s="4">
        <f t="shared" si="43"/>
        <v>313105</v>
      </c>
      <c r="D1387" s="5" t="s">
        <v>3030</v>
      </c>
      <c r="E1387" s="5" t="s">
        <v>3031</v>
      </c>
      <c r="F1387" s="6" t="s">
        <v>2980</v>
      </c>
      <c r="G1387" s="6">
        <v>1</v>
      </c>
      <c r="H1387" s="10">
        <v>17444.59</v>
      </c>
      <c r="I1387" s="10">
        <v>17444.59</v>
      </c>
    </row>
    <row r="1388" ht="30" spans="1:9">
      <c r="A1388" s="5" t="s">
        <v>4539</v>
      </c>
      <c r="B1388" s="4" t="str">
        <f t="shared" si="42"/>
        <v>313106</v>
      </c>
      <c r="C1388" s="4">
        <f t="shared" si="43"/>
        <v>313106</v>
      </c>
      <c r="D1388" s="5" t="s">
        <v>3032</v>
      </c>
      <c r="E1388" s="5" t="s">
        <v>3033</v>
      </c>
      <c r="F1388" s="6" t="s">
        <v>2980</v>
      </c>
      <c r="G1388" s="6">
        <v>1</v>
      </c>
      <c r="H1388" s="10">
        <v>7448.44</v>
      </c>
      <c r="I1388" s="10">
        <v>7448.44</v>
      </c>
    </row>
    <row r="1389" ht="30" spans="1:9">
      <c r="A1389" s="5" t="s">
        <v>4540</v>
      </c>
      <c r="B1389" s="4" t="str">
        <f t="shared" si="42"/>
        <v>313107</v>
      </c>
      <c r="C1389" s="4">
        <f t="shared" si="43"/>
        <v>313107</v>
      </c>
      <c r="D1389" s="5" t="s">
        <v>3034</v>
      </c>
      <c r="E1389" s="5" t="s">
        <v>3035</v>
      </c>
      <c r="F1389" s="6" t="s">
        <v>2980</v>
      </c>
      <c r="G1389" s="6">
        <v>1</v>
      </c>
      <c r="H1389" s="10">
        <v>5957.78</v>
      </c>
      <c r="I1389" s="10">
        <v>5957.78</v>
      </c>
    </row>
    <row r="1390" ht="30" spans="1:9">
      <c r="A1390" s="5" t="s">
        <v>4541</v>
      </c>
      <c r="B1390" s="4" t="str">
        <f t="shared" si="42"/>
        <v>313108</v>
      </c>
      <c r="C1390" s="4">
        <f t="shared" si="43"/>
        <v>313108</v>
      </c>
      <c r="D1390" s="5" t="s">
        <v>3036</v>
      </c>
      <c r="E1390" s="5" t="s">
        <v>3037</v>
      </c>
      <c r="F1390" s="6" t="s">
        <v>2980</v>
      </c>
      <c r="G1390" s="6">
        <v>1</v>
      </c>
      <c r="H1390" s="10">
        <v>13934.23</v>
      </c>
      <c r="I1390" s="10">
        <v>13934.23</v>
      </c>
    </row>
    <row r="1391" ht="30" spans="1:9">
      <c r="A1391" s="5" t="s">
        <v>4542</v>
      </c>
      <c r="B1391" s="4" t="str">
        <f t="shared" si="42"/>
        <v>313109</v>
      </c>
      <c r="C1391" s="4">
        <f t="shared" si="43"/>
        <v>313109</v>
      </c>
      <c r="D1391" s="5" t="s">
        <v>3038</v>
      </c>
      <c r="E1391" s="5" t="s">
        <v>3039</v>
      </c>
      <c r="F1391" s="6" t="s">
        <v>2980</v>
      </c>
      <c r="G1391" s="6">
        <v>1</v>
      </c>
      <c r="H1391" s="10">
        <v>11537.43</v>
      </c>
      <c r="I1391" s="10">
        <v>11537.43</v>
      </c>
    </row>
    <row r="1392" ht="30" spans="1:9">
      <c r="A1392" s="5" t="s">
        <v>4543</v>
      </c>
      <c r="B1392" s="4" t="str">
        <f t="shared" si="42"/>
        <v>313110</v>
      </c>
      <c r="C1392" s="4">
        <f t="shared" si="43"/>
        <v>313110</v>
      </c>
      <c r="D1392" s="5" t="s">
        <v>3040</v>
      </c>
      <c r="E1392" s="5" t="s">
        <v>3041</v>
      </c>
      <c r="F1392" s="6" t="s">
        <v>2980</v>
      </c>
      <c r="G1392" s="6">
        <v>1</v>
      </c>
      <c r="H1392" s="10">
        <v>11537.43</v>
      </c>
      <c r="I1392" s="10">
        <v>11537.43</v>
      </c>
    </row>
    <row r="1393" ht="30" spans="1:9">
      <c r="A1393" s="5" t="s">
        <v>4544</v>
      </c>
      <c r="B1393" s="4" t="str">
        <f t="shared" si="42"/>
        <v>313111</v>
      </c>
      <c r="C1393" s="4">
        <f t="shared" si="43"/>
        <v>313111</v>
      </c>
      <c r="D1393" s="5" t="s">
        <v>3042</v>
      </c>
      <c r="E1393" s="5" t="s">
        <v>3043</v>
      </c>
      <c r="F1393" s="6" t="s">
        <v>2980</v>
      </c>
      <c r="G1393" s="6">
        <v>1</v>
      </c>
      <c r="H1393" s="10">
        <v>10688.87</v>
      </c>
      <c r="I1393" s="10">
        <v>10688.87</v>
      </c>
    </row>
    <row r="1394" spans="1:9">
      <c r="A1394" s="5" t="s">
        <v>4545</v>
      </c>
      <c r="B1394" s="4" t="str">
        <f t="shared" si="42"/>
        <v>313112</v>
      </c>
      <c r="C1394" s="4">
        <f t="shared" si="43"/>
        <v>313112</v>
      </c>
      <c r="D1394" s="5" t="s">
        <v>3044</v>
      </c>
      <c r="E1394" s="5" t="s">
        <v>3045</v>
      </c>
      <c r="F1394" s="6" t="s">
        <v>2980</v>
      </c>
      <c r="G1394" s="6">
        <v>1</v>
      </c>
      <c r="H1394" s="10">
        <v>10800.52</v>
      </c>
      <c r="I1394" s="10">
        <v>10800.52</v>
      </c>
    </row>
    <row r="1395" ht="30" spans="1:9">
      <c r="A1395" s="5" t="s">
        <v>4546</v>
      </c>
      <c r="B1395" s="4" t="str">
        <f t="shared" si="42"/>
        <v>313113</v>
      </c>
      <c r="C1395" s="4">
        <f t="shared" si="43"/>
        <v>313113</v>
      </c>
      <c r="D1395" s="5" t="s">
        <v>3046</v>
      </c>
      <c r="E1395" s="5" t="s">
        <v>3047</v>
      </c>
      <c r="F1395" s="6" t="s">
        <v>2980</v>
      </c>
      <c r="G1395" s="6">
        <v>1</v>
      </c>
      <c r="H1395" s="10">
        <v>11537.43</v>
      </c>
      <c r="I1395" s="10">
        <v>11537.43</v>
      </c>
    </row>
    <row r="1396" ht="30" spans="1:9">
      <c r="A1396" s="5" t="s">
        <v>4547</v>
      </c>
      <c r="B1396" s="4" t="str">
        <f t="shared" si="42"/>
        <v>313114</v>
      </c>
      <c r="C1396" s="4">
        <f t="shared" si="43"/>
        <v>313114</v>
      </c>
      <c r="D1396" s="5" t="s">
        <v>3048</v>
      </c>
      <c r="E1396" s="5" t="s">
        <v>3049</v>
      </c>
      <c r="F1396" s="6" t="s">
        <v>2980</v>
      </c>
      <c r="G1396" s="6">
        <v>1</v>
      </c>
      <c r="H1396" s="10">
        <v>24972.94</v>
      </c>
      <c r="I1396" s="10">
        <v>24972.94</v>
      </c>
    </row>
    <row r="1397" spans="1:9">
      <c r="A1397" s="5" t="s">
        <v>4548</v>
      </c>
      <c r="B1397" s="4" t="str">
        <f t="shared" si="42"/>
        <v>313115</v>
      </c>
      <c r="C1397" s="4">
        <f t="shared" si="43"/>
        <v>313115</v>
      </c>
      <c r="D1397" s="5" t="s">
        <v>3050</v>
      </c>
      <c r="E1397" s="5" t="s">
        <v>3051</v>
      </c>
      <c r="F1397" s="6" t="s">
        <v>2980</v>
      </c>
      <c r="G1397" s="6">
        <v>1</v>
      </c>
      <c r="H1397" s="10">
        <v>6192.99</v>
      </c>
      <c r="I1397" s="10">
        <v>6192.99</v>
      </c>
    </row>
    <row r="1398" ht="30" spans="1:9">
      <c r="A1398" s="5" t="s">
        <v>4549</v>
      </c>
      <c r="B1398" s="4" t="str">
        <f t="shared" si="42"/>
        <v>313116</v>
      </c>
      <c r="C1398" s="4">
        <f t="shared" si="43"/>
        <v>313116</v>
      </c>
      <c r="D1398" s="5" t="s">
        <v>3052</v>
      </c>
      <c r="E1398" s="5" t="s">
        <v>3053</v>
      </c>
      <c r="F1398" s="6" t="s">
        <v>2980</v>
      </c>
      <c r="G1398" s="6">
        <v>1</v>
      </c>
      <c r="H1398" s="10">
        <v>13934.23</v>
      </c>
      <c r="I1398" s="10">
        <v>13934.23</v>
      </c>
    </row>
    <row r="1399" spans="1:9">
      <c r="A1399" s="5" t="s">
        <v>4550</v>
      </c>
      <c r="B1399" s="4" t="str">
        <f t="shared" si="42"/>
        <v>313117</v>
      </c>
      <c r="C1399" s="4">
        <f t="shared" si="43"/>
        <v>313117</v>
      </c>
      <c r="D1399" s="5" t="s">
        <v>3054</v>
      </c>
      <c r="E1399" s="5" t="s">
        <v>3055</v>
      </c>
      <c r="F1399" s="6" t="s">
        <v>2980</v>
      </c>
      <c r="G1399" s="6">
        <v>1</v>
      </c>
      <c r="H1399" s="10">
        <v>20892.42</v>
      </c>
      <c r="I1399" s="10">
        <v>20892.42</v>
      </c>
    </row>
    <row r="1400" spans="1:9">
      <c r="A1400" s="5" t="s">
        <v>4551</v>
      </c>
      <c r="B1400" s="4" t="str">
        <f t="shared" si="42"/>
        <v>313118</v>
      </c>
      <c r="C1400" s="4">
        <f t="shared" si="43"/>
        <v>313118</v>
      </c>
      <c r="D1400" s="5" t="s">
        <v>3056</v>
      </c>
      <c r="E1400" s="5" t="s">
        <v>3057</v>
      </c>
      <c r="F1400" s="6" t="s">
        <v>2980</v>
      </c>
      <c r="G1400" s="6">
        <v>1</v>
      </c>
      <c r="H1400" s="10">
        <v>2895.22</v>
      </c>
      <c r="I1400" s="10">
        <v>2895.22</v>
      </c>
    </row>
    <row r="1401" ht="30" spans="1:9">
      <c r="A1401" s="5" t="s">
        <v>4552</v>
      </c>
      <c r="B1401" s="4" t="str">
        <f t="shared" si="42"/>
        <v>313119</v>
      </c>
      <c r="C1401" s="4">
        <f t="shared" si="43"/>
        <v>313119</v>
      </c>
      <c r="D1401" s="5" t="s">
        <v>3058</v>
      </c>
      <c r="E1401" s="5" t="s">
        <v>3059</v>
      </c>
      <c r="F1401" s="6" t="s">
        <v>2980</v>
      </c>
      <c r="G1401" s="6">
        <v>1</v>
      </c>
      <c r="H1401" s="10">
        <v>5236.95</v>
      </c>
      <c r="I1401" s="10">
        <v>5236.95</v>
      </c>
    </row>
    <row r="1402" spans="1:9">
      <c r="A1402" s="5" t="s">
        <v>4553</v>
      </c>
      <c r="B1402" s="4" t="str">
        <f t="shared" si="42"/>
        <v>313120</v>
      </c>
      <c r="C1402" s="4">
        <f t="shared" si="43"/>
        <v>313120</v>
      </c>
      <c r="D1402" s="5" t="s">
        <v>3060</v>
      </c>
      <c r="E1402" s="5" t="s">
        <v>3061</v>
      </c>
      <c r="F1402" s="6" t="s">
        <v>2980</v>
      </c>
      <c r="G1402" s="6">
        <v>1</v>
      </c>
      <c r="H1402" s="10">
        <v>2148.49</v>
      </c>
      <c r="I1402" s="10">
        <v>2148.49</v>
      </c>
    </row>
    <row r="1403" ht="30" spans="1:9">
      <c r="A1403" s="5" t="s">
        <v>4554</v>
      </c>
      <c r="B1403" s="4" t="str">
        <f t="shared" si="42"/>
        <v>313121</v>
      </c>
      <c r="C1403" s="4">
        <f t="shared" si="43"/>
        <v>313121</v>
      </c>
      <c r="D1403" s="5" t="s">
        <v>3062</v>
      </c>
      <c r="E1403" s="5" t="s">
        <v>3063</v>
      </c>
      <c r="F1403" s="6" t="s">
        <v>2980</v>
      </c>
      <c r="G1403" s="6">
        <v>1</v>
      </c>
      <c r="H1403" s="10">
        <v>2148.49</v>
      </c>
      <c r="I1403" s="10">
        <v>2148.49</v>
      </c>
    </row>
    <row r="1404" ht="30" spans="1:9">
      <c r="A1404" s="5" t="s">
        <v>4555</v>
      </c>
      <c r="B1404" s="4" t="str">
        <f t="shared" si="42"/>
        <v>313122</v>
      </c>
      <c r="C1404" s="4">
        <f t="shared" si="43"/>
        <v>313122</v>
      </c>
      <c r="D1404" s="5" t="s">
        <v>3064</v>
      </c>
      <c r="E1404" s="5" t="s">
        <v>3065</v>
      </c>
      <c r="F1404" s="6" t="s">
        <v>2980</v>
      </c>
      <c r="G1404" s="6">
        <v>1</v>
      </c>
      <c r="H1404" s="10">
        <v>4028.42</v>
      </c>
      <c r="I1404" s="10">
        <v>4028.42</v>
      </c>
    </row>
    <row r="1405" ht="30" spans="1:9">
      <c r="A1405" s="4" t="s">
        <v>4556</v>
      </c>
      <c r="B1405" s="4" t="str">
        <f t="shared" si="42"/>
        <v>3132</v>
      </c>
      <c r="C1405" s="4">
        <f t="shared" si="43"/>
        <v>3132</v>
      </c>
      <c r="D1405" s="5"/>
      <c r="E1405" s="4" t="s">
        <v>3066</v>
      </c>
      <c r="F1405" s="6"/>
      <c r="G1405" s="6"/>
      <c r="H1405" s="7"/>
      <c r="I1405" s="7"/>
    </row>
    <row r="1406" ht="30" spans="1:9">
      <c r="A1406" s="5" t="s">
        <v>4557</v>
      </c>
      <c r="B1406" s="4" t="str">
        <f t="shared" si="42"/>
        <v>313201</v>
      </c>
      <c r="C1406" s="4">
        <f t="shared" si="43"/>
        <v>313201</v>
      </c>
      <c r="D1406" s="5" t="s">
        <v>3067</v>
      </c>
      <c r="E1406" s="5" t="s">
        <v>3068</v>
      </c>
      <c r="F1406" s="6" t="s">
        <v>2980</v>
      </c>
      <c r="G1406" s="6">
        <v>1</v>
      </c>
      <c r="H1406" s="10">
        <v>9323.46</v>
      </c>
      <c r="I1406" s="10">
        <v>9323.46</v>
      </c>
    </row>
    <row r="1407" ht="30" spans="1:9">
      <c r="A1407" s="5" t="s">
        <v>4558</v>
      </c>
      <c r="B1407" s="4" t="str">
        <f t="shared" si="42"/>
        <v>313202</v>
      </c>
      <c r="C1407" s="4">
        <f t="shared" si="43"/>
        <v>313202</v>
      </c>
      <c r="D1407" s="5" t="s">
        <v>3069</v>
      </c>
      <c r="E1407" s="5" t="s">
        <v>3070</v>
      </c>
      <c r="F1407" s="6" t="s">
        <v>2980</v>
      </c>
      <c r="G1407" s="6">
        <v>1</v>
      </c>
      <c r="H1407" s="10">
        <v>24426.76</v>
      </c>
      <c r="I1407" s="10">
        <v>24426.76</v>
      </c>
    </row>
    <row r="1408" spans="1:9">
      <c r="A1408" s="5" t="s">
        <v>4559</v>
      </c>
      <c r="B1408" s="4" t="str">
        <f t="shared" si="42"/>
        <v>313203</v>
      </c>
      <c r="C1408" s="4">
        <f t="shared" si="43"/>
        <v>313203</v>
      </c>
      <c r="D1408" s="5" t="s">
        <v>3071</v>
      </c>
      <c r="E1408" s="5" t="s">
        <v>3072</v>
      </c>
      <c r="F1408" s="6" t="s">
        <v>2980</v>
      </c>
      <c r="G1408" s="6">
        <v>1</v>
      </c>
      <c r="H1408" s="10">
        <v>10152.35</v>
      </c>
      <c r="I1408" s="10">
        <v>10152.35</v>
      </c>
    </row>
    <row r="1409" ht="30" spans="1:9">
      <c r="A1409" s="5" t="s">
        <v>4560</v>
      </c>
      <c r="B1409" s="4" t="str">
        <f t="shared" si="42"/>
        <v>313204</v>
      </c>
      <c r="C1409" s="4">
        <f t="shared" si="43"/>
        <v>313204</v>
      </c>
      <c r="D1409" s="5" t="s">
        <v>3073</v>
      </c>
      <c r="E1409" s="5" t="s">
        <v>3074</v>
      </c>
      <c r="F1409" s="6" t="s">
        <v>2980</v>
      </c>
      <c r="G1409" s="6">
        <v>1</v>
      </c>
      <c r="H1409" s="10">
        <v>3100.86</v>
      </c>
      <c r="I1409" s="10">
        <v>3100.86</v>
      </c>
    </row>
    <row r="1410" ht="30" spans="1:9">
      <c r="A1410" s="5" t="s">
        <v>4561</v>
      </c>
      <c r="B1410" s="4" t="str">
        <f t="shared" si="42"/>
        <v>313205</v>
      </c>
      <c r="C1410" s="4">
        <f t="shared" si="43"/>
        <v>313205</v>
      </c>
      <c r="D1410" s="5" t="s">
        <v>3075</v>
      </c>
      <c r="E1410" s="5" t="s">
        <v>3076</v>
      </c>
      <c r="F1410" s="6" t="s">
        <v>2980</v>
      </c>
      <c r="G1410" s="6">
        <v>1</v>
      </c>
      <c r="H1410" s="10">
        <v>17469.19</v>
      </c>
      <c r="I1410" s="10">
        <v>17469.19</v>
      </c>
    </row>
    <row r="1411" ht="30" spans="1:9">
      <c r="A1411" s="5" t="s">
        <v>4562</v>
      </c>
      <c r="B1411" s="4" t="str">
        <f t="shared" si="42"/>
        <v>313206</v>
      </c>
      <c r="C1411" s="4">
        <f t="shared" si="43"/>
        <v>313206</v>
      </c>
      <c r="D1411" s="5" t="s">
        <v>3077</v>
      </c>
      <c r="E1411" s="5" t="s">
        <v>3078</v>
      </c>
      <c r="F1411" s="6" t="s">
        <v>2980</v>
      </c>
      <c r="G1411" s="6">
        <v>1</v>
      </c>
      <c r="H1411" s="10">
        <v>7458.95</v>
      </c>
      <c r="I1411" s="10">
        <v>7458.95</v>
      </c>
    </row>
    <row r="1412" ht="30" spans="1:9">
      <c r="A1412" s="5" t="s">
        <v>4563</v>
      </c>
      <c r="B1412" s="4" t="str">
        <f t="shared" si="42"/>
        <v>313207</v>
      </c>
      <c r="C1412" s="4">
        <f t="shared" si="43"/>
        <v>313207</v>
      </c>
      <c r="D1412" s="5" t="s">
        <v>3079</v>
      </c>
      <c r="E1412" s="5" t="s">
        <v>3080</v>
      </c>
      <c r="F1412" s="6" t="s">
        <v>2980</v>
      </c>
      <c r="G1412" s="6">
        <v>1</v>
      </c>
      <c r="H1412" s="10">
        <v>5966.18</v>
      </c>
      <c r="I1412" s="10">
        <v>5966.18</v>
      </c>
    </row>
    <row r="1413" ht="30" spans="1:9">
      <c r="A1413" s="5" t="s">
        <v>4564</v>
      </c>
      <c r="B1413" s="4" t="str">
        <f t="shared" si="42"/>
        <v>313208</v>
      </c>
      <c r="C1413" s="4">
        <f t="shared" si="43"/>
        <v>313208</v>
      </c>
      <c r="D1413" s="5" t="s">
        <v>3081</v>
      </c>
      <c r="E1413" s="5" t="s">
        <v>3082</v>
      </c>
      <c r="F1413" s="6" t="s">
        <v>2980</v>
      </c>
      <c r="G1413" s="6">
        <v>1</v>
      </c>
      <c r="H1413" s="10">
        <v>13953.89</v>
      </c>
      <c r="I1413" s="10">
        <v>13953.89</v>
      </c>
    </row>
    <row r="1414" ht="30" spans="1:9">
      <c r="A1414" s="5" t="s">
        <v>4565</v>
      </c>
      <c r="B1414" s="4" t="str">
        <f t="shared" si="42"/>
        <v>313209</v>
      </c>
      <c r="C1414" s="4">
        <f t="shared" si="43"/>
        <v>313209</v>
      </c>
      <c r="D1414" s="5" t="s">
        <v>3083</v>
      </c>
      <c r="E1414" s="5" t="s">
        <v>3084</v>
      </c>
      <c r="F1414" s="6" t="s">
        <v>2980</v>
      </c>
      <c r="G1414" s="6">
        <v>1</v>
      </c>
      <c r="H1414" s="10">
        <v>11553.7</v>
      </c>
      <c r="I1414" s="10">
        <v>11553.7</v>
      </c>
    </row>
    <row r="1415" ht="30" spans="1:9">
      <c r="A1415" s="5" t="s">
        <v>4566</v>
      </c>
      <c r="B1415" s="4" t="str">
        <f t="shared" si="42"/>
        <v>313210</v>
      </c>
      <c r="C1415" s="4">
        <f t="shared" si="43"/>
        <v>313210</v>
      </c>
      <c r="D1415" s="5" t="s">
        <v>3085</v>
      </c>
      <c r="E1415" s="5" t="s">
        <v>3086</v>
      </c>
      <c r="F1415" s="6" t="s">
        <v>2980</v>
      </c>
      <c r="G1415" s="6">
        <v>1</v>
      </c>
      <c r="H1415" s="10">
        <v>11553.7</v>
      </c>
      <c r="I1415" s="10">
        <v>11553.7</v>
      </c>
    </row>
    <row r="1416" ht="30" spans="1:9">
      <c r="A1416" s="5" t="s">
        <v>4567</v>
      </c>
      <c r="B1416" s="4" t="str">
        <f t="shared" si="42"/>
        <v>313211</v>
      </c>
      <c r="C1416" s="4">
        <f t="shared" si="43"/>
        <v>313211</v>
      </c>
      <c r="D1416" s="5" t="s">
        <v>3087</v>
      </c>
      <c r="E1416" s="5" t="s">
        <v>3088</v>
      </c>
      <c r="F1416" s="6" t="s">
        <v>2980</v>
      </c>
      <c r="G1416" s="6">
        <v>1</v>
      </c>
      <c r="H1416" s="10">
        <v>10703.94</v>
      </c>
      <c r="I1416" s="10">
        <v>10703.94</v>
      </c>
    </row>
    <row r="1417" ht="30" spans="1:9">
      <c r="A1417" s="5" t="s">
        <v>4568</v>
      </c>
      <c r="B1417" s="4" t="str">
        <f t="shared" si="42"/>
        <v>313212</v>
      </c>
      <c r="C1417" s="4">
        <f t="shared" si="43"/>
        <v>313212</v>
      </c>
      <c r="D1417" s="5" t="s">
        <v>3089</v>
      </c>
      <c r="E1417" s="5" t="s">
        <v>3090</v>
      </c>
      <c r="F1417" s="6" t="s">
        <v>2980</v>
      </c>
      <c r="G1417" s="6">
        <v>1</v>
      </c>
      <c r="H1417" s="10">
        <v>10815.75</v>
      </c>
      <c r="I1417" s="10">
        <v>10815.75</v>
      </c>
    </row>
    <row r="1418" ht="30" spans="1:9">
      <c r="A1418" s="5" t="s">
        <v>4569</v>
      </c>
      <c r="B1418" s="4" t="str">
        <f t="shared" si="42"/>
        <v>313213</v>
      </c>
      <c r="C1418" s="4">
        <f t="shared" si="43"/>
        <v>313213</v>
      </c>
      <c r="D1418" s="5" t="s">
        <v>3091</v>
      </c>
      <c r="E1418" s="5" t="s">
        <v>3092</v>
      </c>
      <c r="F1418" s="6" t="s">
        <v>2980</v>
      </c>
      <c r="G1418" s="6">
        <v>1</v>
      </c>
      <c r="H1418" s="10">
        <v>11553.7</v>
      </c>
      <c r="I1418" s="10">
        <v>11553.7</v>
      </c>
    </row>
    <row r="1419" ht="30" spans="1:9">
      <c r="A1419" s="5" t="s">
        <v>4570</v>
      </c>
      <c r="B1419" s="4" t="str">
        <f t="shared" si="42"/>
        <v>313214</v>
      </c>
      <c r="C1419" s="4">
        <f t="shared" si="43"/>
        <v>313214</v>
      </c>
      <c r="D1419" s="5" t="s">
        <v>3093</v>
      </c>
      <c r="E1419" s="5" t="s">
        <v>3094</v>
      </c>
      <c r="F1419" s="6" t="s">
        <v>2980</v>
      </c>
      <c r="G1419" s="6">
        <v>1</v>
      </c>
      <c r="H1419" s="10">
        <v>25008.17</v>
      </c>
      <c r="I1419" s="10">
        <v>25008.17</v>
      </c>
    </row>
    <row r="1420" spans="1:9">
      <c r="A1420" s="5" t="s">
        <v>4571</v>
      </c>
      <c r="B1420" s="4" t="str">
        <f t="shared" si="42"/>
        <v>313215</v>
      </c>
      <c r="C1420" s="4">
        <f t="shared" si="43"/>
        <v>313215</v>
      </c>
      <c r="D1420" s="5" t="s">
        <v>3095</v>
      </c>
      <c r="E1420" s="5" t="s">
        <v>3096</v>
      </c>
      <c r="F1420" s="6" t="s">
        <v>2980</v>
      </c>
      <c r="G1420" s="6">
        <v>1</v>
      </c>
      <c r="H1420" s="10">
        <v>6201.73</v>
      </c>
      <c r="I1420" s="10">
        <v>6201.73</v>
      </c>
    </row>
    <row r="1421" ht="30" spans="1:9">
      <c r="A1421" s="5" t="s">
        <v>4572</v>
      </c>
      <c r="B1421" s="4" t="str">
        <f t="shared" si="42"/>
        <v>313216</v>
      </c>
      <c r="C1421" s="4">
        <f t="shared" si="43"/>
        <v>313216</v>
      </c>
      <c r="D1421" s="5" t="s">
        <v>3097</v>
      </c>
      <c r="E1421" s="5" t="s">
        <v>3098</v>
      </c>
      <c r="F1421" s="6" t="s">
        <v>2980</v>
      </c>
      <c r="G1421" s="6">
        <v>1</v>
      </c>
      <c r="H1421" s="10">
        <v>13953.89</v>
      </c>
      <c r="I1421" s="10">
        <v>13953.89</v>
      </c>
    </row>
    <row r="1422" ht="30" spans="1:9">
      <c r="A1422" s="5" t="s">
        <v>4573</v>
      </c>
      <c r="B1422" s="4" t="str">
        <f t="shared" ref="B1422:B1452" si="44">SUBSTITUTE(A1422,"'",)</f>
        <v>313217</v>
      </c>
      <c r="C1422" s="4">
        <f t="shared" ref="C1422:C1452" si="45">VALUE(B1422)</f>
        <v>313217</v>
      </c>
      <c r="D1422" s="5" t="s">
        <v>3099</v>
      </c>
      <c r="E1422" s="5" t="s">
        <v>3100</v>
      </c>
      <c r="F1422" s="6" t="s">
        <v>2980</v>
      </c>
      <c r="G1422" s="6">
        <v>1</v>
      </c>
      <c r="H1422" s="10">
        <v>20921.89</v>
      </c>
      <c r="I1422" s="10">
        <v>20921.89</v>
      </c>
    </row>
    <row r="1423" spans="1:9">
      <c r="A1423" s="5" t="s">
        <v>4574</v>
      </c>
      <c r="B1423" s="4" t="str">
        <f t="shared" si="44"/>
        <v>313218</v>
      </c>
      <c r="C1423" s="4">
        <f t="shared" si="45"/>
        <v>313218</v>
      </c>
      <c r="D1423" s="5" t="s">
        <v>3101</v>
      </c>
      <c r="E1423" s="5" t="s">
        <v>3102</v>
      </c>
      <c r="F1423" s="6" t="s">
        <v>2980</v>
      </c>
      <c r="G1423" s="6">
        <v>1</v>
      </c>
      <c r="H1423" s="10">
        <v>2722.2</v>
      </c>
      <c r="I1423" s="10">
        <v>2722.2</v>
      </c>
    </row>
    <row r="1424" ht="30" spans="1:9">
      <c r="A1424" s="5" t="s">
        <v>4575</v>
      </c>
      <c r="B1424" s="4" t="str">
        <f t="shared" si="44"/>
        <v>313219</v>
      </c>
      <c r="C1424" s="4">
        <f t="shared" si="45"/>
        <v>313219</v>
      </c>
      <c r="D1424" s="5" t="s">
        <v>3103</v>
      </c>
      <c r="E1424" s="5" t="s">
        <v>3104</v>
      </c>
      <c r="F1424" s="6" t="s">
        <v>2980</v>
      </c>
      <c r="G1424" s="6">
        <v>1</v>
      </c>
      <c r="H1424" s="10">
        <v>4924.56</v>
      </c>
      <c r="I1424" s="10">
        <v>4924.56</v>
      </c>
    </row>
    <row r="1425" spans="1:9">
      <c r="A1425" s="5" t="s">
        <v>4576</v>
      </c>
      <c r="B1425" s="4" t="str">
        <f t="shared" si="44"/>
        <v>313220</v>
      </c>
      <c r="C1425" s="4">
        <f t="shared" si="45"/>
        <v>313220</v>
      </c>
      <c r="D1425" s="5" t="s">
        <v>3105</v>
      </c>
      <c r="E1425" s="5" t="s">
        <v>3106</v>
      </c>
      <c r="F1425" s="6" t="s">
        <v>2980</v>
      </c>
      <c r="G1425" s="6">
        <v>1</v>
      </c>
      <c r="H1425" s="10">
        <v>2020.33</v>
      </c>
      <c r="I1425" s="10">
        <v>2020.33</v>
      </c>
    </row>
    <row r="1426" spans="1:9">
      <c r="A1426" s="5" t="s">
        <v>4577</v>
      </c>
      <c r="B1426" s="4" t="str">
        <f t="shared" si="44"/>
        <v>313221</v>
      </c>
      <c r="C1426" s="4">
        <f t="shared" si="45"/>
        <v>313221</v>
      </c>
      <c r="D1426" s="5" t="s">
        <v>3107</v>
      </c>
      <c r="E1426" s="5" t="s">
        <v>3108</v>
      </c>
      <c r="F1426" s="6" t="s">
        <v>2980</v>
      </c>
      <c r="G1426" s="6">
        <v>1</v>
      </c>
      <c r="H1426" s="10">
        <v>2020.33</v>
      </c>
      <c r="I1426" s="10">
        <v>2020.33</v>
      </c>
    </row>
    <row r="1427" ht="30" spans="1:9">
      <c r="A1427" s="5" t="s">
        <v>4578</v>
      </c>
      <c r="B1427" s="4" t="str">
        <f t="shared" si="44"/>
        <v>313222</v>
      </c>
      <c r="C1427" s="4">
        <f t="shared" si="45"/>
        <v>313222</v>
      </c>
      <c r="D1427" s="5" t="s">
        <v>3109</v>
      </c>
      <c r="E1427" s="5" t="s">
        <v>3110</v>
      </c>
      <c r="F1427" s="6" t="s">
        <v>2980</v>
      </c>
      <c r="G1427" s="6">
        <v>1</v>
      </c>
      <c r="H1427" s="10">
        <v>3788.12</v>
      </c>
      <c r="I1427" s="10">
        <v>3788.12</v>
      </c>
    </row>
    <row r="1428" ht="30" spans="1:9">
      <c r="A1428" s="5" t="s">
        <v>4579</v>
      </c>
      <c r="B1428" s="4" t="str">
        <f t="shared" si="44"/>
        <v>313223</v>
      </c>
      <c r="C1428" s="4">
        <f t="shared" si="45"/>
        <v>313223</v>
      </c>
      <c r="D1428" s="5" t="s">
        <v>3111</v>
      </c>
      <c r="E1428" s="5" t="s">
        <v>3112</v>
      </c>
      <c r="F1428" s="6" t="s">
        <v>2980</v>
      </c>
      <c r="G1428" s="6">
        <v>1</v>
      </c>
      <c r="H1428" s="10">
        <v>4773.54</v>
      </c>
      <c r="I1428" s="10">
        <v>4773.54</v>
      </c>
    </row>
    <row r="1429" ht="30" spans="1:9">
      <c r="A1429" s="4" t="s">
        <v>4580</v>
      </c>
      <c r="B1429" s="4" t="str">
        <f t="shared" si="44"/>
        <v>3133</v>
      </c>
      <c r="C1429" s="4">
        <f t="shared" si="45"/>
        <v>3133</v>
      </c>
      <c r="D1429" s="5"/>
      <c r="E1429" s="4" t="s">
        <v>3113</v>
      </c>
      <c r="F1429" s="6"/>
      <c r="G1429" s="6"/>
      <c r="H1429" s="7"/>
      <c r="I1429" s="7"/>
    </row>
    <row r="1430" ht="30" spans="1:9">
      <c r="A1430" s="5" t="s">
        <v>4581</v>
      </c>
      <c r="B1430" s="4" t="str">
        <f t="shared" si="44"/>
        <v>313301</v>
      </c>
      <c r="C1430" s="4">
        <f t="shared" si="45"/>
        <v>313301</v>
      </c>
      <c r="D1430" s="5" t="s">
        <v>3114</v>
      </c>
      <c r="E1430" s="5" t="s">
        <v>3115</v>
      </c>
      <c r="F1430" s="6" t="s">
        <v>2980</v>
      </c>
      <c r="G1430" s="6">
        <v>1</v>
      </c>
      <c r="H1430" s="10">
        <v>10815.04</v>
      </c>
      <c r="I1430" s="10">
        <v>10815.04</v>
      </c>
    </row>
    <row r="1431" ht="30" spans="1:9">
      <c r="A1431" s="5" t="s">
        <v>4582</v>
      </c>
      <c r="B1431" s="4" t="str">
        <f t="shared" si="44"/>
        <v>313302</v>
      </c>
      <c r="C1431" s="4">
        <f t="shared" si="45"/>
        <v>313302</v>
      </c>
      <c r="D1431" s="5" t="s">
        <v>3116</v>
      </c>
      <c r="E1431" s="5" t="s">
        <v>3117</v>
      </c>
      <c r="F1431" s="6" t="s">
        <v>2980</v>
      </c>
      <c r="G1431" s="6">
        <v>1</v>
      </c>
      <c r="H1431" s="10">
        <v>28334.58</v>
      </c>
      <c r="I1431" s="10">
        <v>28334.58</v>
      </c>
    </row>
    <row r="1432" spans="1:9">
      <c r="A1432" s="5" t="s">
        <v>4583</v>
      </c>
      <c r="B1432" s="4" t="str">
        <f t="shared" si="44"/>
        <v>313303</v>
      </c>
      <c r="C1432" s="4">
        <f t="shared" si="45"/>
        <v>313303</v>
      </c>
      <c r="D1432" s="5" t="s">
        <v>3118</v>
      </c>
      <c r="E1432" s="5" t="s">
        <v>3119</v>
      </c>
      <c r="F1432" s="6" t="s">
        <v>2980</v>
      </c>
      <c r="G1432" s="6">
        <v>1</v>
      </c>
      <c r="H1432" s="10">
        <v>11776.53</v>
      </c>
      <c r="I1432" s="10">
        <v>11776.53</v>
      </c>
    </row>
    <row r="1433" ht="30" spans="1:9">
      <c r="A1433" s="5" t="s">
        <v>4584</v>
      </c>
      <c r="B1433" s="4" t="str">
        <f t="shared" si="44"/>
        <v>313304</v>
      </c>
      <c r="C1433" s="4">
        <f t="shared" si="45"/>
        <v>313304</v>
      </c>
      <c r="D1433" s="5" t="s">
        <v>3120</v>
      </c>
      <c r="E1433" s="5" t="s">
        <v>3121</v>
      </c>
      <c r="F1433" s="6" t="s">
        <v>2980</v>
      </c>
      <c r="G1433" s="6">
        <v>1</v>
      </c>
      <c r="H1433" s="10">
        <v>3596.94</v>
      </c>
      <c r="I1433" s="10">
        <v>3596.94</v>
      </c>
    </row>
    <row r="1434" ht="30" spans="1:9">
      <c r="A1434" s="5" t="s">
        <v>4585</v>
      </c>
      <c r="B1434" s="4" t="str">
        <f t="shared" si="44"/>
        <v>313305</v>
      </c>
      <c r="C1434" s="4">
        <f t="shared" si="45"/>
        <v>313305</v>
      </c>
      <c r="D1434" s="5" t="s">
        <v>3122</v>
      </c>
      <c r="E1434" s="5" t="s">
        <v>3123</v>
      </c>
      <c r="F1434" s="6" t="s">
        <v>2980</v>
      </c>
      <c r="G1434" s="6">
        <v>1</v>
      </c>
      <c r="H1434" s="10">
        <v>20263.94</v>
      </c>
      <c r="I1434" s="10">
        <v>20263.94</v>
      </c>
    </row>
    <row r="1435" ht="30" spans="1:9">
      <c r="A1435" s="5" t="s">
        <v>4586</v>
      </c>
      <c r="B1435" s="4" t="str">
        <f t="shared" si="44"/>
        <v>313306</v>
      </c>
      <c r="C1435" s="4">
        <f t="shared" si="45"/>
        <v>313306</v>
      </c>
      <c r="D1435" s="5" t="s">
        <v>3124</v>
      </c>
      <c r="E1435" s="5" t="s">
        <v>3125</v>
      </c>
      <c r="F1435" s="6" t="s">
        <v>2980</v>
      </c>
      <c r="G1435" s="6">
        <v>1</v>
      </c>
      <c r="H1435" s="10">
        <v>8652.24</v>
      </c>
      <c r="I1435" s="10">
        <v>8652.24</v>
      </c>
    </row>
    <row r="1436" ht="30" spans="1:9">
      <c r="A1436" s="5" t="s">
        <v>4587</v>
      </c>
      <c r="B1436" s="4" t="str">
        <f t="shared" si="44"/>
        <v>313307</v>
      </c>
      <c r="C1436" s="4">
        <f t="shared" si="45"/>
        <v>313307</v>
      </c>
      <c r="D1436" s="5" t="s">
        <v>3126</v>
      </c>
      <c r="E1436" s="5" t="s">
        <v>3127</v>
      </c>
      <c r="F1436" s="6" t="s">
        <v>2980</v>
      </c>
      <c r="G1436" s="6">
        <v>1</v>
      </c>
      <c r="H1436" s="10">
        <v>6920.66</v>
      </c>
      <c r="I1436" s="10">
        <v>6920.66</v>
      </c>
    </row>
    <row r="1437" ht="30" spans="1:9">
      <c r="A1437" s="5" t="s">
        <v>4588</v>
      </c>
      <c r="B1437" s="4" t="str">
        <f t="shared" si="44"/>
        <v>313308</v>
      </c>
      <c r="C1437" s="4">
        <f t="shared" si="45"/>
        <v>313308</v>
      </c>
      <c r="D1437" s="5" t="s">
        <v>3128</v>
      </c>
      <c r="E1437" s="5" t="s">
        <v>3129</v>
      </c>
      <c r="F1437" s="6" t="s">
        <v>2980</v>
      </c>
      <c r="G1437" s="6">
        <v>1</v>
      </c>
      <c r="H1437" s="10">
        <v>16186.25</v>
      </c>
      <c r="I1437" s="10">
        <v>16186.25</v>
      </c>
    </row>
    <row r="1438" ht="30" spans="1:9">
      <c r="A1438" s="5" t="s">
        <v>4589</v>
      </c>
      <c r="B1438" s="4" t="str">
        <f t="shared" si="44"/>
        <v>313309</v>
      </c>
      <c r="C1438" s="4">
        <f t="shared" si="45"/>
        <v>313309</v>
      </c>
      <c r="D1438" s="5" t="s">
        <v>3130</v>
      </c>
      <c r="E1438" s="5" t="s">
        <v>3131</v>
      </c>
      <c r="F1438" s="6" t="s">
        <v>2980</v>
      </c>
      <c r="G1438" s="6">
        <v>1</v>
      </c>
      <c r="H1438" s="10">
        <v>13402.08</v>
      </c>
      <c r="I1438" s="10">
        <v>13402.08</v>
      </c>
    </row>
    <row r="1439" ht="30" spans="1:9">
      <c r="A1439" s="5" t="s">
        <v>4590</v>
      </c>
      <c r="B1439" s="4" t="str">
        <f t="shared" si="44"/>
        <v>313310</v>
      </c>
      <c r="C1439" s="4">
        <f t="shared" si="45"/>
        <v>313310</v>
      </c>
      <c r="D1439" s="5" t="s">
        <v>3132</v>
      </c>
      <c r="E1439" s="5" t="s">
        <v>3133</v>
      </c>
      <c r="F1439" s="6" t="s">
        <v>2980</v>
      </c>
      <c r="G1439" s="6">
        <v>1</v>
      </c>
      <c r="H1439" s="10">
        <v>13402.08</v>
      </c>
      <c r="I1439" s="10">
        <v>13402.08</v>
      </c>
    </row>
    <row r="1440" ht="30" spans="1:9">
      <c r="A1440" s="5" t="s">
        <v>4591</v>
      </c>
      <c r="B1440" s="4" t="str">
        <f t="shared" si="44"/>
        <v>313311</v>
      </c>
      <c r="C1440" s="4">
        <f t="shared" si="45"/>
        <v>313311</v>
      </c>
      <c r="D1440" s="5" t="s">
        <v>3134</v>
      </c>
      <c r="E1440" s="5" t="s">
        <v>3135</v>
      </c>
      <c r="F1440" s="6" t="s">
        <v>2980</v>
      </c>
      <c r="G1440" s="6">
        <v>1</v>
      </c>
      <c r="H1440" s="10">
        <v>12416.37</v>
      </c>
      <c r="I1440" s="10">
        <v>12416.37</v>
      </c>
    </row>
    <row r="1441" ht="30" spans="1:9">
      <c r="A1441" s="5" t="s">
        <v>4592</v>
      </c>
      <c r="B1441" s="4" t="str">
        <f t="shared" si="44"/>
        <v>313312</v>
      </c>
      <c r="C1441" s="4">
        <f t="shared" si="45"/>
        <v>313312</v>
      </c>
      <c r="D1441" s="5" t="s">
        <v>3136</v>
      </c>
      <c r="E1441" s="5" t="s">
        <v>3137</v>
      </c>
      <c r="F1441" s="6" t="s">
        <v>2980</v>
      </c>
      <c r="G1441" s="6">
        <v>1</v>
      </c>
      <c r="H1441" s="10">
        <v>12546.07</v>
      </c>
      <c r="I1441" s="10">
        <v>12546.07</v>
      </c>
    </row>
    <row r="1442" ht="30" spans="1:9">
      <c r="A1442" s="5" t="s">
        <v>4593</v>
      </c>
      <c r="B1442" s="4" t="str">
        <f t="shared" si="44"/>
        <v>313313</v>
      </c>
      <c r="C1442" s="4">
        <f t="shared" si="45"/>
        <v>313313</v>
      </c>
      <c r="D1442" s="5" t="s">
        <v>3138</v>
      </c>
      <c r="E1442" s="5" t="s">
        <v>3139</v>
      </c>
      <c r="F1442" s="6" t="s">
        <v>2980</v>
      </c>
      <c r="G1442" s="6">
        <v>1</v>
      </c>
      <c r="H1442" s="10">
        <v>13402.08</v>
      </c>
      <c r="I1442" s="10">
        <v>13402.08</v>
      </c>
    </row>
    <row r="1443" ht="30" spans="1:9">
      <c r="A1443" s="5" t="s">
        <v>4594</v>
      </c>
      <c r="B1443" s="4" t="str">
        <f t="shared" si="44"/>
        <v>313314</v>
      </c>
      <c r="C1443" s="4">
        <f t="shared" si="45"/>
        <v>313314</v>
      </c>
      <c r="D1443" s="5" t="s">
        <v>3140</v>
      </c>
      <c r="E1443" s="5" t="s">
        <v>3141</v>
      </c>
      <c r="F1443" s="6" t="s">
        <v>2980</v>
      </c>
      <c r="G1443" s="6">
        <v>1</v>
      </c>
      <c r="H1443" s="10">
        <v>29009.01</v>
      </c>
      <c r="I1443" s="10">
        <v>29009.01</v>
      </c>
    </row>
    <row r="1444" spans="1:9">
      <c r="A1444" s="5" t="s">
        <v>4595</v>
      </c>
      <c r="B1444" s="4" t="str">
        <f t="shared" si="44"/>
        <v>313315</v>
      </c>
      <c r="C1444" s="4">
        <f t="shared" si="45"/>
        <v>313315</v>
      </c>
      <c r="D1444" s="5" t="s">
        <v>3142</v>
      </c>
      <c r="E1444" s="5" t="s">
        <v>3143</v>
      </c>
      <c r="F1444" s="6" t="s">
        <v>2980</v>
      </c>
      <c r="G1444" s="6">
        <v>1</v>
      </c>
      <c r="H1444" s="10">
        <v>7193.89</v>
      </c>
      <c r="I1444" s="10">
        <v>7193.89</v>
      </c>
    </row>
    <row r="1445" ht="30" spans="1:9">
      <c r="A1445" s="5" t="s">
        <v>4596</v>
      </c>
      <c r="B1445" s="4" t="str">
        <f t="shared" si="44"/>
        <v>313316</v>
      </c>
      <c r="C1445" s="4">
        <f t="shared" si="45"/>
        <v>313316</v>
      </c>
      <c r="D1445" s="5" t="s">
        <v>3144</v>
      </c>
      <c r="E1445" s="5" t="s">
        <v>3145</v>
      </c>
      <c r="F1445" s="6" t="s">
        <v>2980</v>
      </c>
      <c r="G1445" s="6">
        <v>1</v>
      </c>
      <c r="H1445" s="10">
        <v>16186.25</v>
      </c>
      <c r="I1445" s="10">
        <v>16186.25</v>
      </c>
    </row>
    <row r="1446" ht="30" spans="1:9">
      <c r="A1446" s="5" t="s">
        <v>4597</v>
      </c>
      <c r="B1446" s="4" t="str">
        <f t="shared" si="44"/>
        <v>313317</v>
      </c>
      <c r="C1446" s="4">
        <f t="shared" si="45"/>
        <v>313317</v>
      </c>
      <c r="D1446" s="5" t="s">
        <v>3146</v>
      </c>
      <c r="E1446" s="5" t="s">
        <v>3147</v>
      </c>
      <c r="F1446" s="6" t="s">
        <v>2980</v>
      </c>
      <c r="G1446" s="6">
        <v>1</v>
      </c>
      <c r="H1446" s="10">
        <v>24269</v>
      </c>
      <c r="I1446" s="10">
        <v>24269</v>
      </c>
    </row>
    <row r="1447" spans="1:9">
      <c r="A1447" s="5" t="s">
        <v>4598</v>
      </c>
      <c r="B1447" s="4" t="str">
        <f t="shared" si="44"/>
        <v>313318</v>
      </c>
      <c r="C1447" s="4">
        <f t="shared" si="45"/>
        <v>313318</v>
      </c>
      <c r="D1447" s="5" t="s">
        <v>3148</v>
      </c>
      <c r="E1447" s="5" t="s">
        <v>3149</v>
      </c>
      <c r="F1447" s="6" t="s">
        <v>2980</v>
      </c>
      <c r="G1447" s="6">
        <v>1</v>
      </c>
      <c r="H1447" s="10">
        <v>3157.7</v>
      </c>
      <c r="I1447" s="10">
        <v>3157.7</v>
      </c>
    </row>
    <row r="1448" ht="30" spans="1:9">
      <c r="A1448" s="5" t="s">
        <v>4599</v>
      </c>
      <c r="B1448" s="4" t="str">
        <f t="shared" si="44"/>
        <v>313319</v>
      </c>
      <c r="C1448" s="4">
        <f t="shared" si="45"/>
        <v>313319</v>
      </c>
      <c r="D1448" s="5" t="s">
        <v>3150</v>
      </c>
      <c r="E1448" s="5" t="s">
        <v>3151</v>
      </c>
      <c r="F1448" s="6" t="s">
        <v>2980</v>
      </c>
      <c r="G1448" s="6">
        <v>1</v>
      </c>
      <c r="H1448" s="10">
        <v>5712.4</v>
      </c>
      <c r="I1448" s="10">
        <v>5712.4</v>
      </c>
    </row>
    <row r="1449" spans="1:9">
      <c r="A1449" s="5" t="s">
        <v>4600</v>
      </c>
      <c r="B1449" s="4" t="str">
        <f t="shared" si="44"/>
        <v>313320</v>
      </c>
      <c r="C1449" s="4">
        <f t="shared" si="45"/>
        <v>313320</v>
      </c>
      <c r="D1449" s="5" t="s">
        <v>3152</v>
      </c>
      <c r="E1449" s="5" t="s">
        <v>3153</v>
      </c>
      <c r="F1449" s="6" t="s">
        <v>2980</v>
      </c>
      <c r="G1449" s="6">
        <v>1</v>
      </c>
      <c r="H1449" s="10">
        <v>2343.55</v>
      </c>
      <c r="I1449" s="10">
        <v>2343.55</v>
      </c>
    </row>
    <row r="1450" spans="1:9">
      <c r="A1450" s="5" t="s">
        <v>4601</v>
      </c>
      <c r="B1450" s="4" t="str">
        <f t="shared" si="44"/>
        <v>313321</v>
      </c>
      <c r="C1450" s="4">
        <f t="shared" si="45"/>
        <v>313321</v>
      </c>
      <c r="D1450" s="5" t="s">
        <v>3154</v>
      </c>
      <c r="E1450" s="5" t="s">
        <v>3155</v>
      </c>
      <c r="F1450" s="6" t="s">
        <v>2980</v>
      </c>
      <c r="G1450" s="6">
        <v>1</v>
      </c>
      <c r="H1450" s="10">
        <v>2343.55</v>
      </c>
      <c r="I1450" s="10">
        <v>2343.55</v>
      </c>
    </row>
    <row r="1451" ht="30" spans="1:9">
      <c r="A1451" s="5" t="s">
        <v>4602</v>
      </c>
      <c r="B1451" s="4" t="str">
        <f t="shared" si="44"/>
        <v>313322</v>
      </c>
      <c r="C1451" s="4">
        <f t="shared" si="45"/>
        <v>313322</v>
      </c>
      <c r="D1451" s="5" t="s">
        <v>3156</v>
      </c>
      <c r="E1451" s="5" t="s">
        <v>3157</v>
      </c>
      <c r="F1451" s="6" t="s">
        <v>2980</v>
      </c>
      <c r="G1451" s="6">
        <v>1</v>
      </c>
      <c r="H1451" s="10">
        <v>4394.15</v>
      </c>
      <c r="I1451" s="10">
        <v>4394.15</v>
      </c>
    </row>
    <row r="1452" ht="30" spans="1:9">
      <c r="A1452" s="5" t="s">
        <v>4603</v>
      </c>
      <c r="B1452" s="4" t="str">
        <f t="shared" si="44"/>
        <v>313323</v>
      </c>
      <c r="C1452" s="4">
        <f t="shared" si="45"/>
        <v>313323</v>
      </c>
      <c r="D1452" s="5" t="s">
        <v>3158</v>
      </c>
      <c r="E1452" s="5" t="s">
        <v>3159</v>
      </c>
      <c r="F1452" s="6" t="s">
        <v>2980</v>
      </c>
      <c r="G1452" s="6">
        <v>1</v>
      </c>
      <c r="H1452" s="10">
        <v>5537.22</v>
      </c>
      <c r="I1452" s="10">
        <v>5537.22</v>
      </c>
    </row>
  </sheetData>
  <mergeCells count="14">
    <mergeCell ref="L1:T1"/>
    <mergeCell ref="L2:T2"/>
    <mergeCell ref="L3:T3"/>
    <mergeCell ref="L4:T4"/>
    <mergeCell ref="L5:T5"/>
    <mergeCell ref="L6:R6"/>
    <mergeCell ref="S6:T6"/>
    <mergeCell ref="L7:R7"/>
    <mergeCell ref="S7:T7"/>
    <mergeCell ref="L8:T8"/>
    <mergeCell ref="L9:R9"/>
    <mergeCell ref="S9:T9"/>
    <mergeCell ref="L10:T10"/>
    <mergeCell ref="L11:T11"/>
  </mergeCells>
  <pageMargins left="0.787401575" right="0.787401575" top="0.984251969" bottom="0.984251969" header="0.4921259845" footer="0.4921259845"/>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allowEditUser xmlns="https://web.wps.cn/et/2018/main" xmlns:s="http://schemas.openxmlformats.org/spreadsheetml/2006/main" hasInvisiblePropRange="0">
  <rangeList sheetStid="23" master=""/>
  <rangeList sheetStid="3" master=""/>
  <rangeList sheetStid="30" master=""/>
  <rangeList sheetStid="34" master=""/>
  <rangeList sheetStid="26" master=""/>
  <rangeList sheetStid="8" master=""/>
  <rangeList sheetStid="31" master=""/>
  <rangeList sheetStid="35" master=""/>
  <rangeList sheetStid="4" master=""/>
  <rangeList sheetStid="10" master=""/>
  <rangeList sheetStid="32" master=""/>
  <rangeList sheetStid="36" master=""/>
  <rangeList sheetStid="29" master=""/>
  <rangeList sheetStid="11" master=""/>
  <rangeList sheetStid="33" master=""/>
  <rangeList sheetStid="37" master=""/>
  <rangeList sheetStid="16" master=""/>
  <rangeList sheetStid="17" master=""/>
  <rangeList sheetStid="18" master=""/>
  <rangeList sheetStid="19" master=""/>
  <rangeList sheetStid="20" master=""/>
  <rangeList sheetStid="21" master=""/>
  <rangeList sheetStid="15" master=""/>
  <rangeList sheetStid="39" master="">
    <arrUserId title="Intervalo1" rangeCreator="" othersAccessPermission="edit"/>
    <arrUserId title="Intervalo2" rangeCreator="" othersAccessPermission="edit"/>
  </rangeList>
  <rangeList sheetStid="14" master=""/>
  <rangeList sheetStid="22" master=""/>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26</vt:i4>
      </vt:variant>
    </vt:vector>
  </HeadingPairs>
  <TitlesOfParts>
    <vt:vector size="26" baseType="lpstr">
      <vt:lpstr>Planilha São Valentin</vt:lpstr>
      <vt:lpstr>Memoria São Valentin</vt:lpstr>
      <vt:lpstr>CRO-FISICO FINANC São Valentin</vt:lpstr>
      <vt:lpstr>Curva ABC São VALENTIN</vt:lpstr>
      <vt:lpstr>Planilha Alto Céu</vt:lpstr>
      <vt:lpstr>Memoria Alto Céu</vt:lpstr>
      <vt:lpstr>CRO-FISICO FINANC Alto Céu</vt:lpstr>
      <vt:lpstr>Curva ABC Alto Céu</vt:lpstr>
      <vt:lpstr>Planilha 15 de agosto(igreja)</vt:lpstr>
      <vt:lpstr>memorial 15 de agosto (Igreja)</vt:lpstr>
      <vt:lpstr>CRO-FISICO FINANC 15 de Agosto</vt:lpstr>
      <vt:lpstr>Curva ABC 15 de Agosto</vt:lpstr>
      <vt:lpstr>Planilha Alto caldeirão (bergu)</vt:lpstr>
      <vt:lpstr>Alto Caldeirão (berguinhos)</vt:lpstr>
      <vt:lpstr>CRO-FISICO FINANC Berguinhos</vt:lpstr>
      <vt:lpstr>Curva ABC BERGUINHOS</vt:lpstr>
      <vt:lpstr>COMP.01</vt:lpstr>
      <vt:lpstr>COMP.02</vt:lpstr>
      <vt:lpstr>COMP.03</vt:lpstr>
      <vt:lpstr>COMP.04</vt:lpstr>
      <vt:lpstr>COMP.05</vt:lpstr>
      <vt:lpstr>COMP.06</vt:lpstr>
      <vt:lpstr>COMP.07</vt:lpstr>
      <vt:lpstr>DET-BDI</vt:lpstr>
      <vt:lpstr>TRP 03.2024</vt:lpstr>
      <vt:lpstr>TRP 04.2024</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2015-06-05T18:17:00Z</dcterms:created>
  <cp:lastPrinted>2024-05-29T16:56:00Z</cp:lastPrinted>
  <dcterms:modified xsi:type="dcterms:W3CDTF">2024-08-12T12:59:47Z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BAD92937A26F4219AEDFFDDA0E7C4E58_13</vt:lpwstr>
  </property>
  <property fmtid="{D5CDD505-2E9C-101B-9397-08002B2CF9AE}" pid="3" name="KSOProductBuildVer">
    <vt:lpwstr>1046-12.2.0.17545</vt:lpwstr>
  </property>
</Properties>
</file>