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Z:\DOC\19-LICITAÇÕES\32. UBS DE NOVA ALMEIDA\"/>
    </mc:Choice>
  </mc:AlternateContent>
  <xr:revisionPtr revIDLastSave="0" documentId="8_{CE0C55F9-1849-47A9-A574-3969F57FD1B5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Orçamento Sintético" sheetId="4" r:id="rId1"/>
    <sheet name="Memorial de Cálculo" sheetId="2" r:id="rId2"/>
    <sheet name="Cronograma 12 meses" sheetId="5" r:id="rId3"/>
  </sheets>
  <calcPr calcId="191029"/>
</workbook>
</file>

<file path=xl/calcChain.xml><?xml version="1.0" encoding="utf-8"?>
<calcChain xmlns="http://schemas.openxmlformats.org/spreadsheetml/2006/main">
  <c r="D32" i="5" l="1"/>
  <c r="C32" i="5"/>
  <c r="Z31" i="5"/>
  <c r="X31" i="5"/>
  <c r="V31" i="5"/>
  <c r="T31" i="5"/>
  <c r="R31" i="5"/>
  <c r="P31" i="5"/>
  <c r="N31" i="5"/>
  <c r="L31" i="5"/>
  <c r="J31" i="5"/>
  <c r="H31" i="5"/>
  <c r="F31" i="5"/>
  <c r="Z30" i="5"/>
  <c r="X30" i="5"/>
  <c r="V30" i="5"/>
  <c r="T30" i="5"/>
  <c r="R30" i="5"/>
  <c r="P30" i="5"/>
  <c r="N30" i="5"/>
  <c r="L30" i="5"/>
  <c r="J30" i="5"/>
  <c r="H30" i="5"/>
  <c r="F30" i="5"/>
  <c r="Z29" i="5"/>
  <c r="X29" i="5"/>
  <c r="V29" i="5"/>
  <c r="T29" i="5"/>
  <c r="R29" i="5"/>
  <c r="P29" i="5"/>
  <c r="N29" i="5"/>
  <c r="L29" i="5"/>
  <c r="J29" i="5"/>
  <c r="H29" i="5"/>
  <c r="F29" i="5"/>
  <c r="Z28" i="5"/>
  <c r="X28" i="5"/>
  <c r="V28" i="5"/>
  <c r="T28" i="5"/>
  <c r="R28" i="5"/>
  <c r="P28" i="5"/>
  <c r="N28" i="5"/>
  <c r="L28" i="5"/>
  <c r="J28" i="5"/>
  <c r="H28" i="5"/>
  <c r="F28" i="5"/>
  <c r="Z27" i="5"/>
  <c r="X27" i="5"/>
  <c r="V27" i="5"/>
  <c r="T27" i="5"/>
  <c r="R27" i="5"/>
  <c r="P27" i="5"/>
  <c r="N27" i="5"/>
  <c r="L27" i="5"/>
  <c r="J27" i="5"/>
  <c r="H27" i="5"/>
  <c r="F27" i="5"/>
  <c r="AB26" i="5"/>
  <c r="Z26" i="5"/>
  <c r="X26" i="5"/>
  <c r="T26" i="5"/>
  <c r="R26" i="5"/>
  <c r="P26" i="5"/>
  <c r="N26" i="5"/>
  <c r="L26" i="5"/>
  <c r="J26" i="5"/>
  <c r="H26" i="5"/>
  <c r="F26" i="5"/>
  <c r="Z25" i="5"/>
  <c r="X25" i="5"/>
  <c r="V25" i="5"/>
  <c r="T25" i="5"/>
  <c r="R25" i="5"/>
  <c r="P25" i="5"/>
  <c r="N25" i="5"/>
  <c r="L25" i="5"/>
  <c r="J25" i="5"/>
  <c r="H25" i="5"/>
  <c r="F25" i="5"/>
  <c r="Z24" i="5"/>
  <c r="X24" i="5"/>
  <c r="V24" i="5"/>
  <c r="T24" i="5"/>
  <c r="R24" i="5"/>
  <c r="P24" i="5"/>
  <c r="N24" i="5"/>
  <c r="L24" i="5"/>
  <c r="J24" i="5"/>
  <c r="H24" i="5"/>
  <c r="F24" i="5"/>
  <c r="Z23" i="5"/>
  <c r="X23" i="5"/>
  <c r="V23" i="5"/>
  <c r="T23" i="5"/>
  <c r="R23" i="5"/>
  <c r="P23" i="5"/>
  <c r="N23" i="5"/>
  <c r="L23" i="5"/>
  <c r="J23" i="5"/>
  <c r="H23" i="5"/>
  <c r="F23" i="5"/>
  <c r="Z22" i="5"/>
  <c r="X22" i="5"/>
  <c r="V22" i="5"/>
  <c r="T22" i="5"/>
  <c r="R22" i="5"/>
  <c r="P22" i="5"/>
  <c r="N22" i="5"/>
  <c r="L22" i="5"/>
  <c r="J22" i="5"/>
  <c r="H22" i="5"/>
  <c r="F22" i="5"/>
  <c r="AB21" i="5"/>
  <c r="X21" i="5"/>
  <c r="V21" i="5"/>
  <c r="T21" i="5"/>
  <c r="R21" i="5"/>
  <c r="P21" i="5"/>
  <c r="N21" i="5"/>
  <c r="L21" i="5"/>
  <c r="J21" i="5"/>
  <c r="H21" i="5"/>
  <c r="F21" i="5"/>
  <c r="AB20" i="5"/>
  <c r="X20" i="5"/>
  <c r="V20" i="5"/>
  <c r="T20" i="5"/>
  <c r="R20" i="5"/>
  <c r="P20" i="5"/>
  <c r="N20" i="5"/>
  <c r="L20" i="5"/>
  <c r="J20" i="5"/>
  <c r="H20" i="5"/>
  <c r="F20" i="5"/>
  <c r="AB19" i="5"/>
  <c r="Z19" i="5"/>
  <c r="X19" i="5"/>
  <c r="V19" i="5"/>
  <c r="T19" i="5"/>
  <c r="R19" i="5"/>
  <c r="P19" i="5"/>
  <c r="L19" i="5"/>
  <c r="J19" i="5"/>
  <c r="H19" i="5"/>
  <c r="F19" i="5"/>
  <c r="AB18" i="5"/>
  <c r="Z18" i="5"/>
  <c r="X18" i="5"/>
  <c r="V18" i="5"/>
  <c r="R18" i="5"/>
  <c r="P18" i="5"/>
  <c r="N18" i="5"/>
  <c r="L18" i="5"/>
  <c r="J18" i="5"/>
  <c r="H18" i="5"/>
  <c r="F18" i="5"/>
  <c r="AB17" i="5"/>
  <c r="Z17" i="5"/>
  <c r="X17" i="5"/>
  <c r="T17" i="5"/>
  <c r="R17" i="5"/>
  <c r="P17" i="5"/>
  <c r="N17" i="5"/>
  <c r="L17" i="5"/>
  <c r="J17" i="5"/>
  <c r="H17" i="5"/>
  <c r="F17" i="5"/>
  <c r="AB16" i="5"/>
  <c r="Z16" i="5"/>
  <c r="X16" i="5"/>
  <c r="V16" i="5"/>
  <c r="T16" i="5"/>
  <c r="P16" i="5"/>
  <c r="N16" i="5"/>
  <c r="L16" i="5"/>
  <c r="J16" i="5"/>
  <c r="H16" i="5"/>
  <c r="F16" i="5"/>
  <c r="AB15" i="5"/>
  <c r="Z15" i="5"/>
  <c r="X15" i="5"/>
  <c r="V15" i="5"/>
  <c r="T15" i="5"/>
  <c r="P15" i="5"/>
  <c r="N15" i="5"/>
  <c r="L15" i="5"/>
  <c r="J15" i="5"/>
  <c r="H15" i="5"/>
  <c r="F15" i="5"/>
  <c r="AB14" i="5"/>
  <c r="X14" i="5"/>
  <c r="V14" i="5"/>
  <c r="T14" i="5"/>
  <c r="R14" i="5"/>
  <c r="P14" i="5"/>
  <c r="N14" i="5"/>
  <c r="L14" i="5"/>
  <c r="J14" i="5"/>
  <c r="H14" i="5"/>
  <c r="F14" i="5"/>
  <c r="AB13" i="5"/>
  <c r="X13" i="5"/>
  <c r="V13" i="5"/>
  <c r="T13" i="5"/>
  <c r="R13" i="5"/>
  <c r="P13" i="5"/>
  <c r="N13" i="5"/>
  <c r="L13" i="5"/>
  <c r="J13" i="5"/>
  <c r="H13" i="5"/>
  <c r="F13" i="5"/>
  <c r="Z12" i="5"/>
  <c r="X12" i="5"/>
  <c r="V12" i="5"/>
  <c r="T12" i="5"/>
  <c r="R12" i="5"/>
  <c r="P12" i="5"/>
  <c r="N12" i="5"/>
  <c r="L12" i="5"/>
  <c r="J12" i="5"/>
  <c r="H12" i="5"/>
  <c r="F12" i="5"/>
  <c r="AB11" i="5"/>
  <c r="X11" i="5"/>
  <c r="V11" i="5"/>
  <c r="T11" i="5"/>
  <c r="R11" i="5"/>
  <c r="P11" i="5"/>
  <c r="N11" i="5"/>
  <c r="L11" i="5"/>
  <c r="J11" i="5"/>
  <c r="H11" i="5"/>
  <c r="F11" i="5"/>
  <c r="AB10" i="5"/>
  <c r="Z10" i="5"/>
  <c r="X10" i="5"/>
  <c r="V10" i="5"/>
  <c r="R10" i="5"/>
  <c r="P10" i="5"/>
  <c r="N10" i="5"/>
  <c r="L10" i="5"/>
  <c r="J10" i="5"/>
  <c r="H10" i="5"/>
  <c r="F10" i="5"/>
  <c r="AB9" i="5"/>
  <c r="Z9" i="5"/>
  <c r="X9" i="5"/>
  <c r="V9" i="5"/>
  <c r="T9" i="5"/>
  <c r="R9" i="5"/>
  <c r="N9" i="5"/>
  <c r="L9" i="5"/>
  <c r="J9" i="5"/>
  <c r="H9" i="5"/>
  <c r="F9" i="5"/>
  <c r="AB8" i="5"/>
  <c r="Z8" i="5"/>
  <c r="X8" i="5"/>
  <c r="V8" i="5"/>
  <c r="T8" i="5"/>
  <c r="R8" i="5"/>
  <c r="P8" i="5"/>
  <c r="N8" i="5"/>
  <c r="L8" i="5"/>
  <c r="H8" i="5"/>
  <c r="F8" i="5"/>
  <c r="AB7" i="5"/>
  <c r="Z7" i="5"/>
  <c r="X7" i="5"/>
  <c r="V7" i="5"/>
  <c r="T7" i="5"/>
  <c r="R7" i="5"/>
  <c r="P7" i="5"/>
  <c r="N7" i="5"/>
  <c r="L7" i="5"/>
  <c r="J7" i="5"/>
  <c r="F7" i="5"/>
  <c r="Z6" i="5"/>
  <c r="X6" i="5"/>
  <c r="V6" i="5"/>
  <c r="T6" i="5"/>
  <c r="R6" i="5"/>
  <c r="P6" i="5"/>
  <c r="N6" i="5"/>
  <c r="L6" i="5"/>
  <c r="J6" i="5"/>
  <c r="H6" i="5"/>
  <c r="F6" i="5"/>
  <c r="J535" i="2"/>
  <c r="J534" i="2"/>
  <c r="J533" i="2"/>
  <c r="J532" i="2"/>
  <c r="J531" i="2"/>
  <c r="J530" i="2"/>
  <c r="J529" i="2"/>
  <c r="J528" i="2"/>
  <c r="J527" i="2"/>
  <c r="J526" i="2"/>
  <c r="J525" i="2"/>
  <c r="J524" i="2"/>
  <c r="J523" i="2"/>
  <c r="J522" i="2"/>
  <c r="J521" i="2"/>
  <c r="J520" i="2"/>
  <c r="J519" i="2"/>
  <c r="J518" i="2"/>
  <c r="J517" i="2"/>
  <c r="J516" i="2"/>
  <c r="J515" i="2"/>
  <c r="J514" i="2"/>
  <c r="J512" i="2"/>
  <c r="G512" i="2"/>
  <c r="G513" i="2" s="1"/>
  <c r="J513" i="2" s="1"/>
  <c r="J511" i="2"/>
  <c r="J510" i="2"/>
  <c r="J509" i="2"/>
  <c r="J508" i="2"/>
  <c r="J507" i="2"/>
  <c r="J506" i="2"/>
  <c r="J505" i="2"/>
  <c r="J504" i="2"/>
  <c r="J503" i="2"/>
  <c r="J502" i="2"/>
  <c r="J501" i="2"/>
  <c r="J500" i="2"/>
  <c r="J499" i="2"/>
  <c r="J498" i="2"/>
  <c r="J497" i="2"/>
  <c r="J496" i="2"/>
  <c r="J495" i="2"/>
  <c r="J494" i="2"/>
  <c r="J493" i="2"/>
  <c r="J492" i="2"/>
  <c r="J491" i="2"/>
  <c r="J490" i="2"/>
  <c r="J489" i="2"/>
  <c r="J488" i="2"/>
  <c r="J487" i="2"/>
  <c r="J486" i="2"/>
  <c r="J485" i="2"/>
  <c r="J484" i="2"/>
  <c r="J483" i="2"/>
  <c r="J482" i="2"/>
  <c r="J481" i="2"/>
  <c r="J480" i="2"/>
  <c r="J479" i="2"/>
  <c r="J478" i="2"/>
  <c r="J477" i="2"/>
  <c r="J476" i="2"/>
  <c r="J475" i="2"/>
  <c r="J474" i="2"/>
  <c r="J473" i="2"/>
  <c r="J472" i="2"/>
  <c r="J471" i="2"/>
  <c r="J470" i="2"/>
  <c r="J469" i="2"/>
  <c r="J468" i="2"/>
  <c r="J467" i="2"/>
  <c r="J466" i="2"/>
  <c r="J465" i="2"/>
  <c r="J464" i="2"/>
  <c r="J463" i="2"/>
  <c r="J462" i="2"/>
  <c r="J461" i="2"/>
  <c r="J460" i="2"/>
  <c r="J459" i="2"/>
  <c r="J458" i="2"/>
  <c r="J457" i="2"/>
  <c r="J456" i="2"/>
  <c r="J455" i="2"/>
  <c r="J454" i="2"/>
  <c r="J453" i="2"/>
  <c r="J452" i="2"/>
  <c r="J451" i="2"/>
  <c r="J450" i="2"/>
  <c r="J449" i="2"/>
  <c r="J448" i="2"/>
  <c r="J447" i="2"/>
  <c r="J446" i="2"/>
  <c r="J445" i="2"/>
  <c r="J444" i="2"/>
  <c r="J443" i="2"/>
  <c r="J442" i="2"/>
  <c r="J441" i="2"/>
  <c r="J440" i="2"/>
  <c r="J439" i="2"/>
  <c r="J438" i="2"/>
  <c r="J437" i="2"/>
  <c r="J436" i="2"/>
  <c r="J435" i="2"/>
  <c r="J434" i="2"/>
  <c r="J433" i="2"/>
  <c r="J432" i="2"/>
  <c r="J431" i="2"/>
  <c r="J430" i="2"/>
  <c r="J429" i="2"/>
  <c r="J428" i="2"/>
  <c r="J427" i="2"/>
  <c r="J426" i="2"/>
  <c r="J424" i="2"/>
  <c r="J423" i="2"/>
  <c r="J422" i="2"/>
  <c r="J421" i="2"/>
  <c r="J420" i="2"/>
  <c r="J419" i="2"/>
  <c r="J418" i="2"/>
  <c r="J417" i="2"/>
  <c r="J416" i="2"/>
  <c r="J415" i="2"/>
  <c r="J414" i="2"/>
  <c r="J413" i="2"/>
  <c r="J412" i="2"/>
  <c r="J411" i="2"/>
  <c r="J410" i="2"/>
  <c r="J409" i="2"/>
  <c r="J408" i="2"/>
  <c r="J407" i="2"/>
  <c r="J406" i="2"/>
  <c r="J405" i="2"/>
  <c r="J404" i="2"/>
  <c r="J403" i="2"/>
  <c r="J402" i="2"/>
  <c r="J401" i="2"/>
  <c r="J400" i="2"/>
  <c r="J399" i="2"/>
  <c r="J398" i="2"/>
  <c r="J397" i="2"/>
  <c r="J396" i="2"/>
  <c r="J395" i="2"/>
  <c r="J394" i="2"/>
  <c r="J393" i="2"/>
  <c r="J392" i="2"/>
  <c r="J391" i="2"/>
  <c r="J390" i="2"/>
  <c r="J389" i="2"/>
  <c r="J388" i="2"/>
  <c r="J387" i="2"/>
  <c r="J386" i="2"/>
  <c r="J385" i="2"/>
  <c r="J384" i="2"/>
  <c r="J383" i="2"/>
  <c r="J382" i="2"/>
  <c r="J381" i="2"/>
  <c r="J380" i="2"/>
  <c r="J379" i="2"/>
  <c r="J378" i="2"/>
  <c r="J377" i="2"/>
  <c r="J376" i="2"/>
  <c r="J375" i="2"/>
  <c r="J374" i="2"/>
  <c r="J373" i="2"/>
  <c r="J372" i="2"/>
  <c r="J371" i="2"/>
  <c r="J370" i="2"/>
  <c r="J369" i="2"/>
  <c r="J368" i="2"/>
  <c r="J367" i="2"/>
  <c r="J366" i="2"/>
  <c r="J365" i="2"/>
  <c r="J364" i="2"/>
  <c r="J363" i="2"/>
  <c r="J362" i="2"/>
  <c r="J361" i="2"/>
  <c r="J360" i="2"/>
  <c r="J359" i="2"/>
  <c r="J358" i="2"/>
  <c r="J357" i="2"/>
  <c r="J356" i="2"/>
  <c r="J355" i="2"/>
  <c r="J354" i="2"/>
  <c r="J353" i="2"/>
  <c r="J352" i="2"/>
  <c r="J351" i="2"/>
  <c r="J350" i="2"/>
  <c r="J349" i="2"/>
  <c r="J348" i="2"/>
  <c r="J347" i="2"/>
  <c r="J346" i="2"/>
  <c r="J345" i="2"/>
  <c r="J344" i="2"/>
  <c r="J343" i="2"/>
  <c r="J342" i="2"/>
  <c r="J341" i="2"/>
  <c r="J340" i="2"/>
  <c r="J339" i="2"/>
  <c r="J338" i="2"/>
  <c r="J337" i="2"/>
  <c r="J336" i="2"/>
  <c r="J335" i="2"/>
  <c r="J334" i="2"/>
  <c r="J333" i="2"/>
  <c r="J332" i="2"/>
  <c r="J331" i="2"/>
  <c r="J330" i="2"/>
  <c r="J329" i="2"/>
  <c r="J328" i="2"/>
  <c r="J327" i="2"/>
  <c r="J326" i="2"/>
  <c r="J325" i="2"/>
  <c r="J324" i="2"/>
  <c r="J323" i="2"/>
  <c r="J322" i="2"/>
  <c r="J321" i="2"/>
  <c r="J320" i="2"/>
  <c r="J319" i="2"/>
  <c r="J318" i="2"/>
  <c r="J317" i="2"/>
  <c r="J316" i="2"/>
  <c r="J315" i="2"/>
  <c r="J314" i="2"/>
  <c r="J313" i="2"/>
  <c r="J312" i="2"/>
  <c r="J311" i="2"/>
  <c r="J310" i="2"/>
  <c r="J309" i="2"/>
  <c r="J308" i="2"/>
  <c r="J307" i="2"/>
  <c r="J306" i="2"/>
  <c r="J305" i="2"/>
  <c r="J304" i="2"/>
  <c r="J303" i="2"/>
  <c r="J302" i="2"/>
  <c r="J301" i="2"/>
  <c r="J300" i="2"/>
  <c r="J299" i="2"/>
  <c r="J298" i="2"/>
  <c r="J297" i="2"/>
  <c r="J296" i="2"/>
  <c r="J295" i="2"/>
  <c r="J294" i="2"/>
  <c r="J293" i="2"/>
  <c r="J292" i="2"/>
  <c r="J291" i="2"/>
  <c r="J290" i="2"/>
  <c r="J289" i="2"/>
  <c r="J288" i="2"/>
  <c r="J287" i="2"/>
  <c r="J286" i="2"/>
  <c r="J285" i="2"/>
  <c r="J284" i="2"/>
  <c r="J283" i="2"/>
  <c r="J282" i="2"/>
  <c r="J281" i="2"/>
  <c r="J280" i="2"/>
  <c r="J279" i="2"/>
  <c r="J278" i="2"/>
  <c r="J277" i="2"/>
  <c r="J276" i="2"/>
  <c r="J275" i="2"/>
  <c r="J274" i="2"/>
  <c r="J273" i="2"/>
  <c r="J272" i="2"/>
  <c r="J271" i="2"/>
  <c r="J270" i="2"/>
  <c r="J269" i="2"/>
  <c r="J268" i="2"/>
  <c r="J267" i="2"/>
  <c r="J266" i="2"/>
  <c r="J265" i="2"/>
  <c r="J264" i="2"/>
  <c r="J263" i="2"/>
  <c r="J262" i="2"/>
  <c r="J261" i="2"/>
  <c r="J260" i="2"/>
  <c r="J259" i="2"/>
  <c r="J258" i="2"/>
  <c r="J257" i="2"/>
  <c r="J256" i="2"/>
  <c r="J255" i="2"/>
  <c r="J254" i="2"/>
  <c r="J253" i="2"/>
  <c r="J252" i="2"/>
  <c r="J251" i="2"/>
  <c r="J250" i="2"/>
  <c r="J249" i="2"/>
  <c r="J248" i="2"/>
  <c r="J247" i="2"/>
  <c r="J246" i="2"/>
  <c r="J245" i="2"/>
  <c r="J244" i="2"/>
  <c r="J243" i="2"/>
  <c r="J242" i="2"/>
  <c r="J241" i="2"/>
  <c r="J240" i="2"/>
  <c r="J239" i="2"/>
  <c r="J238" i="2"/>
  <c r="J237" i="2"/>
  <c r="J236" i="2"/>
  <c r="J235" i="2"/>
  <c r="J234" i="2"/>
  <c r="J233" i="2"/>
  <c r="J232" i="2"/>
  <c r="J231" i="2"/>
  <c r="J230" i="2"/>
  <c r="J229" i="2"/>
  <c r="J228" i="2"/>
  <c r="J227" i="2"/>
  <c r="J226" i="2"/>
  <c r="J225" i="2"/>
  <c r="J224" i="2"/>
  <c r="J223" i="2"/>
  <c r="J222" i="2"/>
  <c r="J221" i="2"/>
  <c r="J220" i="2"/>
  <c r="J219" i="2"/>
  <c r="J218" i="2"/>
  <c r="J217" i="2"/>
  <c r="J216" i="2"/>
  <c r="J215" i="2"/>
  <c r="J214" i="2"/>
  <c r="J213" i="2"/>
  <c r="J212" i="2"/>
  <c r="J211" i="2"/>
  <c r="J210" i="2"/>
  <c r="J209" i="2"/>
  <c r="J208" i="2"/>
  <c r="J207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29" i="2"/>
  <c r="J128" i="2"/>
  <c r="G128" i="2"/>
  <c r="G130" i="2" s="1"/>
  <c r="J130" i="2" s="1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G92" i="2"/>
  <c r="J92" i="2" s="1"/>
  <c r="J91" i="2"/>
  <c r="J90" i="2"/>
  <c r="J89" i="2"/>
  <c r="J88" i="2"/>
  <c r="G86" i="2"/>
  <c r="G87" i="2" s="1"/>
  <c r="J87" i="2" s="1"/>
  <c r="J85" i="2"/>
  <c r="J84" i="2"/>
  <c r="D83" i="2"/>
  <c r="J83" i="2" s="1"/>
  <c r="F82" i="2"/>
  <c r="F83" i="2" s="1"/>
  <c r="D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H65" i="2"/>
  <c r="G65" i="2"/>
  <c r="J65" i="2" s="1"/>
  <c r="J64" i="2"/>
  <c r="G64" i="2"/>
  <c r="J63" i="2"/>
  <c r="J62" i="2"/>
  <c r="J61" i="2"/>
  <c r="J60" i="2"/>
  <c r="J59" i="2"/>
  <c r="E57" i="2"/>
  <c r="E58" i="2" s="1"/>
  <c r="J58" i="2" s="1"/>
  <c r="J56" i="2"/>
  <c r="J55" i="2"/>
  <c r="J54" i="2"/>
  <c r="G53" i="2"/>
  <c r="J53" i="2" s="1"/>
  <c r="J52" i="2"/>
  <c r="J51" i="2"/>
  <c r="J50" i="2"/>
  <c r="J49" i="2"/>
  <c r="J48" i="2"/>
  <c r="J47" i="2"/>
  <c r="J46" i="2"/>
  <c r="J45" i="2"/>
  <c r="J44" i="2"/>
  <c r="J43" i="2"/>
  <c r="J41" i="2"/>
  <c r="J40" i="2"/>
  <c r="J39" i="2"/>
  <c r="G38" i="2"/>
  <c r="J38" i="2" s="1"/>
  <c r="G37" i="2"/>
  <c r="J37" i="2" s="1"/>
  <c r="J36" i="2"/>
  <c r="J35" i="2"/>
  <c r="J34" i="2"/>
  <c r="J33" i="2"/>
  <c r="J32" i="2"/>
  <c r="J31" i="2"/>
  <c r="J30" i="2"/>
  <c r="J29" i="2"/>
  <c r="G27" i="2"/>
  <c r="G28" i="2" s="1"/>
  <c r="J28" i="2" s="1"/>
  <c r="G26" i="2"/>
  <c r="J26" i="2" s="1"/>
  <c r="J25" i="2"/>
  <c r="J24" i="2"/>
  <c r="J23" i="2"/>
  <c r="J22" i="2"/>
  <c r="J21" i="2"/>
  <c r="J20" i="2"/>
  <c r="J19" i="2"/>
  <c r="J18" i="2"/>
  <c r="J17" i="2"/>
  <c r="J16" i="2"/>
  <c r="J15" i="2"/>
  <c r="J14" i="2"/>
  <c r="K13" i="2"/>
  <c r="J13" i="2"/>
  <c r="J12" i="2"/>
  <c r="J11" i="2"/>
  <c r="K10" i="2"/>
  <c r="K31" i="2" s="1"/>
  <c r="K33" i="2" s="1"/>
  <c r="K34" i="2" s="1"/>
  <c r="K35" i="2" s="1"/>
  <c r="K36" i="2" s="1"/>
  <c r="K37" i="2" s="1"/>
  <c r="K38" i="2" s="1"/>
  <c r="K40" i="2" s="1"/>
  <c r="K41" i="2" s="1"/>
  <c r="K42" i="2" s="1"/>
  <c r="K43" i="2" s="1"/>
  <c r="K44" i="2" s="1"/>
  <c r="K45" i="2" s="1"/>
  <c r="K48" i="2" s="1"/>
  <c r="K49" i="2" s="1"/>
  <c r="K50" i="2" s="1"/>
  <c r="K52" i="2" s="1"/>
  <c r="K53" i="2" s="1"/>
  <c r="K55" i="2" s="1"/>
  <c r="K56" i="2" s="1"/>
  <c r="K57" i="2" s="1"/>
  <c r="K58" i="2" s="1"/>
  <c r="K59" i="2" s="1"/>
  <c r="K61" i="2" s="1"/>
  <c r="K64" i="2" s="1"/>
  <c r="K65" i="2" s="1"/>
  <c r="K66" i="2" s="1"/>
  <c r="K67" i="2" s="1"/>
  <c r="K69" i="2" s="1"/>
  <c r="K70" i="2" s="1"/>
  <c r="K71" i="2" s="1"/>
  <c r="K72" i="2" s="1"/>
  <c r="K73" i="2" s="1"/>
  <c r="K75" i="2" s="1"/>
  <c r="K77" i="2" s="1"/>
  <c r="K78" i="2" s="1"/>
  <c r="K81" i="2" s="1"/>
  <c r="K82" i="2" s="1"/>
  <c r="K83" i="2" s="1"/>
  <c r="K85" i="2" s="1"/>
  <c r="K86" i="2" s="1"/>
  <c r="K87" i="2" s="1"/>
  <c r="K89" i="2" s="1"/>
  <c r="K91" i="2" s="1"/>
  <c r="K92" i="2" s="1"/>
  <c r="K93" i="2" s="1"/>
  <c r="K95" i="2" s="1"/>
  <c r="K96" i="2" s="1"/>
  <c r="K97" i="2" s="1"/>
  <c r="K98" i="2" s="1"/>
  <c r="K99" i="2" s="1"/>
  <c r="K103" i="2" s="1"/>
  <c r="K104" i="2" s="1"/>
  <c r="K105" i="2" s="1"/>
  <c r="K106" i="2" s="1"/>
  <c r="K107" i="2" s="1"/>
  <c r="K108" i="2" s="1"/>
  <c r="K110" i="2" s="1"/>
  <c r="K111" i="2" s="1"/>
  <c r="K114" i="2" s="1"/>
  <c r="K115" i="2" s="1"/>
  <c r="K116" i="2" s="1"/>
  <c r="K118" i="2" s="1"/>
  <c r="K119" i="2" s="1"/>
  <c r="K120" i="2" s="1"/>
  <c r="K128" i="2" s="1"/>
  <c r="J10" i="2"/>
  <c r="J9" i="2"/>
  <c r="J8" i="2"/>
  <c r="J7" i="2"/>
  <c r="V17" i="5" l="1"/>
  <c r="N19" i="5"/>
  <c r="N32" i="5" s="1"/>
  <c r="M32" i="5" s="1"/>
  <c r="AB27" i="5"/>
  <c r="AC27" i="5" s="1"/>
  <c r="L32" i="5"/>
  <c r="R15" i="5"/>
  <c r="T10" i="5"/>
  <c r="AC10" i="5" s="1"/>
  <c r="Z13" i="5"/>
  <c r="AC13" i="5" s="1"/>
  <c r="AB22" i="5"/>
  <c r="AC22" i="5" s="1"/>
  <c r="AB30" i="5"/>
  <c r="AC30" i="5" s="1"/>
  <c r="AB25" i="5"/>
  <c r="AC15" i="5"/>
  <c r="T18" i="5"/>
  <c r="AC18" i="5" s="1"/>
  <c r="V26" i="5"/>
  <c r="AC26" i="5" s="1"/>
  <c r="AB23" i="5"/>
  <c r="AC23" i="5" s="1"/>
  <c r="AB31" i="5"/>
  <c r="AC31" i="5" s="1"/>
  <c r="AB6" i="5"/>
  <c r="AC6" i="5" s="1"/>
  <c r="R16" i="5"/>
  <c r="AB29" i="5"/>
  <c r="AC29" i="5" s="1"/>
  <c r="X32" i="5"/>
  <c r="W32" i="5" s="1"/>
  <c r="P9" i="5"/>
  <c r="P32" i="5" s="1"/>
  <c r="Z14" i="5"/>
  <c r="AC14" i="5" s="1"/>
  <c r="Z21" i="5"/>
  <c r="AC21" i="5" s="1"/>
  <c r="K130" i="2"/>
  <c r="K132" i="2" s="1"/>
  <c r="K133" i="2" s="1"/>
  <c r="K135" i="2" s="1"/>
  <c r="K136" i="2" s="1"/>
  <c r="K139" i="2" s="1"/>
  <c r="K140" i="2" s="1"/>
  <c r="K141" i="2" s="1"/>
  <c r="K142" i="2" s="1"/>
  <c r="K143" i="2" s="1"/>
  <c r="K146" i="2" s="1"/>
  <c r="K147" i="2" s="1"/>
  <c r="K148" i="2" s="1"/>
  <c r="K149" i="2" s="1"/>
  <c r="K150" i="2" s="1"/>
  <c r="K151" i="2" s="1"/>
  <c r="K152" i="2" s="1"/>
  <c r="K154" i="2" s="1"/>
  <c r="K155" i="2" s="1"/>
  <c r="K156" i="2" s="1"/>
  <c r="K157" i="2" s="1"/>
  <c r="K158" i="2" s="1"/>
  <c r="K159" i="2" s="1"/>
  <c r="K160" i="2" s="1"/>
  <c r="K161" i="2" s="1"/>
  <c r="K162" i="2" s="1"/>
  <c r="K163" i="2" s="1"/>
  <c r="K165" i="2" s="1"/>
  <c r="K166" i="2" s="1"/>
  <c r="K167" i="2" s="1"/>
  <c r="K168" i="2" s="1"/>
  <c r="K169" i="2" s="1"/>
  <c r="K170" i="2" s="1"/>
  <c r="K171" i="2" s="1"/>
  <c r="K172" i="2" s="1"/>
  <c r="K173" i="2" s="1"/>
  <c r="K174" i="2" s="1"/>
  <c r="K175" i="2" s="1"/>
  <c r="K176" i="2" s="1"/>
  <c r="K177" i="2" s="1"/>
  <c r="K179" i="2" s="1"/>
  <c r="K180" i="2" s="1"/>
  <c r="K181" i="2" s="1"/>
  <c r="K182" i="2" s="1"/>
  <c r="K183" i="2" s="1"/>
  <c r="K184" i="2" s="1"/>
  <c r="K185" i="2" s="1"/>
  <c r="K188" i="2" s="1"/>
  <c r="K190" i="2" s="1"/>
  <c r="K191" i="2" s="1"/>
  <c r="K192" i="2" s="1"/>
  <c r="K193" i="2" s="1"/>
  <c r="K194" i="2" s="1"/>
  <c r="K195" i="2" s="1"/>
  <c r="K196" i="2" s="1"/>
  <c r="K197" i="2" s="1"/>
  <c r="K198" i="2" s="1"/>
  <c r="K202" i="2" s="1"/>
  <c r="K203" i="2" s="1"/>
  <c r="K204" i="2" s="1"/>
  <c r="K205" i="2" s="1"/>
  <c r="K207" i="2" s="1"/>
  <c r="K208" i="2" s="1"/>
  <c r="K209" i="2" s="1"/>
  <c r="K210" i="2" s="1"/>
  <c r="K211" i="2" s="1"/>
  <c r="K212" i="2" s="1"/>
  <c r="K213" i="2" s="1"/>
  <c r="K214" i="2" s="1"/>
  <c r="K215" i="2" s="1"/>
  <c r="K216" i="2" s="1"/>
  <c r="K217" i="2" s="1"/>
  <c r="K218" i="2" s="1"/>
  <c r="K219" i="2" s="1"/>
  <c r="K220" i="2" s="1"/>
  <c r="K221" i="2" s="1"/>
  <c r="K222" i="2" s="1"/>
  <c r="K225" i="2" s="1"/>
  <c r="K226" i="2" s="1"/>
  <c r="K228" i="2" s="1"/>
  <c r="K229" i="2" s="1"/>
  <c r="K230" i="2" s="1"/>
  <c r="K232" i="2" s="1"/>
  <c r="K234" i="2" s="1"/>
  <c r="K235" i="2" s="1"/>
  <c r="K236" i="2" s="1"/>
  <c r="K237" i="2" s="1"/>
  <c r="K238" i="2" s="1"/>
  <c r="K240" i="2" s="1"/>
  <c r="K241" i="2" s="1"/>
  <c r="K243" i="2" s="1"/>
  <c r="K244" i="2" s="1"/>
  <c r="K245" i="2" s="1"/>
  <c r="K247" i="2" s="1"/>
  <c r="K248" i="2" s="1"/>
  <c r="K249" i="2" s="1"/>
  <c r="K251" i="2" s="1"/>
  <c r="K252" i="2" s="1"/>
  <c r="K253" i="2" s="1"/>
  <c r="K254" i="2" s="1"/>
  <c r="K255" i="2" s="1"/>
  <c r="K256" i="2" s="1"/>
  <c r="K257" i="2" s="1"/>
  <c r="K259" i="2" s="1"/>
  <c r="K260" i="2" s="1"/>
  <c r="K261" i="2" s="1"/>
  <c r="K262" i="2" s="1"/>
  <c r="K263" i="2" s="1"/>
  <c r="K264" i="2" s="1"/>
  <c r="K265" i="2" s="1"/>
  <c r="K266" i="2" s="1"/>
  <c r="K267" i="2" s="1"/>
  <c r="K268" i="2" s="1"/>
  <c r="K269" i="2" s="1"/>
  <c r="K270" i="2" s="1"/>
  <c r="K271" i="2" s="1"/>
  <c r="K272" i="2" s="1"/>
  <c r="K275" i="2" s="1"/>
  <c r="K277" i="2" s="1"/>
  <c r="K278" i="2" s="1"/>
  <c r="K293" i="2" s="1"/>
  <c r="K294" i="2" s="1"/>
  <c r="K295" i="2" s="1"/>
  <c r="K296" i="2" s="1"/>
  <c r="K297" i="2" s="1"/>
  <c r="K298" i="2" s="1"/>
  <c r="K127" i="2"/>
  <c r="K32" i="5"/>
  <c r="AC25" i="5"/>
  <c r="J57" i="2"/>
  <c r="J82" i="2"/>
  <c r="J27" i="2"/>
  <c r="J8" i="5"/>
  <c r="J32" i="5" s="1"/>
  <c r="AC17" i="5"/>
  <c r="Z20" i="5"/>
  <c r="AC20" i="5" s="1"/>
  <c r="J86" i="2"/>
  <c r="H7" i="5"/>
  <c r="H32" i="5" s="1"/>
  <c r="AB12" i="5"/>
  <c r="AC12" i="5" s="1"/>
  <c r="AB24" i="5"/>
  <c r="AC24" i="5" s="1"/>
  <c r="AB28" i="5"/>
  <c r="AC28" i="5" s="1"/>
  <c r="F32" i="5"/>
  <c r="G42" i="2"/>
  <c r="J42" i="2" s="1"/>
  <c r="Z11" i="5"/>
  <c r="AC19" i="5" l="1"/>
  <c r="R32" i="5"/>
  <c r="T33" i="5" s="1"/>
  <c r="S33" i="5" s="1"/>
  <c r="AC9" i="5"/>
  <c r="V32" i="5"/>
  <c r="U32" i="5" s="1"/>
  <c r="AC7" i="5"/>
  <c r="Z32" i="5"/>
  <c r="T32" i="5"/>
  <c r="S32" i="5" s="1"/>
  <c r="AC16" i="5"/>
  <c r="Y32" i="5"/>
  <c r="I32" i="5"/>
  <c r="G32" i="5"/>
  <c r="O32" i="5"/>
  <c r="AB32" i="5"/>
  <c r="AC11" i="5"/>
  <c r="AC8" i="5"/>
  <c r="P33" i="5"/>
  <c r="O33" i="5" s="1"/>
  <c r="H33" i="5"/>
  <c r="G33" i="5" s="1"/>
  <c r="N33" i="5"/>
  <c r="M33" i="5" s="1"/>
  <c r="F33" i="5"/>
  <c r="E33" i="5" s="1"/>
  <c r="L33" i="5"/>
  <c r="K33" i="5" s="1"/>
  <c r="E32" i="5"/>
  <c r="J33" i="5"/>
  <c r="I33" i="5" s="1"/>
  <c r="Q32" i="5"/>
  <c r="R33" i="5" l="1"/>
  <c r="Q33" i="5" s="1"/>
  <c r="Z33" i="5"/>
  <c r="Y33" i="5" s="1"/>
  <c r="X33" i="5"/>
  <c r="W33" i="5" s="1"/>
  <c r="V33" i="5"/>
  <c r="U33" i="5" s="1"/>
  <c r="AB33" i="5"/>
  <c r="AA33" i="5" s="1"/>
  <c r="AC32" i="5"/>
  <c r="AA32" i="5"/>
</calcChain>
</file>

<file path=xl/sharedStrings.xml><?xml version="1.0" encoding="utf-8"?>
<sst xmlns="http://schemas.openxmlformats.org/spreadsheetml/2006/main" count="4163" uniqueCount="1582">
  <si>
    <t>Obra</t>
  </si>
  <si>
    <t>Bancos</t>
  </si>
  <si>
    <t>B.D.I.</t>
  </si>
  <si>
    <t>Encargos Sociais</t>
  </si>
  <si>
    <t>UBS 04 - NOVA ALMEIDA - SERRA - ES</t>
  </si>
  <si>
    <t xml:space="preserve">SINAPI - 06/2026 - Espírito Santo
SBC - 06/2026 - Espírito Santo
SICRO3 - 04/2026 - Espírito Santo
ORSE 
SEINFRA 
IOPES - 04/2026 - Espírito Santo
</t>
  </si>
  <si>
    <t>31,1%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</si>
  <si>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</si>
  <si>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</si>
  <si>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</si>
  <si>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</si>
  <si>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</si>
  <si>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</si>
  <si>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</si>
  <si>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</si>
  <si>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</si>
  <si>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</si>
  <si>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</si>
  <si>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</si>
  <si>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</si>
  <si>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</si>
  <si>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MOBILIZAÇÃO</t>
  </si>
  <si>
    <t>1047</t>
  </si>
  <si>
    <t xml:space="preserve"> 1.1 </t>
  </si>
  <si>
    <t>CANTEIRO DE OBRAS</t>
  </si>
  <si>
    <t xml:space="preserve"> 1.1.1 </t>
  </si>
  <si>
    <t xml:space="preserve"> 020343 </t>
  </si>
  <si>
    <t>IOPES</t>
  </si>
  <si>
    <t>Aluguel mensal container para escritório, sem banheiro, dim. 6.00x2.40m, incl. porta, 2 janelas, abert p/ ar cond., 2 pt iluminação, 2 tomadas elét. e 1 tomada telef. Isolamento térmico (teto e paredes), piso em comp. Naval, cert. NR18, incl. laudo descontaminação.</t>
  </si>
  <si>
    <t>mês</t>
  </si>
  <si>
    <t xml:space="preserve"> 1.1.2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</si>
  <si>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</si>
  <si>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</si>
  <si>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</si>
  <si>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</si>
  <si>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1.1.3 </t>
  </si>
  <si>
    <t xml:space="preserve"> 98459 </t>
  </si>
  <si>
    <t>TAPUME COM TELHA METÁLICA. AF_03/2024</t>
  </si>
  <si>
    <t xml:space="preserve"> 1.1.4 </t>
  </si>
  <si>
    <t xml:space="preserve"> 98525 </t>
  </si>
  <si>
    <t>LIMPEZA MECANIZADA DE CAMADA VEGETAL, VEGETAÇÃO E PEQUENAS ÁRVORES (DIÂMETRO DE TRONCO MENOR QUE 0,20 M), COM TRATOR DE ESTEIRAS. AF_03/2024</t>
  </si>
  <si>
    <t xml:space="preserve"> 1.1.5 </t>
  </si>
  <si>
    <t xml:space="preserve"> 020356 </t>
  </si>
  <si>
    <t>Aluguel mensal container para almoxarifado, incl. porta, 2 janelas, 1 pt iluminação, Isolamento térmico (teto), piso em comp. Naval pintado, cert. NR18, incl. laudo descontaminação.</t>
  </si>
  <si>
    <t>ms</t>
  </si>
  <si>
    <t xml:space="preserve"> 1.1.6 </t>
  </si>
  <si>
    <t xml:space="preserve"> 020803 </t>
  </si>
  <si>
    <t>Barracão para depósito de cimento área de 10.90m2, de chapa de compensado 12mm e pontaletes 8x8cm, piso cimentado e cobertura de telhas de fibrocimento de 6mm, inclusive ponto de luz, conf. projeto (2 utilizações)</t>
  </si>
  <si>
    <t xml:space="preserve"> 1.1.7 </t>
  </si>
  <si>
    <t xml:space="preserve"> 020355 </t>
  </si>
  <si>
    <t>Aluguel mensal container sanitário, incl porta, básc, 2 ptos luz, 1 pto aterram., 3vasos, 3lavatórios, calha mictório, 6 chuveiros (1 eletrico), torn.,registros, piso comp. Naval pintado, cert NR18 e laudo descontaminação</t>
  </si>
  <si>
    <t xml:space="preserve"> 1.1.8 </t>
  </si>
  <si>
    <t xml:space="preserve"> 020704 </t>
  </si>
  <si>
    <t>Refeitório com paredes de chapa de compens. 12mm e pontaletes 8x8cm, piso ciment. e cob. de telhas fibroc. 6mm, incl. ponto de luz e cx. de inspeção (cons. 1.21 m2/func./turno), conf. projeto (1 utilização)</t>
  </si>
  <si>
    <t xml:space="preserve"> 1.1.9 </t>
  </si>
  <si>
    <t xml:space="preserve"> 020714 </t>
  </si>
  <si>
    <t>Rede de esgoto, contendo fossa e filtro, inclusive tubos e conexões de ligação entre caixas, considerando distância de 25m, conforme projeto (1 utilização)</t>
  </si>
  <si>
    <t>m</t>
  </si>
  <si>
    <t xml:space="preserve"> 1.1.10 </t>
  </si>
  <si>
    <t xml:space="preserve"> 020713 </t>
  </si>
  <si>
    <t>Rede de luz, incl. padrão entrada de energia trifás., cabo de ligação até barracões, quadro de distrib., disj. e chave de força (quando necessário), cons. 20m entre padrão entrada e QDG, conf. projeto (1 utilização)</t>
  </si>
  <si>
    <t xml:space="preserve"> 1.1.11 </t>
  </si>
  <si>
    <t xml:space="preserve"> 020812 </t>
  </si>
  <si>
    <t>Rede de água, com padrão de entrada d'água diâm. 3/4", conf. espec. CESAN, incl. tubos e conexões para alimentação, distribuição, extravasor e limpeza, cons. o padrão a 25m, conf. projeto (2 utilizações)</t>
  </si>
  <si>
    <t xml:space="preserve"> 1.1.12 </t>
  </si>
  <si>
    <t xml:space="preserve"> 030304 </t>
  </si>
  <si>
    <t>Índice de preço para remoção de entulho decorrente da execução de obras (Classe A CONAMA - NBR 10.004 - Classe II-B), incluindo aluguel da caçamba, carga, transporte e descarga em área licenciada</t>
  </si>
  <si>
    <t>m³</t>
  </si>
  <si>
    <t xml:space="preserve"> 1.1.13 </t>
  </si>
  <si>
    <t xml:space="preserve"> 020344 </t>
  </si>
  <si>
    <t>Mobilização e desmobilização de conteiner locado para barracão de obra</t>
  </si>
  <si>
    <t>und</t>
  </si>
  <si>
    <t xml:space="preserve"> 1.2 </t>
  </si>
  <si>
    <t>ANDAIMES E PROTEÇÕES</t>
  </si>
  <si>
    <t xml:space="preserve"> 1.2.1 </t>
  </si>
  <si>
    <t xml:space="preserve"> 020339 </t>
  </si>
  <si>
    <t>Locação de andaime metálico para trabalho em fachada de edifíco (aluguel de 1 m² por 1 mês) inclusive frete, montagem e desmontagem</t>
  </si>
  <si>
    <t xml:space="preserve"> 1.2.2 </t>
  </si>
  <si>
    <t xml:space="preserve"> 020348 </t>
  </si>
  <si>
    <t>Fornecimento e instalação de proteção para andaime fachadeiro considerando plataforma, rodapé e guarda-corpo em madeira, inclusive entelamento, conforme NR-18 (medido por m2 de fachada)</t>
  </si>
  <si>
    <t xml:space="preserve"> 1.2.3 </t>
  </si>
  <si>
    <t xml:space="preserve"> 020346 </t>
  </si>
  <si>
    <t>Locação de andaime metálico para fachada - tipo torre (aluguel mensal)</t>
  </si>
  <si>
    <t xml:space="preserve"> 2 </t>
  </si>
  <si>
    <t>MOVIMENTO DE TERRA</t>
  </si>
  <si>
    <t xml:space="preserve"> 2.1 </t>
  </si>
  <si>
    <t xml:space="preserve"> 030101 </t>
  </si>
  <si>
    <t>Escavação manual em material de 1a. categoria, até 1.50 m de profundidade</t>
  </si>
  <si>
    <t xml:space="preserve"> 2.2 </t>
  </si>
  <si>
    <t xml:space="preserve"> 030201 </t>
  </si>
  <si>
    <t>Reaterro apiloado de cavas de fundação, em camadas de 20 cm</t>
  </si>
  <si>
    <t xml:space="preserve"> 2.3 </t>
  </si>
  <si>
    <t xml:space="preserve"> 030103 </t>
  </si>
  <si>
    <t>Escavação mecânica em material de 1a. categoria</t>
  </si>
  <si>
    <t xml:space="preserve"> 2.4 </t>
  </si>
  <si>
    <t xml:space="preserve"> 030119 </t>
  </si>
  <si>
    <t>Apiloamento do fundo de vala com maço de 30 a 60kg</t>
  </si>
  <si>
    <t xml:space="preserve"> 3 </t>
  </si>
  <si>
    <t>FUNDAÇÕES</t>
  </si>
  <si>
    <t xml:space="preserve"> 3.1 </t>
  </si>
  <si>
    <t xml:space="preserve"> 105009 </t>
  </si>
  <si>
    <t>LOCAÇÃO CONVENCIONAL DE OBRA, UTILIZANDO GABARITO DE TÁBUAS CORRIDAS PONTALETADAS A CADA 1,50M - 2 UTILIZAÇÕES. AF_03/2024</t>
  </si>
  <si>
    <t>M</t>
  </si>
  <si>
    <t xml:space="preserve"> 3.2 </t>
  </si>
  <si>
    <t xml:space="preserve"> 040206 </t>
  </si>
  <si>
    <t>Fôrma de tábua de madeira de 2.5 x 30.0 cm para fundações, levando-se em conta a utilização 5 vezes (incluido o material, corte, montagem, escoramento e desforma)</t>
  </si>
  <si>
    <t xml:space="preserve"> 3.3 </t>
  </si>
  <si>
    <t xml:space="preserve"> 040231 </t>
  </si>
  <si>
    <t>Fornecimento, preparo e aplicação de concreto magro com consumo mínimo de cimento de 250 kg/m3 (brita 1 e 2) - (5% de perdas já incluído no custo)</t>
  </si>
  <si>
    <t xml:space="preserve"> 3.4 </t>
  </si>
  <si>
    <t xml:space="preserve"> 040243 </t>
  </si>
  <si>
    <t>Fornecimento, dobragem e colocação em fôrma, de armadura CA-50 A média, diâmetro de 6.3 a 10.0 mm</t>
  </si>
  <si>
    <t>kg</t>
  </si>
  <si>
    <t xml:space="preserve"> 3.5 </t>
  </si>
  <si>
    <t xml:space="preserve"> 040245 </t>
  </si>
  <si>
    <t>Fornecimento, dobragem e colocação em fôrma, de armadura CA-50 A grossa diâmetro de 12.5 a 25.0 mm (1/2 a 1")</t>
  </si>
  <si>
    <t xml:space="preserve"> 3.6 </t>
  </si>
  <si>
    <t xml:space="preserve"> 040246 </t>
  </si>
  <si>
    <t>Fornecimento, dobragem e colocação em fôrma, de armadura CA-60 B fina, diâmetro de 4.0 a 7.0mm</t>
  </si>
  <si>
    <t xml:space="preserve"> 3.7 </t>
  </si>
  <si>
    <t xml:space="preserve"> 040253 </t>
  </si>
  <si>
    <t>Fornecimento e aplicação de concreto USINADO Fck=30 MPa - considerando lançamento MANUAL para INFRA-ESTRUTURA (5% de perdas já incluído no custo)</t>
  </si>
  <si>
    <t xml:space="preserve"> 3.8 </t>
  </si>
  <si>
    <t xml:space="preserve"> 97090 </t>
  </si>
  <si>
    <t>ARMAÇÃO PARA EXECUÇÃO DE RADIER, PISO DE CONCRETO OU LAJE SOBRE SOLO, COM USO DE TELA Q-138. AF_09/2021</t>
  </si>
  <si>
    <t>KG</t>
  </si>
  <si>
    <t xml:space="preserve"> 3.9 </t>
  </si>
  <si>
    <t xml:space="preserve"> 97087 </t>
  </si>
  <si>
    <t>CAMADA SEPARADORA PARA EXECUÇÃO DE RADIER, PISO DE CONCRETO OU LAJE SOBRE SOLO, EM LONA PLÁSTICA. AF_09/2021</t>
  </si>
  <si>
    <t xml:space="preserve"> 4 </t>
  </si>
  <si>
    <t>SUPERESTRUTURA</t>
  </si>
  <si>
    <t xml:space="preserve"> 4.1 </t>
  </si>
  <si>
    <t xml:space="preserve"> 040328 </t>
  </si>
  <si>
    <t xml:space="preserve"> 4.2 </t>
  </si>
  <si>
    <t xml:space="preserve"> 040332 </t>
  </si>
  <si>
    <t>Fornecimento, dobragem e colocação em fôrma, de armadura CA-50 A grossa, diâmetro de 12.5 a 25.0mm</t>
  </si>
  <si>
    <t xml:space="preserve"> 4.3 </t>
  </si>
  <si>
    <t xml:space="preserve"> 4.4 </t>
  </si>
  <si>
    <t xml:space="preserve"> 040331 </t>
  </si>
  <si>
    <t>Fornecimento e aplicação de concreto USINADO Fck=30 MPa - considerando BOMBEAMENTO (5% de perdas já incluído no custo) (6% de taxa p/ concr. bombeavel)</t>
  </si>
  <si>
    <t xml:space="preserve"> 4.5 </t>
  </si>
  <si>
    <t xml:space="preserve"> 4.6 </t>
  </si>
  <si>
    <t xml:space="preserve"> 040337 </t>
  </si>
  <si>
    <t>Fôrma em chapa de madeira compensada plastificada 12mm para estrutura em geral, 5 reaproveitamentos, reforçada com sarrafos de madeira 2.5x10cm (incl material, corte, montagem, escoras em eucalipto e desforma)</t>
  </si>
  <si>
    <t xml:space="preserve"> 5 </t>
  </si>
  <si>
    <t>ALVENARIA E VEDAÇÕES</t>
  </si>
  <si>
    <t xml:space="preserve"> 5.1 </t>
  </si>
  <si>
    <t>ALVENARIA DE VEDAÇÃO INTERNA</t>
  </si>
  <si>
    <t xml:space="preserve"> 5.1.1 </t>
  </si>
  <si>
    <t xml:space="preserve"> 89472 </t>
  </si>
  <si>
    <t>ALVENARIA DE BLOCOS DE CONCRETO ESTRUTURAL 14X19X39 CM (ESPESSURA 14 CM), FBK = 14 MPA, UTILIZANDO COLHER DE PEDREIRO. AF_10/2022</t>
  </si>
  <si>
    <t xml:space="preserve"> 5.1.2 </t>
  </si>
  <si>
    <t xml:space="preserve"> 050301 </t>
  </si>
  <si>
    <t>Verga/contraverga reta de concreto armado moldada in loco 10 x 5 cm, Fck = 15 MPa, inclusive forma, armação e desforma, comprimento inferior a 2.0 metros</t>
  </si>
  <si>
    <t xml:space="preserve"> 5.1.3 </t>
  </si>
  <si>
    <t xml:space="preserve"> 93203 </t>
  </si>
  <si>
    <t>FIXAÇÃO (ENCUNHAMENTO) DE ALVENARIA DE VEDAÇÃO COM ESPUMA DE POLIURETANO EXPANSIVA. AF_03/2024</t>
  </si>
  <si>
    <t xml:space="preserve"> 5.2 </t>
  </si>
  <si>
    <t>MUROS E FECHAMENTOS</t>
  </si>
  <si>
    <t xml:space="preserve"> 5.2.1 </t>
  </si>
  <si>
    <t xml:space="preserve"> 5.2.2 </t>
  </si>
  <si>
    <t xml:space="preserve"> 95305 </t>
  </si>
  <si>
    <t>TEXTURA ACRÍLICA, APLICAÇÃO MANUAL EM PAREDE, UMA DEMÃO. AF_04/2023</t>
  </si>
  <si>
    <t xml:space="preserve"> 5.3 </t>
  </si>
  <si>
    <t>GRADIL E CERCADOS</t>
  </si>
  <si>
    <t xml:space="preserve"> 5.3.1 </t>
  </si>
  <si>
    <t xml:space="preserve"> 200141 </t>
  </si>
  <si>
    <t>Cercamento em gradil em aço galvanizado soldado e revestido em poliéster por processo de pintura eletrostática 100micra, malha 5x20cm, fio diâm. 5,00mm. Inclusive acessórios e poste. Dimensões dos painéis: 2,50x2,03m - Nylofor ou equivalente</t>
  </si>
  <si>
    <t xml:space="preserve"> 5.3.2 </t>
  </si>
  <si>
    <t xml:space="preserve"> 200715 </t>
  </si>
  <si>
    <t>Mureta em alvenaria de blocos cerâmicos 10x20x20cmm, h=0.60cm, com pilaretes de travamento em concreto armado a cada 3m, inclusive chapisco</t>
  </si>
  <si>
    <t xml:space="preserve"> 5.3.3 </t>
  </si>
  <si>
    <t xml:space="preserve"> 110302 </t>
  </si>
  <si>
    <t>Reboco tipo paulista de argamassa de cimento, cal hidratada CH1 e areia lavada traço 1:0.5:6, espessura 25 mm</t>
  </si>
  <si>
    <t xml:space="preserve"> 5.3.4 </t>
  </si>
  <si>
    <t xml:space="preserve"> 5.3.5 </t>
  </si>
  <si>
    <t xml:space="preserve"> 200133 </t>
  </si>
  <si>
    <t>Fornecimento e instalação Portão de Abrir em Gradil Nylofor 3D, em painel de aço galvanizado, Dim.: 1,00 x 2,43m - Belgo ou equivalente, malha retangular 200x50mm e fio de aço Ø5,0mm, incl. poste de aço galv. 60x40mm</t>
  </si>
  <si>
    <t xml:space="preserve"> 5.4 </t>
  </si>
  <si>
    <t>DRYWALL</t>
  </si>
  <si>
    <t xml:space="preserve"> 5.4.1 </t>
  </si>
  <si>
    <t xml:space="preserve"> 96358 </t>
  </si>
  <si>
    <t>PAREDE COM SISTEMA EM CHAPAS DE GESSO PARA DRYWALL, USO INTERNO, COM DUAS FACES SIMPLES E ESTRUTURA METÁLICA COM GUIAS SIMPLES, SEM VÃOS. AF_07/2023_PS</t>
  </si>
  <si>
    <t xml:space="preserve"> 6 </t>
  </si>
  <si>
    <t>REVESTIMENTOS</t>
  </si>
  <si>
    <t xml:space="preserve"> 6.1 </t>
  </si>
  <si>
    <t>REVESTIMENTO DE PAREDE</t>
  </si>
  <si>
    <t xml:space="preserve"> 6.1.1 </t>
  </si>
  <si>
    <t xml:space="preserve"> 110101 </t>
  </si>
  <si>
    <t>Chapisco com argamassa de cimento e areia média ou grossa lavada no traço 1:3, espessura 5 mm</t>
  </si>
  <si>
    <t xml:space="preserve"> 6.1.2 </t>
  </si>
  <si>
    <t xml:space="preserve"> 6.1.3 </t>
  </si>
  <si>
    <t xml:space="preserve"> 104611 </t>
  </si>
  <si>
    <t>REVESTIMENTO CERÂMICO PARA PAREDES INTERNAS COM PLACAS TIPO ESMALTADA DE DIMENSÕES 60X60 CM APLICADAS NA ALTURA INTEIRA DAS PAREDES. AF_02/2023_PE</t>
  </si>
  <si>
    <t xml:space="preserve"> 6.1.4 </t>
  </si>
  <si>
    <t xml:space="preserve"> 180520304 </t>
  </si>
  <si>
    <t>Próprio</t>
  </si>
  <si>
    <t>Revestimento com argamassa baritada - densidade = 3,2 g/cm³ - esp=2,0cm</t>
  </si>
  <si>
    <t xml:space="preserve"> 6.2 </t>
  </si>
  <si>
    <t>REVESTIMENTO DE PISO</t>
  </si>
  <si>
    <t xml:space="preserve"> 6.2.1 </t>
  </si>
  <si>
    <t xml:space="preserve"> 130104 </t>
  </si>
  <si>
    <t>Regularização de base p/ revestimento cerâmico, com argamassa de cimento e areia no traço 1:5, espessura 5cm</t>
  </si>
  <si>
    <t xml:space="preserve"> 6.2.2 </t>
  </si>
  <si>
    <t xml:space="preserve"> 130236 </t>
  </si>
  <si>
    <t>Piso cerâmico esmaltado, PEI 5, acabamento semibrilho, dim. 45x45cm, ref. de cor CARGO PLUS WHITE Eliane/equiv. assentado com argamassa de cimento colante, inclusive rejuntamento</t>
  </si>
  <si>
    <t xml:space="preserve"> 6.2.3 </t>
  </si>
  <si>
    <t xml:space="preserve"> 104162 </t>
  </si>
  <si>
    <t>PISO EM GRANILITE, MARMORITE OU GRANITINA EM AMBIENTES INTERNOS, COM ESPESSURA DE 8 MM, INCLUSO MISTURA EM BETONEIRA, COLOCAÇÃO DAS JUNTAS, APLICAÇÃO DO PISO, 4 POLIMENTOS COM POLITRIZ, ESTUCAMENTO, SELADOR E CERA. AF_02/2026_PE</t>
  </si>
  <si>
    <t xml:space="preserve"> 6.2.4 </t>
  </si>
  <si>
    <t xml:space="preserve"> 130320 </t>
  </si>
  <si>
    <t>Rodapé em cerâmica PEI-3, h = 7cm, assentado com argamassa de cimento, cal e areia, incl. rejuntamento com cimento branco</t>
  </si>
  <si>
    <t xml:space="preserve"> 6.2.5 </t>
  </si>
  <si>
    <t xml:space="preserve"> 130322 </t>
  </si>
  <si>
    <t>Rodapé de argamassa de alta resistência tipo granilite ou equivalente de qualidade comprovada, altura de 10 cm e espessura de 10 mm, com cantos boleados, executado com cimento e granitina grana N.1, inclusive polimento</t>
  </si>
  <si>
    <t xml:space="preserve"> 6.3 </t>
  </si>
  <si>
    <t>REVESTIMENTO DE TETO</t>
  </si>
  <si>
    <t xml:space="preserve"> 6.3.1 </t>
  </si>
  <si>
    <t xml:space="preserve"> 96114 </t>
  </si>
  <si>
    <t>FORRO EM DRYWALL, PARA AMBIENTES COMERCIAIS, INCLUSIVE ESTRUTURA BIRECIONAL DE FIXAÇÃO. AF_08/2023_PS</t>
  </si>
  <si>
    <t xml:space="preserve"> 6.4 </t>
  </si>
  <si>
    <t>REVESTIMENTO FACHADA</t>
  </si>
  <si>
    <t xml:space="preserve"> 6.4.1 </t>
  </si>
  <si>
    <t xml:space="preserve"> 88788 </t>
  </si>
  <si>
    <t>REVESTIMENTO CERÂMICO PARA PAREDES EXTERNAS EM PASTILHAS DE PORCELANA 2,5 X 2,5 CM (PLACAS DE 30 X 30 CM), ALINHADAS A PRUMO. AF_02/2023</t>
  </si>
  <si>
    <t xml:space="preserve"> 6.4.2 </t>
  </si>
  <si>
    <t xml:space="preserve"> 180520327 </t>
  </si>
  <si>
    <t>Painel em ACM - Estruturado (fachadas)</t>
  </si>
  <si>
    <t xml:space="preserve"> 7 </t>
  </si>
  <si>
    <t>PINTURA E ACABAMENTOS</t>
  </si>
  <si>
    <t xml:space="preserve"> 7.1 </t>
  </si>
  <si>
    <t>PINTURA DE PAREDES</t>
  </si>
  <si>
    <t xml:space="preserve"> 7.1.1 </t>
  </si>
  <si>
    <t xml:space="preserve"> 88497 </t>
  </si>
  <si>
    <t>EMASSAMENTO COM MASSA LÁTEX, APLICAÇÃO EM PAREDE, DUAS DEMÃOS, LIXAMENTO MANUAL. AF_04/2023</t>
  </si>
  <si>
    <t xml:space="preserve"> 7.1.2 </t>
  </si>
  <si>
    <t xml:space="preserve"> 88489 </t>
  </si>
  <si>
    <t>PINTURA LÁTEX ACRÍLICA PREMIUM, APLICAÇÃO MANUAL EM PAREDES, DUAS DEMÃOS. AF_04/2023</t>
  </si>
  <si>
    <t xml:space="preserve"> 7.1.3 </t>
  </si>
  <si>
    <t xml:space="preserve"> 88485 </t>
  </si>
  <si>
    <t>FUNDO SELADOR ACRÍLICO, APLICAÇÃO MANUAL EM PAREDE, UMA DEMÃO. AF_04/2023</t>
  </si>
  <si>
    <t xml:space="preserve"> 7.2 </t>
  </si>
  <si>
    <t>PINTURA DE TETOS</t>
  </si>
  <si>
    <t xml:space="preserve"> 7.2.1 </t>
  </si>
  <si>
    <t xml:space="preserve"> 88496 </t>
  </si>
  <si>
    <t>EMASSAMENTO COM MASSA LÁTEX, APLICAÇÃO EM TETO, DUAS DEMÃOS, LIXAMENTO MANUAL. AF_04/2023</t>
  </si>
  <si>
    <t xml:space="preserve"> 7.2.2 </t>
  </si>
  <si>
    <t xml:space="preserve"> 88488 </t>
  </si>
  <si>
    <t>PINTURA LÁTEX ACRÍLICA PREMIUM, APLICAÇÃO MANUAL EM TETO, DUAS DEMÃOS. AF_04/2023</t>
  </si>
  <si>
    <t xml:space="preserve"> 7.2.3 </t>
  </si>
  <si>
    <t xml:space="preserve"> 88484 </t>
  </si>
  <si>
    <t>FUNDO SELADOR ACRÍLICO, APLICAÇÃO MANUAL EM TETO, UMA DEMÃO. AF_04/2023</t>
  </si>
  <si>
    <t xml:space="preserve"> 7.3 </t>
  </si>
  <si>
    <t>PINTURA DE PISOS</t>
  </si>
  <si>
    <t xml:space="preserve"> 7.3.1 </t>
  </si>
  <si>
    <t xml:space="preserve"> 200704 </t>
  </si>
  <si>
    <t>Pintura com tinta à base de resinas acrílicas, marcas de referencia Suvinil, Coral ou Novacor, sobre piso de concreto a duas demãos</t>
  </si>
  <si>
    <t xml:space="preserve"> 7.4 </t>
  </si>
  <si>
    <t>PINTURA DE ESQUADRIAS</t>
  </si>
  <si>
    <t xml:space="preserve"> 7.4.1 </t>
  </si>
  <si>
    <t xml:space="preserve"> 102197 </t>
  </si>
  <si>
    <t>PINTURA FUNDO NIVELADOR ALQUÍDICO BRANCO EM MADEIRA. AF_01/2021</t>
  </si>
  <si>
    <t xml:space="preserve"> 7.4.2 </t>
  </si>
  <si>
    <t xml:space="preserve"> 102219 </t>
  </si>
  <si>
    <t>PINTURA TINTA DE ACABAMENTO (PIGMENTADA) ESMALTE SINTÉTICO ACETINADO EM MADEIRA, 2 DEMÃOS. AF_01/2021</t>
  </si>
  <si>
    <t xml:space="preserve"> 7.4.3 </t>
  </si>
  <si>
    <t xml:space="preserve"> 190417 </t>
  </si>
  <si>
    <t>Pintura sobre metal, aplicação manual, com duas demãos de tinta esmalte sintético, referência Suvinil, Coral ou Metalatex, inclusive uma demão de fundo anticorrosivo</t>
  </si>
  <si>
    <t xml:space="preserve"> 8 </t>
  </si>
  <si>
    <t>MARMORARIA E GRANITOS</t>
  </si>
  <si>
    <t xml:space="preserve"> 8.1 </t>
  </si>
  <si>
    <t xml:space="preserve"> 130308 </t>
  </si>
  <si>
    <t>Soleira de granito esp. 2 cm e largura de 15 cm</t>
  </si>
  <si>
    <t xml:space="preserve"> 8.2 </t>
  </si>
  <si>
    <t xml:space="preserve"> 102253 </t>
  </si>
  <si>
    <t>DIVISORIA SANITÁRIA, EM GRANITO CINZA POLIDO, ESP = 3CM, ASSENTADO COM ARGAMASSA COLANTE AC III-E. AF_10/2025</t>
  </si>
  <si>
    <t xml:space="preserve"> 8.3 </t>
  </si>
  <si>
    <t xml:space="preserve"> 170220 </t>
  </si>
  <si>
    <t>Bancada de granito tipo Cinza Andorinha, com espessura de 2 cm, com acabamento polido, inclusive chumbamento na alvenaria, exclusive cantoneira de apoio</t>
  </si>
  <si>
    <t xml:space="preserve"> 8.4 </t>
  </si>
  <si>
    <t xml:space="preserve"> 00045334 </t>
  </si>
  <si>
    <t>FURO PARA TORNEIRA OU OUTROS ACESSORIOS EM BANCADA DE MARMORE/ GRANITO OU OUTRO TIPO DE PEDRA NATURAL</t>
  </si>
  <si>
    <t>UN</t>
  </si>
  <si>
    <t xml:space="preserve"> 8.5 </t>
  </si>
  <si>
    <t xml:space="preserve"> 101965 </t>
  </si>
  <si>
    <t>PEITORIL LINEAR EM GRANITO OU MÁRMORE, L = 15CM, ASSENTADO COM ARGAMASSA 1:6 COM ADITIVO. AF_11/2020</t>
  </si>
  <si>
    <t xml:space="preserve"> 9 </t>
  </si>
  <si>
    <t>ESQUADRIAS E FERRAGENS</t>
  </si>
  <si>
    <t xml:space="preserve"> 9.1 </t>
  </si>
  <si>
    <t>ESQUADRIAS DE MADEIRA</t>
  </si>
  <si>
    <t xml:space="preserve"> 9.1.1 </t>
  </si>
  <si>
    <t>PORTAS COMPLETAS</t>
  </si>
  <si>
    <t xml:space="preserve"> 9.1.1.1 </t>
  </si>
  <si>
    <t xml:space="preserve"> 180520271 </t>
  </si>
  <si>
    <t>PORTA DE MADEIRA COMPENSADA LISA PARA PINTURA, 160X210X3,5CM, 2 FOLHAS, INCLUSO ADUELA 2A, ALIZAR 2A E DOBRADIÇAS. AF_10/2025</t>
  </si>
  <si>
    <t xml:space="preserve"> 9.1.1.2 </t>
  </si>
  <si>
    <t xml:space="preserve"> 180520272 </t>
  </si>
  <si>
    <t>PORTA DE MADEIRA COMPENSADA LISA PARA PINTURA, 180X210X3,5CM, 2 FOLHAS, INCLUSO ADUELA 2A, ALIZAR 2A E DOBRADIÇAS. AF_10/2025</t>
  </si>
  <si>
    <t xml:space="preserve"> 9.1.1.3 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</si>
  <si>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</si>
  <si>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AF_10/2025</t>
  </si>
  <si>
    <t xml:space="preserve"> 9.1.1.4 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</si>
  <si>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</si>
  <si>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AF_10/2025</t>
  </si>
  <si>
    <t xml:space="preserve"> 9.1.1.5 </t>
  </si>
  <si>
    <t xml:space="preserve"> 180520354 </t>
  </si>
  <si>
    <t>Porta em madeira compensada (canela) de correr, lisa, semi-ôca, 0.90 x 2.10 m, para sanitário de deficiente físico (inclusive batente, ferragens, fechadura, suporte e chapa de alumínio e=1mm)</t>
  </si>
  <si>
    <t>un</t>
  </si>
  <si>
    <t xml:space="preserve"> 9.1.1.6 </t>
  </si>
  <si>
    <t xml:space="preserve"> 180520306 </t>
  </si>
  <si>
    <t>Porta radiológica em mad/mad de lei, p/pintura, dim: 0,92x2,12m, laminado de chumbo embutido, e=2mm, dobradiças reforçadas, fechadura autoblocante, marca Arouca, ref.: 108449/40-Z-ZCE ou similar, maçaneta tipo alavanca, inclusive batentes de madeira.</t>
  </si>
  <si>
    <t xml:space="preserve"> 9.1.2 </t>
  </si>
  <si>
    <t>MARCOS E ALIZARES</t>
  </si>
  <si>
    <t xml:space="preserve"> 9.1.2.1 </t>
  </si>
  <si>
    <t xml:space="preserve"> 060110 </t>
  </si>
  <si>
    <t>Marco em madeira de lei tipo Peroba, Ipê, Angelim Pedra ou equivalente, com 15 x 3cm de batente</t>
  </si>
  <si>
    <t xml:space="preserve"> 9.1.2.2 </t>
  </si>
  <si>
    <t xml:space="preserve"> 060107 </t>
  </si>
  <si>
    <t>Alizar em madeira de lei tipo Peroba, Ipê, Angelim Pedra ou equivalente, com 5 x 1,5cm</t>
  </si>
  <si>
    <t xml:space="preserve"> 9.2 </t>
  </si>
  <si>
    <t>ESQUADRIAS DE ALUMÍNIO</t>
  </si>
  <si>
    <t xml:space="preserve"> 9.2.1 </t>
  </si>
  <si>
    <t>JANELAS</t>
  </si>
  <si>
    <t xml:space="preserve"> 9.2.1.1 </t>
  </si>
  <si>
    <t xml:space="preserve"> 071703 </t>
  </si>
  <si>
    <t>Janela tipo maxim-ar para vidro em alumínio anodizado natural, linha 25, completa, incl. puxador com tranca, caixilho, alizar e contramarco, exclusive vidro</t>
  </si>
  <si>
    <t xml:space="preserve"> 9.2.1.2 </t>
  </si>
  <si>
    <t xml:space="preserve"> 071701 </t>
  </si>
  <si>
    <t>Janela de correr para vidro em alumínio anodizado cor natural, linha 25, completa, incl. puxador com tranca, alizar, caixilho e contramarco, exclusive vidro</t>
  </si>
  <si>
    <t xml:space="preserve"> 9.2.1.3 </t>
  </si>
  <si>
    <t xml:space="preserve"> 180520350 </t>
  </si>
  <si>
    <t>Brise de alumínio com perfis de 10x15x250cm, acabamento em pintura branca, inclusive instalação.</t>
  </si>
  <si>
    <t xml:space="preserve"> 9.2.2 </t>
  </si>
  <si>
    <t>PORTAS</t>
  </si>
  <si>
    <t xml:space="preserve"> 9.2.2.1 </t>
  </si>
  <si>
    <t xml:space="preserve"> 071704 </t>
  </si>
  <si>
    <t>Porta de abrir tipo veneziana em alumínio anodizado, linha 25, completa, incl. puxador com tranca, caixilho, alizar e contramarco</t>
  </si>
  <si>
    <t xml:space="preserve"> 9.2.2.2 </t>
  </si>
  <si>
    <t xml:space="preserve"> 180520326 </t>
  </si>
  <si>
    <t>KIT PARA AUTOMACAO DE PORTAO DESLIZANTE (CORRER)</t>
  </si>
  <si>
    <t xml:space="preserve"> 9.2.2.3 </t>
  </si>
  <si>
    <t xml:space="preserve"> 180520325 </t>
  </si>
  <si>
    <t>PORTAO DE CORRER EM LAMBRI LISO ALUMINIO BRANCO</t>
  </si>
  <si>
    <t xml:space="preserve"> 9.3 </t>
  </si>
  <si>
    <t>VIDROS E ESPELHOS</t>
  </si>
  <si>
    <t xml:space="preserve"> 9.3.1 </t>
  </si>
  <si>
    <t xml:space="preserve"> 080201 </t>
  </si>
  <si>
    <t>Espelho para banheiros espessura 4 mm, incluindo chapa compensada 10 mm, moldura de alumínio em perfil L 3/4", fixado com parafusos cromados</t>
  </si>
  <si>
    <t xml:space="preserve"> 9.3.2 </t>
  </si>
  <si>
    <t xml:space="preserve"> 080102 </t>
  </si>
  <si>
    <t>Vidro plano transparente liso, com 4 mm de espessura</t>
  </si>
  <si>
    <t xml:space="preserve"> 9.3.3 </t>
  </si>
  <si>
    <t xml:space="preserve"> 080103 </t>
  </si>
  <si>
    <t>Vidro fantasia mini-boreal, com 4 mm de espessura</t>
  </si>
  <si>
    <t xml:space="preserve"> 10 </t>
  </si>
  <si>
    <t>COBERTURA E TELHAMENTO</t>
  </si>
  <si>
    <t xml:space="preserve"> 10.1 </t>
  </si>
  <si>
    <t>ESTRUTURA</t>
  </si>
  <si>
    <t xml:space="preserve"> 10.1.1 </t>
  </si>
  <si>
    <t xml:space="preserve"> 92620 </t>
  </si>
  <si>
    <t>FABRICAÇÃO E INSTALAÇÃO DE TESOURA INTEIRA EM AÇO, VÃO DE 12 M, PARA TELHA ONDULADA DE FIBROCIMENTO, METÁLICA, PLÁSTICA OU TERMOACÚSTICA, INCLUSO IÇAMENTO, EXCLUSIVE PINTURA. AF_10/2025</t>
  </si>
  <si>
    <t xml:space="preserve"> 10.1.2 </t>
  </si>
  <si>
    <t xml:space="preserve"> 92580 </t>
  </si>
  <si>
    <t>TRAMA DE AÇO COMPOSTA POR TERÇAS PARA TELHADOS DE ATÉ 2 ÁGUAS PARA TELHA ONDULADA DE FIBROCIMENTO, METÁLICA, PLÁSTICA OU TERMOACÚSTICA, INCLUSO TRANSPORTE VERTICAL, EXCLUSIVE PINTURA. AF_10/2025_PS</t>
  </si>
  <si>
    <t xml:space="preserve"> 10.2 </t>
  </si>
  <si>
    <t>TELHAMENTO</t>
  </si>
  <si>
    <t xml:space="preserve"> 10.2.1 </t>
  </si>
  <si>
    <t xml:space="preserve"> 94213 </t>
  </si>
  <si>
    <t>TELHAMENTO COM TELHA DE AÇO/ALUMÍNIO E = 0,5 MM, COM ATÉ 2 ÁGUAS, INCLUSO IÇAMENTO. AF_07/2019</t>
  </si>
  <si>
    <t xml:space="preserve"> 10.3 </t>
  </si>
  <si>
    <t>CALHAS E RUFO</t>
  </si>
  <si>
    <t xml:space="preserve"> 10.3.1 </t>
  </si>
  <si>
    <t xml:space="preserve"> 94229 </t>
  </si>
  <si>
    <t>CALHA EM CHAPA DE AÇO GALVANIZADO NÚMERO 24, DESENVOLVIMENTO DE 100 CM, INCLUSO TRANSPORTE VERTICAL. AF_07/2019</t>
  </si>
  <si>
    <t xml:space="preserve"> 10.3.2 </t>
  </si>
  <si>
    <t xml:space="preserve"> 94231 </t>
  </si>
  <si>
    <t>RUFO EM CHAPA DE AÇO GALVANIZADO NÚMERO 24, CORTE DE 25 CM, INCLUSO TRANSPORTE VERTICAL. AF_07/2019</t>
  </si>
  <si>
    <t xml:space="preserve"> 11 </t>
  </si>
  <si>
    <t>IMPERMEABILIZAÇÃO</t>
  </si>
  <si>
    <t xml:space="preserve"> 11.1 </t>
  </si>
  <si>
    <t xml:space="preserve"> 160715 </t>
  </si>
  <si>
    <t>Indice de imperm.c/ manta asfáltica atendendo à norma 9952, asfalto polimerizado esp.3mm, reforçada com fio int. polietileno, reg. base com arg. 1:4 esp min 15mm, proteção mecânica arg. 1:4 esp. 20mm, imprimação e juntas de dilat</t>
  </si>
  <si>
    <t xml:space="preserve"> 11.2 </t>
  </si>
  <si>
    <t xml:space="preserve"> 100203 </t>
  </si>
  <si>
    <t>Pintura impermeabilizante com igolflex ou equivalente a 3 demãos</t>
  </si>
  <si>
    <t xml:space="preserve"> 12 </t>
  </si>
  <si>
    <t>INSTALAÇÕES HIDRÁULICAS</t>
  </si>
  <si>
    <t xml:space="preserve"> 12.1 </t>
  </si>
  <si>
    <t>TUBULAÇÃO DE ÁGUA FRIA</t>
  </si>
  <si>
    <t xml:space="preserve"> 12.1.1 </t>
  </si>
  <si>
    <t xml:space="preserve"> 89356 </t>
  </si>
  <si>
    <t>TUBO, PVC, SOLDÁVEL, DE 25MM, INSTALADO EM RAMAL OU SUB-RAMAL DE ÁGUA - FORNECIMENTO E INSTALAÇÃO. AF_06/2022</t>
  </si>
  <si>
    <t xml:space="preserve"> 12.1.2 </t>
  </si>
  <si>
    <t xml:space="preserve"> 103978 </t>
  </si>
  <si>
    <t>TUBO, PVC, SOLDÁVEL, DE 40MM, INSTALADO EM RAMAL DE DISTRIBUIÇÃO DE ÁGUA - FORNECIMENTO E INSTALAÇÃO. AF_06/2022</t>
  </si>
  <si>
    <t xml:space="preserve"> 12.1.3 </t>
  </si>
  <si>
    <t xml:space="preserve"> 103979 </t>
  </si>
  <si>
    <t>TUBO, PVC, SOLDÁVEL, DE 50MM, INSTALADO EM RAMAL DE DISTRIBUIÇÃO DE ÁGUA - FORNECIMENTO E INSTALAÇÃO. AF_06/2022</t>
  </si>
  <si>
    <t xml:space="preserve"> 12.1.4 </t>
  </si>
  <si>
    <t xml:space="preserve"> 89450 </t>
  </si>
  <si>
    <t>TUBO, PVC, SOLDÁVEL, DE 60MM, INSTALADO EM PRUMADA DE ÁGUA - FORNECIMENTO E INSTALAÇÃO. AF_06/2022</t>
  </si>
  <si>
    <t xml:space="preserve"> 12.1.5 </t>
  </si>
  <si>
    <t xml:space="preserve"> 89452 </t>
  </si>
  <si>
    <t>TUBO, PVC, SOLDÁVEL, DE 85MM, INSTALADO EM PRUMADA DE ÁGUA - FORNECIMENTO E INSTALAÇÃO. AF_06/2022</t>
  </si>
  <si>
    <t xml:space="preserve"> 12.2 </t>
  </si>
  <si>
    <t>CONEXÕES E REGISTROS</t>
  </si>
  <si>
    <t xml:space="preserve"> 12.2.1 </t>
  </si>
  <si>
    <t>ADAPTADORES E BUCHAS</t>
  </si>
  <si>
    <t xml:space="preserve"> 12.2.1.1 </t>
  </si>
  <si>
    <t xml:space="preserve"> 89429 </t>
  </si>
  <si>
    <t>ADAPTADOR CURTO COM BOLSA E ROSCA PARA REGISTRO, PVC, SOLDÁVEL, DN 25MM X 3/4, INSTALADO EM RAMAL DE DISTRIBUIÇÃO DE ÁGUA - FORNECIMENTO E INSTALAÇÃO. AF_06/2022</t>
  </si>
  <si>
    <t xml:space="preserve"> 12.2.1.2 </t>
  </si>
  <si>
    <t xml:space="preserve"> 94660 </t>
  </si>
  <si>
    <t>ADAPTADOR CURTO COM BOLSA E ROSCA PARA REGISTRO, PVC, SOLDÁVEL, DN 40 MM X 1 1/4", INSTALADO EM RESERVAÇÃO PREDIAL DE ÁGUA - FORNECIMENTO E INSTALAÇÃO. AF_04/2024</t>
  </si>
  <si>
    <t xml:space="preserve"> 12.2.1.3 </t>
  </si>
  <si>
    <t xml:space="preserve"> 104001 </t>
  </si>
  <si>
    <t>ADAPTADOR CURTO COM BOLSA E ROSCA PARA REGISTRO, PVC, SOLDÁVEL, DN 50MM X 1.1/2", INSTALADO EM RAMAL DE DISTRIBUIÇÃO DE ÁGUA - FORNECIMENTO E INSTALAÇÃO. AF_06/2022</t>
  </si>
  <si>
    <t xml:space="preserve"> 12.2.1.4 </t>
  </si>
  <si>
    <t xml:space="preserve"> 89616 </t>
  </si>
  <si>
    <t>ADAPTADOR CURTO COM BOLSA E ROSCA PARA REGISTRO, PVC, SOLDÁVEL, DN 85MM X 3, INSTALADO EM PRUMADA DE ÁGUA - FORNECIMENTO E INSTALAÇÃO. AF_06/2022</t>
  </si>
  <si>
    <t xml:space="preserve"> 12.2.1.5 </t>
  </si>
  <si>
    <t xml:space="preserve"> 103959 </t>
  </si>
  <si>
    <t>BUCHA DE REDUÇÃO, CURTA, PVC, SOLDÁVEL, DN 60 X 50 MM, INSTALADO EM PRUMADA DE ÁGUA - FORNECIMENTO E INSTALAÇÃO. AF_06/2022</t>
  </si>
  <si>
    <t xml:space="preserve"> 12.2.1.6 </t>
  </si>
  <si>
    <t xml:space="preserve"> 103968 </t>
  </si>
  <si>
    <t>BUCHA DE REDUÇÃO, LONGA, PVC, SOLDÁVEL, DN 60 X 25 MM, INSTALADO EM PRUMADA DE ÁGUA - FORNECIMENTO E INSTALAÇÃO. AF_06/2022</t>
  </si>
  <si>
    <t xml:space="preserve"> 12.2.1.7 </t>
  </si>
  <si>
    <t xml:space="preserve"> 104034 </t>
  </si>
  <si>
    <t>COLAR DE TOMADA, PVC, COM TRAVAS, DE 110 MM X 1/2" OU 110 MM X 3/4", PARA LIGAÇÃO PREDIAL DE ÁGUA. AF_06/2022</t>
  </si>
  <si>
    <t xml:space="preserve"> 12.2.2 </t>
  </si>
  <si>
    <t>JOELHOS E CURVAS</t>
  </si>
  <si>
    <t xml:space="preserve"> 12.2.2.1 </t>
  </si>
  <si>
    <t xml:space="preserve"> 103986 </t>
  </si>
  <si>
    <t>CURVA 90 GRAUS, PVC, SOLDÁVEL, DN 50MM, INSTALADO EM RAMAL DE DISTRIBUIÇÃO DE ÁGUA - FORNECIMENTO E INSTALAÇÃO. AF_06/2022</t>
  </si>
  <si>
    <t xml:space="preserve"> 12.2.2.2 </t>
  </si>
  <si>
    <t xml:space="preserve"> 89408 </t>
  </si>
  <si>
    <t>JOELHO 90 GRAUS, PVC, SOLDÁVEL, DN 25MM, INSTALADO EM RAMAL DE DISTRIBUIÇÃO DE ÁGUA - FORNECIMENTO E INSTALAÇÃO. AF_06/2022</t>
  </si>
  <si>
    <t xml:space="preserve"> 12.2.2.3 </t>
  </si>
  <si>
    <t xml:space="preserve"> 103980 </t>
  </si>
  <si>
    <t>JOELHO 90 GRAUS, PVC, SOLDÁVEL, DN 40MM, INSTALADO EM RAMAL DE DISTRIBUIÇÃO DE ÁGUA - FORNECIMENTO E INSTALAÇÃO. AF_06/2022</t>
  </si>
  <si>
    <t xml:space="preserve"> 12.2.2.4 </t>
  </si>
  <si>
    <t xml:space="preserve"> 103984 </t>
  </si>
  <si>
    <t>JOELHO 90 GRAUS, PVC, SOLDÁVEL, DN 50MM, INSTALADO EM RAMAL DE DISTRIBUIÇÃO DE ÁGUA - FORNECIMENTO E INSTALAÇÃO. AF_06/2022</t>
  </si>
  <si>
    <t xml:space="preserve"> 12.2.2.5 </t>
  </si>
  <si>
    <t xml:space="preserve"> 89505 </t>
  </si>
  <si>
    <t>JOELHO 90 GRAUS, PVC, SOLDÁVEL, DN 60MM, INSTALADO EM PRUMADA DE ÁGUA - FORNECIMENTO E INSTALAÇÃO. AF_06/2022</t>
  </si>
  <si>
    <t xml:space="preserve"> 12.2.2.6 </t>
  </si>
  <si>
    <t xml:space="preserve"> 89521 </t>
  </si>
  <si>
    <t>JOELHO 90 GRAUS, PVC, SOLDÁVEL, DN 85MM, INSTALADO EM PRUMADA DE ÁGUA - FORNECIMENTO E INSTALAÇÃO. AF_06/2022</t>
  </si>
  <si>
    <t xml:space="preserve"> 12.2.2.7 </t>
  </si>
  <si>
    <t xml:space="preserve"> 89409 </t>
  </si>
  <si>
    <t>JOELHO 45 GRAUS, PVC, SOLDÁVEL, DN 25MM, INSTALADO EM RAMAL DE DISTRIBUIÇÃO DE ÁGUA - FORNECIMENTO E INSTALAÇÃO. AF_06/2022</t>
  </si>
  <si>
    <t xml:space="preserve"> 12.2.2.8 </t>
  </si>
  <si>
    <t xml:space="preserve"> 103981 </t>
  </si>
  <si>
    <t>JOELHO 45 GRAUS, PVC, SOLDÁVEL, DN 40MM, INSTALADO EM RAMAL DE DISTRIBUIÇÃO DE ÁGUA - FORNECIMENTO E INSTALAÇÃO. AF_06/2022</t>
  </si>
  <si>
    <t xml:space="preserve"> 12.2.2.9 </t>
  </si>
  <si>
    <t xml:space="preserve"> 89366 </t>
  </si>
  <si>
    <t>JOELHO 90 GRAUS COM BUCHA DE LATÃO, PVC, SOLDÁVEL, DN 25MM, X 3/4 INSTALADO EM RAMAL OU SUB-RAMAL DE ÁGUA - FORNECIMENTO E INSTALAÇÃO. AF_06/2022</t>
  </si>
  <si>
    <t xml:space="preserve"> 12.2.2.10 </t>
  </si>
  <si>
    <t xml:space="preserve"> 90373 </t>
  </si>
  <si>
    <t>JOELHO 90 GRAUS COM BUCHA DE LATÃO, PVC, SOLDÁVEL, DN 25MM, X 1/2 INSTALADO EM RAMAL OU SUB-RAMAL DE ÁGUA - FORNECIMENTO E INSTALAÇÃO. AF_06/2022</t>
  </si>
  <si>
    <t xml:space="preserve"> 12.2.3 </t>
  </si>
  <si>
    <t>TÊS E LUVAS</t>
  </si>
  <si>
    <t xml:space="preserve"> 12.2.3.1 </t>
  </si>
  <si>
    <t xml:space="preserve"> 89424 </t>
  </si>
  <si>
    <t>LUVA, PVC, SOLDÁVEL, DN 25MM, INSTALADO EM RAMAL DE DISTRIBUIÇÃO DE ÁGUA - FORNECIMENTO E INSTALAÇÃO. AF_06/2022</t>
  </si>
  <si>
    <t xml:space="preserve"> 12.2.3.2 </t>
  </si>
  <si>
    <t xml:space="preserve"> 103995 </t>
  </si>
  <si>
    <t>LUVA, PVC, SOLDÁVEL, DN 50MM, INSTALADO EM RAMAL DE DISTRIBUIÇÃO DE ÁGUA - FORNECIMENTO E INSTALAÇÃO. AF_06/2022</t>
  </si>
  <si>
    <t xml:space="preserve"> 12.2.3.3 </t>
  </si>
  <si>
    <t xml:space="preserve"> 89597 </t>
  </si>
  <si>
    <t>LUVA, PVC, SOLDÁVEL, DN 60MM, INSTALADO EM PRUMADA DE ÁGUA - FORNECIMENTO E INSTALAÇÃO. AF_06/2022</t>
  </si>
  <si>
    <t xml:space="preserve"> 12.2.3.4 </t>
  </si>
  <si>
    <t xml:space="preserve"> 89385 </t>
  </si>
  <si>
    <t>LUVA SOLDÁVEL E COM ROSCA, PVC, SOLDÁVEL, DN 25MM X 3/4, INSTALADO EM RAMAL OU SUB-RAMAL DE ÁGUA - FORNECIMENTO E INSTALAÇÃO. AF_06/2022</t>
  </si>
  <si>
    <t xml:space="preserve"> 12.2.3.5 </t>
  </si>
  <si>
    <t xml:space="preserve"> 89614 </t>
  </si>
  <si>
    <t>LUVA, PVC, SOLDÁVEL, DN 85MM, INSTALADO EM PRUMADA DE ÁGUA - FORNECIMENTO E INSTALAÇÃO. AF_06/2022</t>
  </si>
  <si>
    <t xml:space="preserve"> 12.2.3.6 </t>
  </si>
  <si>
    <t xml:space="preserve"> 89440 </t>
  </si>
  <si>
    <t>TE, PVC, SOLDÁVEL, DN 25MM, INSTALADO EM RAMAL DE DISTRIBUIÇÃO DE ÁGUA - FORNECIMENTO E INSTALAÇÃO. AF_06/2022</t>
  </si>
  <si>
    <t xml:space="preserve"> 12.2.3.7 </t>
  </si>
  <si>
    <t xml:space="preserve"> 104011 </t>
  </si>
  <si>
    <t>TE, PVC, SOLDÁVEL, DN 40MM, INSTALADO EM RAMAL DE DISTRIBUIÇÃO DE ÁGUA - FORNECIMENTO E INSTALAÇÃO. AF_06/2022</t>
  </si>
  <si>
    <t xml:space="preserve"> 12.2.3.8 </t>
  </si>
  <si>
    <t xml:space="preserve"> 104004 </t>
  </si>
  <si>
    <t>TE, PVC, SOLDÁVEL, DN 50MM, INSTALADO EM RAMAL DE DISTRIBUIÇÃO DE ÁGUA - FORNECIMENTO E INSTALAÇÃO. AF_06/2022</t>
  </si>
  <si>
    <t xml:space="preserve"> 12.2.3.9 </t>
  </si>
  <si>
    <t xml:space="preserve"> 89628 </t>
  </si>
  <si>
    <t>TE, PVC, SOLDÁVEL, DN 60MM, INSTALADO EM PRUMADA DE ÁGUA - FORNECIMENTO E INSTALAÇÃO. AF_06/2022</t>
  </si>
  <si>
    <t xml:space="preserve"> 12.2.3.10 </t>
  </si>
  <si>
    <t xml:space="preserve"> 89631 </t>
  </si>
  <si>
    <t>TE, PVC, SOLDÁVEL, DN 85MM, INSTALADO EM PRUMADA DE ÁGUA - FORNECIMENTO E INSTALAÇÃO. AF_06/2022</t>
  </si>
  <si>
    <t xml:space="preserve"> 12.2.3.11 </t>
  </si>
  <si>
    <t xml:space="preserve"> 89627 </t>
  </si>
  <si>
    <t>TÊ DE REDUÇÃO, PVC, SOLDÁVEL, DN 50MM X 25MM, INSTALADO EM PRUMADA DE ÁGUA - FORNECIMENTO E INSTALAÇÃO. AF_06/2022</t>
  </si>
  <si>
    <t xml:space="preserve"> 12.2.3.12 </t>
  </si>
  <si>
    <t xml:space="preserve"> 89632 </t>
  </si>
  <si>
    <t>TE DE REDUÇÃO, PVC, SOLDÁVEL, DN 85MM X 60MM, INSTALADO EM PRUMADA DE ÁGUA - FORNECIMENTO E INSTALAÇÃO. AF_06/2022</t>
  </si>
  <si>
    <t xml:space="preserve"> 12.2.3.13 </t>
  </si>
  <si>
    <t xml:space="preserve"> 89396 </t>
  </si>
  <si>
    <t>TÊ COM BUCHA DE LATÃO NA BOLSA CENTRAL, PVC, SOLDÁVEL, DN 25MM X 1/2, INSTALADO EM RAMAL OU SUB-RAMAL DE ÁGUA - FORNECIMENTO E INSTALAÇÃO. AF_06/2022</t>
  </si>
  <si>
    <t xml:space="preserve"> 12.2.4 </t>
  </si>
  <si>
    <t>REGISTROS</t>
  </si>
  <si>
    <t xml:space="preserve"> 12.2.4.1 </t>
  </si>
  <si>
    <t xml:space="preserve"> 94500 </t>
  </si>
  <si>
    <t>REGISTRO DE GAVETA BRUTO, LATÃO, ROSCÁVEL, 3" - FORNECIMENTO E INSTALAÇÃO. AF_08/2021</t>
  </si>
  <si>
    <t xml:space="preserve"> 12.2.4.2 </t>
  </si>
  <si>
    <t xml:space="preserve"> 94794 </t>
  </si>
  <si>
    <t>REGISTRO DE GAVETA BRUTO, LATÃO, ROSCÁVEL, 1 1/2", COM ACABAMENTO E CANOPLA CROMADOS - FORNECIMENTO E INSTALAÇÃO. AF_08/2021</t>
  </si>
  <si>
    <t xml:space="preserve"> 12.2.4.3 </t>
  </si>
  <si>
    <t xml:space="preserve"> 89987 </t>
  </si>
  <si>
    <t>REGISTRO DE GAVETA BRUTO, LATÃO, ROSCÁVEL, 3/4", COM ACABAMENTO E CANOPLA CROMADOS - FORNECIMENTO E INSTALAÇÃO. AF_08/2021</t>
  </si>
  <si>
    <t xml:space="preserve"> 12.2.4.4 </t>
  </si>
  <si>
    <t xml:space="preserve"> 89985 </t>
  </si>
  <si>
    <t>REGISTRO DE PRESSÃO BRUTO, LATÃO, ROSCÁVEL, 3/4", COM ACABAMENTO E CANOPLA CROMADOS - FORNECIMENTO E INSTALAÇÃO. AF_08/2021</t>
  </si>
  <si>
    <t xml:space="preserve"> 12.2.4.5 </t>
  </si>
  <si>
    <t xml:space="preserve"> 103042 </t>
  </si>
  <si>
    <t>REGISTRO DE ESFERA, PVC, ROSCÁVEL, COM BORBOLETA, 3/4" - FORNECIMENTO E INSTALAÇÃO. AF_08/2021</t>
  </si>
  <si>
    <t xml:space="preserve"> 12.2.4.6 </t>
  </si>
  <si>
    <t xml:space="preserve"> 90371 </t>
  </si>
  <si>
    <t>REGISTRO DE ESFERA, PVC, ROSCÁVEL, COM VOLANTE, 3/4" - FORNECIMENTO E INSTALAÇÃO. AF_08/2021</t>
  </si>
  <si>
    <t xml:space="preserve"> 12.2.4.7 </t>
  </si>
  <si>
    <t xml:space="preserve"> 94496 </t>
  </si>
  <si>
    <t>REGISTRO DE GAVETA BRUTO, LATÃO, ROSCÁVEL, 1 1/4" - FORNECIMENTO E INSTALAÇÃO. AF_08/2021</t>
  </si>
  <si>
    <t xml:space="preserve"> 12.3 </t>
  </si>
  <si>
    <t>RESERVAÇÃO</t>
  </si>
  <si>
    <t xml:space="preserve"> 12.3.1 </t>
  </si>
  <si>
    <t>CAIXA D'ÁGUA</t>
  </si>
  <si>
    <t xml:space="preserve"> 12.3.1.1 </t>
  </si>
  <si>
    <t xml:space="preserve"> 102618 </t>
  </si>
  <si>
    <t>CAIXA D´ÁGUA EM POLIÉSTER REFORÇADO COM FIBRA DE VIDRO, 7000 LITROS - FORNECIMENTO E INSTALAÇÃO. AF_06/2021</t>
  </si>
  <si>
    <t xml:space="preserve"> 12.3.2 </t>
  </si>
  <si>
    <t>ACESSÓRIOS DA CAIXA D'ÁGUA</t>
  </si>
  <si>
    <t xml:space="preserve"> 12.3.2.1 </t>
  </si>
  <si>
    <t xml:space="preserve"> 102591 </t>
  </si>
  <si>
    <t>FURO EM CAIXA D'ÁGUA COM ESPESSURA DE 2 ATÉ 5 MM E DIÂMETRO DE 25 MM. AF_06/2021</t>
  </si>
  <si>
    <t xml:space="preserve"> 12.3.2.2 </t>
  </si>
  <si>
    <t xml:space="preserve"> 102598 </t>
  </si>
  <si>
    <t>FURO EM CAIXA D'ÁGUA COM ESPESSURA DE 6 ATÉ 8 MM E DIÂMETRO DE 50 MM. AF_06/2021</t>
  </si>
  <si>
    <t xml:space="preserve"> 12.3.2.3 </t>
  </si>
  <si>
    <t xml:space="preserve"> 94703 </t>
  </si>
  <si>
    <t>ADAPTADOR COM FLANGE E ANEL DE VEDAÇÃO, PVC, SOLDÁVEL, DN 25 MM X 3/4", INSTALADO EM RESERVAÇÃO PREDIAL DE ÁGUA - FORNECIMENTO E INSTALAÇÃO. AF_04/2024</t>
  </si>
  <si>
    <t xml:space="preserve"> 12.3.2.4 </t>
  </si>
  <si>
    <t xml:space="preserve"> 94489 </t>
  </si>
  <si>
    <t>REGISTRO DE ESFERA, PVC, SOLDÁVEL, COM VOLANTE, DN 25 MM - FORNECIMENTO E INSTALAÇÃO. AF_08/2021</t>
  </si>
  <si>
    <t xml:space="preserve"> 12.3.2.5 </t>
  </si>
  <si>
    <t xml:space="preserve"> 94796 </t>
  </si>
  <si>
    <t>TORNEIRA DE BOIA PARA CAIXA D'ÁGUA, ROSCÁVEL, 3/4" - FORNECIMENTO E INSTALAÇÃO. AF_08/2021</t>
  </si>
  <si>
    <t xml:space="preserve"> 12.3.2.6 </t>
  </si>
  <si>
    <t xml:space="preserve"> 94492 </t>
  </si>
  <si>
    <t>REGISTRO DE ESFERA, PVC, SOLDÁVEL, COM VOLANTE, DN 50 MM - FORNECIMENTO E INSTALAÇÃO. AF_08/2021</t>
  </si>
  <si>
    <t xml:space="preserve"> 12.3.2.7 </t>
  </si>
  <si>
    <t xml:space="preserve"> 89411 </t>
  </si>
  <si>
    <t>CURVA 45 GRAUS, PVC, SOLDÁVEL, DN 25MM, INSTALADO EM RAMAL DE DISTRIBUIÇÃO DE ÁGUA - FORNECIMENTO E INSTALAÇÃO. AF_06/2022</t>
  </si>
  <si>
    <t xml:space="preserve"> 12.3.2.8 </t>
  </si>
  <si>
    <t xml:space="preserve"> 89499 </t>
  </si>
  <si>
    <t>CURVA 90 GRAUS, PVC, SOLDÁVEL, DN 40MM, INSTALADO EM PRUMADA DE ÁGUA - FORNECIMENTO E INSTALAÇÃO. AF_06/2022</t>
  </si>
  <si>
    <t xml:space="preserve"> 12.3.2.9 </t>
  </si>
  <si>
    <t xml:space="preserve"> 94707 </t>
  </si>
  <si>
    <t>ADAPTADOR COM FLANGE E ANEL DE VEDAÇÃO, PVC, SOLDÁVEL, DN 60 MM X 2", INSTALADO EM RESERVAÇÃO PREDIAL DE ÁGUA - FORNECIMENTO E INSTALAÇÃO. AF_04/2024</t>
  </si>
  <si>
    <t xml:space="preserve"> 13 </t>
  </si>
  <si>
    <t>INSTALAÇÃO SANITÁRIA</t>
  </si>
  <si>
    <t xml:space="preserve"> 13.1 </t>
  </si>
  <si>
    <t>TUBULAÇÃO DE ESGOTO</t>
  </si>
  <si>
    <t xml:space="preserve"> 13.1.1 </t>
  </si>
  <si>
    <t>TUBOS PVC - DIÂMETROS 40 A 150MM</t>
  </si>
  <si>
    <t xml:space="preserve"> 13.1.1.1 </t>
  </si>
  <si>
    <t xml:space="preserve"> 89711 </t>
  </si>
  <si>
    <t>TUBO PVC, SERIE NORMAL, ESGOTO PREDIAL, DN 40 MM, FORNECIDO E INSTALADO EM RAMAL DE DESCARGA OU RAMAL DE ESGOTO SANITÁRIO. AF_08/2022</t>
  </si>
  <si>
    <t xml:space="preserve"> 13.1.1.2 </t>
  </si>
  <si>
    <t xml:space="preserve"> 89713 </t>
  </si>
  <si>
    <t>TUBO PVC, SERIE NORMAL, ESGOTO PREDIAL, DN 75 MM, FORNECIDO E INSTALADO EM RAMAL DE DESCARGA OU RAMAL DE ESGOTO SANITÁRIO. AF_08/2022</t>
  </si>
  <si>
    <t xml:space="preserve"> 13.1.1.3 </t>
  </si>
  <si>
    <t xml:space="preserve"> 89712 </t>
  </si>
  <si>
    <t>TUBO PVC, SERIE NORMAL, ESGOTO PREDIAL, DN 50 MM, FORNECIDO E INSTALADO EM RAMAL DE DESCARGA OU RAMAL DE ESGOTO SANITÁRIO. AF_08/2022</t>
  </si>
  <si>
    <t xml:space="preserve"> 13.1.1.4 </t>
  </si>
  <si>
    <t xml:space="preserve"> 89714 </t>
  </si>
  <si>
    <t>TUBO PVC, SERIE NORMAL, ESGOTO PREDIAL, DN 100 MM, FORNECIDO E INSTALADO EM RAMAL DE DESCARGA OU RAMAL DE ESGOTO SANITÁRIO. AF_08/2022</t>
  </si>
  <si>
    <t xml:space="preserve"> 13.1.2 </t>
  </si>
  <si>
    <t>CONEXÕES E JUNÇÕES</t>
  </si>
  <si>
    <t xml:space="preserve"> 13.1.2.1 </t>
  </si>
  <si>
    <t xml:space="preserve"> 104341 </t>
  </si>
  <si>
    <t>BUCHA DE REDUÇÃO LONGA, PVC, SÉRIE NORMAL, ESGOTO PREDIAL, DN 50 X 40 MM, JUNTA SOLDÁVEL E ELÁSTICA, FORNECIDO E INSTALADO EM RAMAL DE DESCARGA OU RAMAL DE ESGOTO SANITÁRIO. AF_08/2022</t>
  </si>
  <si>
    <t xml:space="preserve"> 13.1.2.2 </t>
  </si>
  <si>
    <t xml:space="preserve"> 89728 </t>
  </si>
  <si>
    <t>CURVA CURTA 90 GRAUS, PVC, SERIE NORMAL, ESGOTO PREDIAL, DN 40 MM, JUNTA SOLDÁVEL, FORNECIDO E INSTALADO EM RAMAL DE DESCARGA OU RAMAL DE ESGOTO SANITÁRIO. AF_08/2022</t>
  </si>
  <si>
    <t xml:space="preserve"> 13.1.2.3 </t>
  </si>
  <si>
    <t xml:space="preserve"> 89803 </t>
  </si>
  <si>
    <t>CURVA CURTA 90 GRAUS, PVC, SERIE NORMAL, ESGOTO PREDIAL, DN 50 MM, JUNTA ELÁSTICA, FORNECIDO E INSTALADO EM PRUMADA DE ESGOTO SANITÁRIO OU VENTILAÇÃO. AF_08/2022</t>
  </si>
  <si>
    <t xml:space="preserve"> 13.1.2.4 </t>
  </si>
  <si>
    <t xml:space="preserve"> 89748 </t>
  </si>
  <si>
    <t>CURVA CURTA 90 GRAUS, PVC, SERIE NORMAL, ESGOTO PREDIAL, DN 100 MM, JUNTA ELÁSTICA, FORNECIDO E INSTALADO EM RAMAL DE DESCARGA OU RAMAL DE ESGOTO SANITÁRIO. AF_08/2022</t>
  </si>
  <si>
    <t xml:space="preserve"> 13.1.2.5 </t>
  </si>
  <si>
    <t xml:space="preserve"> 104063 </t>
  </si>
  <si>
    <t>CURVA LONGA, 45 GRAUS, PVC OCRE, JUNTA ELÁSTICA, DN 100 MM, PARA COLETOR PREDIAL DE ESGOTO. AF_06/2022</t>
  </si>
  <si>
    <t xml:space="preserve"> 13.1.2.6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</si>
  <si>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</si>
  <si>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</si>
  <si>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13.1.2.7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</si>
  <si>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</si>
  <si>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</si>
  <si>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13.1.2.8 </t>
  </si>
  <si>
    <t xml:space="preserve"> 89739 </t>
  </si>
  <si>
    <t>JOELHO 45 GRAUS, PVC, SERIE NORMAL, ESGOTO PREDIAL, DN 75 MM, JUNTA ELÁSTICA, FORNECIDO E INSTALADO EM RAMAL DE DESCARGA OU RAMAL DE ESGOTO SANITÁRIO. AF_08/2022</t>
  </si>
  <si>
    <t xml:space="preserve"> 13.1.2.9 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</si>
  <si>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</si>
  <si>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</si>
  <si>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13.1.2.10 </t>
  </si>
  <si>
    <t xml:space="preserve"> 89855 </t>
  </si>
  <si>
    <t>JOELHO 45 GRAUS, PVC, SERIE NORMAL, ESGOTO PREDIAL, DN 150 MM, JUNTA ELÁSTICA, FORNECIDO E INSTALADO EM SUBCOLETOR AÉREO DE ESGOTO SANITÁRIO. AF_08/2022</t>
  </si>
  <si>
    <t xml:space="preserve"> 13.1.2.11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</si>
  <si>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</si>
  <si>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</si>
  <si>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13.1.2.12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</si>
  <si>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</si>
  <si>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</si>
  <si>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13.1.2.13 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</si>
  <si>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</si>
  <si>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</si>
  <si>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13.1.2.14 </t>
  </si>
  <si>
    <t xml:space="preserve"> 89834 </t>
  </si>
  <si>
    <t>JUNÇÃO SIMPLES, PVC, SERIE NORMAL, ESGOTO PREDIAL, DN 100 X 100 MM, JUNTA ELÁSTICA, FORNECIDO E INSTALADO EM PRUMADA DE ESGOTO SANITÁRIO OU VENTILAÇÃO. AF_08/2022</t>
  </si>
  <si>
    <t xml:space="preserve"> 13.1.2.15 </t>
  </si>
  <si>
    <t xml:space="preserve"> 89827 </t>
  </si>
  <si>
    <t>JUNÇÃO SIMPLES, PVC, SERIE NORMAL, ESGOTO PREDIAL, DN 50 X 50 MM, JUNTA ELÁSTICA, FORNECIDO E INSTALADO EM PRUMADA DE ESGOTO SANITÁRIO OU VENTILAÇÃO. AF_08/2022</t>
  </si>
  <si>
    <t xml:space="preserve"> 13.1.2.16 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</si>
  <si>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</si>
  <si>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</si>
  <si>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13.2 </t>
  </si>
  <si>
    <t>LOUÇAS E METAIS</t>
  </si>
  <si>
    <t xml:space="preserve"> 13.2.1 </t>
  </si>
  <si>
    <t>BACIA SANITÁRIA E ASSENTO</t>
  </si>
  <si>
    <t xml:space="preserve"> 13.2.1.1 </t>
  </si>
  <si>
    <t xml:space="preserve"> 86888 </t>
  </si>
  <si>
    <t>BACIA SANITÁRIA COM CAIXA ACOPLADA LOUÇA BRANCA - FORNECIMENTO E INSTALAÇÃO. AF_02/2026</t>
  </si>
  <si>
    <t xml:space="preserve"> 13.2.1.2 </t>
  </si>
  <si>
    <t xml:space="preserve"> 100849 </t>
  </si>
  <si>
    <t>ASSENTO SANITÁRIO CONVENCIONAL - FORNECIMENTO E INSTALAÇÃO. AF_02/2026</t>
  </si>
  <si>
    <t xml:space="preserve"> 13.2.2 </t>
  </si>
  <si>
    <t>LAVATÓRIOS E TANQUES</t>
  </si>
  <si>
    <t xml:space="preserve"> 13.2.2.1 </t>
  </si>
  <si>
    <t xml:space="preserve"> 86902 </t>
  </si>
  <si>
    <t>LAVATÓRIO LOUÇA BRANCA COM COLUNA, *44 X 35* CM, PADRÃO POPULAR - FORNECIMENTO E INSTALAÇÃO. AF_02/2026</t>
  </si>
  <si>
    <t xml:space="preserve"> 13.2.2.2 </t>
  </si>
  <si>
    <t xml:space="preserve"> 86872 </t>
  </si>
  <si>
    <t>TANQUE DE LOUÇA BRANCA COM COLUNA, 30L OU EQUIVALENTE - FORNECIMENTO E INSTALAÇÃO. AF_02/2026</t>
  </si>
  <si>
    <t xml:space="preserve"> 13.2.2.3 </t>
  </si>
  <si>
    <t xml:space="preserve"> 86877 </t>
  </si>
  <si>
    <t>VÁLVULA EM METAL CROMADO 1.1/2" X 1.1/2" PARA TANQUE OU LAVATÓRIO, COM OU SEM LADRÃO - FORNECIMENTO E INSTALAÇÃO. AF_02/2026</t>
  </si>
  <si>
    <t xml:space="preserve"> 13.2.3 </t>
  </si>
  <si>
    <t>CUBAS E PIAS</t>
  </si>
  <si>
    <t xml:space="preserve"> 13.2.3.1 </t>
  </si>
  <si>
    <t xml:space="preserve"> 86900 </t>
  </si>
  <si>
    <t>CUBA DE EMBUTIR RETANGULAR DE AÇO INOXIDÁVEL, 46 X 30 X 12 CM - FORNECIMENTO E INSTALAÇÃO. AF_02/2026</t>
  </si>
  <si>
    <t xml:space="preserve"> 13.2.4 </t>
  </si>
  <si>
    <t>TORNEIRAS E CHUVEIROS</t>
  </si>
  <si>
    <t xml:space="preserve"> 13.2.4.1 </t>
  </si>
  <si>
    <t xml:space="preserve"> 86911 </t>
  </si>
  <si>
    <t>TORNEIRA CROMADA LONGA, DE PAREDE, 1/2" OU 3/4", PARA PIA DE COZINHA, PADRÃO POPULAR - FORNECIMENTO E INSTALAÇÃO. AF_02/2026</t>
  </si>
  <si>
    <t xml:space="preserve"> 13.2.4.2 </t>
  </si>
  <si>
    <t xml:space="preserve"> 86913 </t>
  </si>
  <si>
    <t>TORNEIRA CROMADA 1/2" OU 3/4" PARA TANQUE, PADRÃO POPULAR - FORNECIMENTO E INSTALAÇÃO. AF_02/2026</t>
  </si>
  <si>
    <t xml:space="preserve"> 13.2.4.3 </t>
  </si>
  <si>
    <t xml:space="preserve"> 100860 </t>
  </si>
  <si>
    <t>CHUVEIRO ELÉTRICO COMUM CORPO PLÁSTICO, TIPO DUCHA - FORNECIMENTO E INSTALAÇÃO. AF_02/2026</t>
  </si>
  <si>
    <t xml:space="preserve"> 13.2.4.4 </t>
  </si>
  <si>
    <t xml:space="preserve"> 170519 </t>
  </si>
  <si>
    <t>Ducha manual Acqua jet , linha Aquarius, com registro ref.C 2195, marcas de referência Fabrimar, Deca ou Docol</t>
  </si>
  <si>
    <t xml:space="preserve"> 13.2.4.5 </t>
  </si>
  <si>
    <t xml:space="preserve"> 140709 </t>
  </si>
  <si>
    <t>Ponto para ralo seco, inclusive ralo pvc 10 cm com grelha em pvc</t>
  </si>
  <si>
    <t>pt</t>
  </si>
  <si>
    <t xml:space="preserve"> 13.2.5 </t>
  </si>
  <si>
    <t>SIFÕES E ENGATES</t>
  </si>
  <si>
    <t xml:space="preserve"> 13.2.5.1 </t>
  </si>
  <si>
    <t xml:space="preserve"> 86883 </t>
  </si>
  <si>
    <t>SIFÃO DO TIPO FLEXÍVEL EM PVC 1" X 1.1/2" - FORNECIMENTO E INSTALAÇÃO. AF_02/2026</t>
  </si>
  <si>
    <t xml:space="preserve"> 13.2.5.2 </t>
  </si>
  <si>
    <t xml:space="preserve"> 86887 </t>
  </si>
  <si>
    <t>ENGATE FLEXÍVEL EM INOX, 1/2" X 40 CM - FORNECIMENTO E INSTALAÇÃO. AF_02/2026</t>
  </si>
  <si>
    <t xml:space="preserve"> 13.3 </t>
  </si>
  <si>
    <t>ACESSÓRIOS E BARREIRAS PCD</t>
  </si>
  <si>
    <t xml:space="preserve"> 13.3.1 </t>
  </si>
  <si>
    <t xml:space="preserve"> 100867 </t>
  </si>
  <si>
    <t>BARRA DE APOIO RETA, EM AÇO INOX POLIDO, COMPRIMENTO 70 CM, FIXADA NA PAREDE - FORNECIMENTO E INSTALAÇÃO. AF_02/2026</t>
  </si>
  <si>
    <t xml:space="preserve"> 13.3.2 </t>
  </si>
  <si>
    <t xml:space="preserve"> 100868 </t>
  </si>
  <si>
    <t>BARRA DE APOIO RETA, EM AÇO INOX POLIDO, COMPRIMENTO 80 CM, FIXADA NA PAREDE - FORNECIMENTO E INSTALAÇÃO. AF_02/2026</t>
  </si>
  <si>
    <t xml:space="preserve"> 13.3.3 </t>
  </si>
  <si>
    <t xml:space="preserve"> 100875 </t>
  </si>
  <si>
    <t>BANCO ARTICULADO, EM AÇO INOX, PARA PCD, FIXADO NA PAREDE - FORNECIMENTO E INSTALAÇÃO. AF_02/2026</t>
  </si>
  <si>
    <t xml:space="preserve"> 13.4 </t>
  </si>
  <si>
    <t>CAIXAS SIFONADAS</t>
  </si>
  <si>
    <t xml:space="preserve"> 13.4.1 </t>
  </si>
  <si>
    <t xml:space="preserve"> 104328 </t>
  </si>
  <si>
    <t>CAIXA SIFONADA, COM GRELHA QUADRADA, PVC, DN 150 X 150 X 50 MM, JUNTA SOLDÁVEL, FORNECIDA E INSTALADA EM RAMAL DE DESCARGA OU EM RAMAL DE ESGOTO SANITÁRIO. AF_08/2022</t>
  </si>
  <si>
    <t xml:space="preserve"> 13.4.2 </t>
  </si>
  <si>
    <t xml:space="preserve"> 89708 </t>
  </si>
  <si>
    <t>CAIXA SIFONADA, PVC, DN 150 X 185 X 75 MM, JUNTA ELÁSTICA, FORNECIDA E INSTALADA EM RAMAL DE DESCARGA OU EM RAMAL DE ESGOTO SANITÁRIO. AF_08/2022</t>
  </si>
  <si>
    <t xml:space="preserve"> 13.4.3 </t>
  </si>
  <si>
    <t xml:space="preserve"> 98107 </t>
  </si>
  <si>
    <t>CAIXA DE GORDURA SIMPLES (CAPACIDADE: 36 L), RETANGULAR, EM ALVENARIA COM BLOCOS DE CONCRETO, DIMENSÕES INTERNAS = 0,2X0,4 M, ALTURA INTERNA = 0,8 M. AF_12/2020</t>
  </si>
  <si>
    <t xml:space="preserve"> 13.5 </t>
  </si>
  <si>
    <t>VENTILAÇÃO</t>
  </si>
  <si>
    <t xml:space="preserve"> 13.5.1 </t>
  </si>
  <si>
    <t xml:space="preserve"> 89801 </t>
  </si>
  <si>
    <t>JOELHO 90 GRAUS, PVC, SERIE NORMAL, ESGOTO PREDIAL, DN 50 MM, JUNTA ELÁSTICA, FORNECIDO E INSTALADO EM PRUMADA DE ESGOTO SANITÁRIO OU VENTILAÇÃO. AF_08/2022</t>
  </si>
  <si>
    <t xml:space="preserve"> 13.5.2 </t>
  </si>
  <si>
    <t xml:space="preserve"> 13.5.3 </t>
  </si>
  <si>
    <t xml:space="preserve"> 89813 </t>
  </si>
  <si>
    <t>LUVA SIMPLES, PVC, SERIE NORMAL, ESGOTO PREDIAL, DN 50 MM, JUNTA ELÁSTICA, FORNECIDO E INSTALADO EM PRUMADA DE ESGOTO SANITÁRIO OU VENTILAÇÃO. AF_08/2022</t>
  </si>
  <si>
    <t xml:space="preserve"> 13.5.4 </t>
  </si>
  <si>
    <t xml:space="preserve"> 104348 </t>
  </si>
  <si>
    <t>TERMINAL DE VENTILAÇÃO, PVC, SÉRIE NORMAL, ESGOTO PREDIAL, DN 50 MM, JUNTA SOLDÁVEL, FORNECIDO E INSTALADO EM PRUMADA DE ESGOTO SANITÁRIO OU VENTILAÇÃO. AF_08/2022</t>
  </si>
  <si>
    <t xml:space="preserve"> 13.5.5 </t>
  </si>
  <si>
    <t xml:space="preserve"> 104352 </t>
  </si>
  <si>
    <t>TE, PVC, SÉRIE NORMAL, ESGOTO PREDIAL, DN 100 X 50 MM, JUNTA ELÁSTICA, FORNECIDO E INSTALADO EM PRUMADA DE ESGOTO SANITÁRIO OU VENTILAÇÃO. AF_08/2022</t>
  </si>
  <si>
    <t xml:space="preserve"> 13.5.6 </t>
  </si>
  <si>
    <t xml:space="preserve"> 89825 </t>
  </si>
  <si>
    <t>TE, PVC, SERIE NORMAL, ESGOTO PREDIAL, DN 50 X 50 MM, JUNTA ELÁSTICA, FORNECIDO E INSTALADO EM PRUMADA DE ESGOTO SANITÁRIO OU VENTILAÇÃO. AF_08/2022</t>
  </si>
  <si>
    <t xml:space="preserve"> 13.5.7 </t>
  </si>
  <si>
    <t xml:space="preserve"> 89630 </t>
  </si>
  <si>
    <t>TE DE REDUÇÃO, PVC, SOLDÁVEL, DN 75MM X 50MM, INSTALADO EM PRUMADA DE ÁGUA - FORNECIMENTO E INSTALAÇÃO. AF_06/2022</t>
  </si>
  <si>
    <t xml:space="preserve"> 14 </t>
  </si>
  <si>
    <t>DRENAGEM DE ÁGUAS PLUVIAIS</t>
  </si>
  <si>
    <t xml:space="preserve"> 14.1 </t>
  </si>
  <si>
    <t xml:space="preserve"> 89578 </t>
  </si>
  <si>
    <t>TUBO PVC, SÉRIE R, ÁGUA PLUVIAL, DN 100 MM, FORNECIDO E INSTALADO EM CONDUTORES VERTICAIS DE ÁGUAS PLUVIAIS. AF_06/2022</t>
  </si>
  <si>
    <t xml:space="preserve"> 14.2 </t>
  </si>
  <si>
    <t xml:space="preserve"> 89580 </t>
  </si>
  <si>
    <t>TUBO PVC, SÉRIE R, ÁGUA PLUVIAL, DN 150 MM, FORNECIDO E INSTALADO EM CONDUTORES VERTICAIS DE ÁGUAS PLUVIAIS. AF_06/2022</t>
  </si>
  <si>
    <t xml:space="preserve"> 14.3 </t>
  </si>
  <si>
    <t xml:space="preserve"> 90702 </t>
  </si>
  <si>
    <t>TUBO DE PVC CORRUGADO DE DUPLA PAREDE PARA REDE COLETORA DE ESGOTO, DN 200 MM, JUNTA ELÁSTICA - FORNECIMENTO E ASSENTAMENTO. AF_01/2021</t>
  </si>
  <si>
    <t xml:space="preserve"> 14.4 </t>
  </si>
  <si>
    <t xml:space="preserve"> 90703 </t>
  </si>
  <si>
    <t>TUBO DE PVC CORRUGADO DE DUPLA PAREDE PARA REDE COLETORA DE ESGOTO, DN 250 MM, JUNTA ELÁSTICA - FORNECIMENTO E ASSENTAMENTO. AF_01/2021</t>
  </si>
  <si>
    <t xml:space="preserve"> 14.5 </t>
  </si>
  <si>
    <t xml:space="preserve"> 89509 </t>
  </si>
  <si>
    <t>TUBO PVC, SÉRIE R, ÁGUA PLUVIAL, DN 50 MM, FORNECIDO E INSTALADO EM RAMAL DE ENCAMINHAMENTO. AF_06/2022</t>
  </si>
  <si>
    <t xml:space="preserve"> 14.6 </t>
  </si>
  <si>
    <t xml:space="preserve"> 89571 </t>
  </si>
  <si>
    <t>TÊ, PVC, SERIE R, ÁGUA PLUVIAL, DN 100 X 100 MM, JUNTA ELÁSTICA, FORNECIDO E INSTALADO EM RAMAL DE ENCAMINHAMENTO. AF_06/2022</t>
  </si>
  <si>
    <t xml:space="preserve"> 14.7 </t>
  </si>
  <si>
    <t xml:space="preserve"> 104178 </t>
  </si>
  <si>
    <t>CAP, PVC, SERIE R, ÁGUA PLUVIAL, DN 100 MM, JUNTA ELÁSTICA, FORNECIDO E INSTALADO EM RAMAL DE ENCAMINHAMENTO. AF_06/2022</t>
  </si>
  <si>
    <t xml:space="preserve"> 14.8 </t>
  </si>
  <si>
    <t xml:space="preserve"> 89585 </t>
  </si>
  <si>
    <t>JOELHO 45 GRAUS, PVC, SERIE R, ÁGUA PLUVIAL, DN 100 MM, JUNTA ELÁSTICA, FORNECIDO E INSTALADO EM CONDUTORES VERTICAIS DE ÁGUAS PLUVIAIS. AF_06/2022</t>
  </si>
  <si>
    <t xml:space="preserve"> 14.9 </t>
  </si>
  <si>
    <t xml:space="preserve"> 89520 </t>
  </si>
  <si>
    <t>JOELHO 45 GRAUS, PVC, SERIE R, ÁGUA PLUVIAL, DN 50 MM, JUNTA ELÁSTICA, FORNECIDO E INSTALADO EM RAMAL DE ENCAMINHAMENTO. AF_06/2022</t>
  </si>
  <si>
    <t xml:space="preserve"> 14.10 </t>
  </si>
  <si>
    <t xml:space="preserve"> 89584 </t>
  </si>
  <si>
    <t>JOELHO 90 GRAUS, PVC, SERIE R, ÁGUA PLUVIAL, DN 100 MM, JUNTA ELÁSTICA, FORNECIDO E INSTALADO EM CONDUTORES VERTICAIS DE ÁGUAS PLUVIAIS. AF_06/2022</t>
  </si>
  <si>
    <t xml:space="preserve"> 14.11 </t>
  </si>
  <si>
    <t xml:space="preserve"> 104345 </t>
  </si>
  <si>
    <t>JUNÇÃO DE REDUÇÃO INVERTIDA, PVC, SÉRIE NORMAL, ESGOTO PREDIAL, DN 100 X 50 MM, JUNTA ELÁSTICA, FORNECIDO E INSTALADO EM RAMAL DE DESCARGA OU RAMAL DE ESGOTO SANITÁRIO. AF_08/2022</t>
  </si>
  <si>
    <t xml:space="preserve"> 14.12 </t>
  </si>
  <si>
    <t xml:space="preserve"> 89549 </t>
  </si>
  <si>
    <t>REDUÇÃO EXCÊNTRICA, PVC, SERIE R, ÁGUA PLUVIAL, DN 75 X 50 MM, JUNTA ELÁSTICA, FORNECIDO E INSTALADO EM RAMAL DE ENCAMINHAMENTO. AF_06/2022</t>
  </si>
  <si>
    <t xml:space="preserve"> 14.13 </t>
  </si>
  <si>
    <t xml:space="preserve"> 99253 </t>
  </si>
  <si>
    <t>CAIXA ENTERRADA HIDRÁULICA RETANGULAR EM ALVENARIA COM TIJOLOS CERÂMICOS MACIÇOS, DIMENSÕES INTERNAS: 0,6X0,6X0,6 M PARA REDE DE DRENAGEM. AF_12/2020</t>
  </si>
  <si>
    <t xml:space="preserve"> 14.14 </t>
  </si>
  <si>
    <t xml:space="preserve"> 89482 </t>
  </si>
  <si>
    <t>CAIXA SIFONADA, PVC, DN 100 X 100 X 50 MM, FORNECIDA E INSTALADA EM RAMAIS DE ENCAMINHAMENTO DE ÁGUA PLUVIAL. AF_06/2022</t>
  </si>
  <si>
    <t xml:space="preserve"> 15 </t>
  </si>
  <si>
    <t>INSTALAÇÃO DE INCÊNDIO</t>
  </si>
  <si>
    <t xml:space="preserve"> 15.1 </t>
  </si>
  <si>
    <t>EXTINTORES</t>
  </si>
  <si>
    <t xml:space="preserve"> 15.1.1 </t>
  </si>
  <si>
    <t xml:space="preserve"> 160605 </t>
  </si>
  <si>
    <t>Extintor de incêndio portátil de pó químico ABC com capacidade 2A-20B:C (6 kg), inclusive suporte de parede universal, parafuso e bucha S8, exclusive placa sinalizadora em PVC fotoluminescente e pintura de sinalização</t>
  </si>
  <si>
    <t xml:space="preserve"> 15.2 </t>
  </si>
  <si>
    <t>HIDRANTES</t>
  </si>
  <si>
    <t xml:space="preserve"> 15.2.1 </t>
  </si>
  <si>
    <t xml:space="preserve"> 101912 </t>
  </si>
  <si>
    <t>ABRIGO PARA HIDRANTE, 75X45X17CM, COM REGISTRO GLOBO ANGULAR 45 GRAUS 2 1/2", ADAPTADOR STORZ 2 1/2", MANGUEIRA DE INCÊNDIO 15M 2 1/2" E ESGUICHO EM LATÃO 2 1/2" - FORNECIMENTO E INSTALAÇÃO. AF_01/2026</t>
  </si>
  <si>
    <t xml:space="preserve"> 15.2.2 </t>
  </si>
  <si>
    <t xml:space="preserve"> 106677 </t>
  </si>
  <si>
    <t>REGISTRO DE RECALQUE, HIDRANTE SUBTERRÂNEO PREDIAL, 65 MM - FORNECIMENTO E INSTALAÇÃO. AF_01/2026</t>
  </si>
  <si>
    <t xml:space="preserve"> 15.3 </t>
  </si>
  <si>
    <t>ACESSÓRIOS HIDRÁULICOS</t>
  </si>
  <si>
    <t xml:space="preserve"> 15.3.1 </t>
  </si>
  <si>
    <t xml:space="preserve"> 15.3.2 </t>
  </si>
  <si>
    <t xml:space="preserve"> 94499 </t>
  </si>
  <si>
    <t>REGISTRO DE GAVETA BRUTO, LATÃO, ROSCÁVEL, 2 1/2" - FORNECIMENTO E INSTALAÇÃO. AF_08/2021</t>
  </si>
  <si>
    <t xml:space="preserve"> 15.3.3 </t>
  </si>
  <si>
    <t xml:space="preserve"> 15.3.4 </t>
  </si>
  <si>
    <t xml:space="preserve"> 99622 </t>
  </si>
  <si>
    <t>VÁLVULA DE RETENÇÃO HORIZONTAL, DE BRONZE, ROSCÁVEL, 1 1/2" - FORNECIMENTO E INSTALAÇÃO. AF_08/2021</t>
  </si>
  <si>
    <t xml:space="preserve"> 15.3.5 </t>
  </si>
  <si>
    <t xml:space="preserve"> 99624 </t>
  </si>
  <si>
    <t>VÁLVULA DE RETENÇÃO HORIZONTAL, DE BRONZE, ROSCÁVEL, 2 1/2" - FORNECIMENTO E INSTALAÇÃO. AF_08/2021</t>
  </si>
  <si>
    <t xml:space="preserve"> 15.3.6 </t>
  </si>
  <si>
    <t xml:space="preserve"> 99625 </t>
  </si>
  <si>
    <t>VÁLVULA DE RETENÇÃO HORIZONTAL, DE BRONZE, ROSCÁVEL, 3" - FORNECIMENTO E INSTALAÇÃO. AF_08/2021</t>
  </si>
  <si>
    <t xml:space="preserve"> 15.3.7 </t>
  </si>
  <si>
    <t xml:space="preserve"> 103019 </t>
  </si>
  <si>
    <t>REGISTRO OU VÁLVULA GLOBO ANGULAR EM LATÃO, PARA HIDRANTES EM INSTALAÇÃO PREDIAL DE INCÊNDIO, 45 GRAUS, 2 1/2" - FORNECIMENTO E INSTALAÇÃO. AF_08/2021</t>
  </si>
  <si>
    <t xml:space="preserve"> 15.3.8 </t>
  </si>
  <si>
    <t xml:space="preserve"> 160657 </t>
  </si>
  <si>
    <t>Manômetro com caixa e anel tipo cravado em aço inox, mostrador duplo 63 mm escalas de 0 à 4 kgf/cm2 e 0 à 60 PSI, saída traseira de 1/4" BSP</t>
  </si>
  <si>
    <t xml:space="preserve"> 15.4 </t>
  </si>
  <si>
    <t>EQUIPAMENTOS DE BOMBEAMENTO</t>
  </si>
  <si>
    <t xml:space="preserve"> 15.4.1 </t>
  </si>
  <si>
    <t xml:space="preserve"> 180301 </t>
  </si>
  <si>
    <t>Bomba centrífuga trifásica 5CV, modelo 620 Dancor, ou equivalente</t>
  </si>
  <si>
    <t xml:space="preserve"> 15.4.2 </t>
  </si>
  <si>
    <t xml:space="preserve"> 160662 </t>
  </si>
  <si>
    <t>Tanque de pressurização/cilindro de pressão, capacidade de 10 litros, fornecimento (vazio) e instalação, exclusive conexões</t>
  </si>
  <si>
    <t xml:space="preserve"> 15.4.3 </t>
  </si>
  <si>
    <t xml:space="preserve"> 160661 </t>
  </si>
  <si>
    <t>Pressostato 100 / 150 PSI sem válvula, capacidade elétrica até 5CV em 250VCA, Margirius ou equivalente</t>
  </si>
  <si>
    <t xml:space="preserve"> 15.5 </t>
  </si>
  <si>
    <t>SISTEMA DE ALARME E DETECÇÃO</t>
  </si>
  <si>
    <t xml:space="preserve"> 15.5.1 </t>
  </si>
  <si>
    <t xml:space="preserve"> 180520341 </t>
  </si>
  <si>
    <t>Luminária de emergência, de sobrepor, tipo bloco autônomo, com autonomia de 1h, modelo LLE-LLEDDF, da KBR ou si</t>
  </si>
  <si>
    <t xml:space="preserve"> 15.5.2 </t>
  </si>
  <si>
    <t xml:space="preserve"> 180520342 </t>
  </si>
  <si>
    <t>Luminária autônoma indicador de seta de emergência p/aclaramento ou balizamento mod.LAU 11x2 c/duas lâmpadas de 11w, Unitron ou similar</t>
  </si>
  <si>
    <t xml:space="preserve"> 15.5.3 </t>
  </si>
  <si>
    <t xml:space="preserve"> 160673 </t>
  </si>
  <si>
    <t>Central de Alarme de Incêndio Endereçável, com capacidade para até 256 endereços, distribuídos em 4 laços, incluindo fornecimento, instalação e configuração completa</t>
  </si>
  <si>
    <t xml:space="preserve"> 15.5.4 </t>
  </si>
  <si>
    <t xml:space="preserve"> 160663 </t>
  </si>
  <si>
    <t>Fornecimento e instalação de Bateria estacionária 12V - 60 AH, para centrais de alarme / iluminação de emergência, Moura ou equivalente</t>
  </si>
  <si>
    <t xml:space="preserve"> 15.5.5 </t>
  </si>
  <si>
    <t xml:space="preserve"> 160674 </t>
  </si>
  <si>
    <t>Acionador manual de alarme de incêndio endereçável, tipo quebra-vidro, na cor vermelha, incluso martelo ? Fornecimento, instalação e configuração</t>
  </si>
  <si>
    <t xml:space="preserve"> 15.5.6 </t>
  </si>
  <si>
    <t xml:space="preserve"> 180520330 </t>
  </si>
  <si>
    <t>Avisador sonoro tipo sirene para incêndio - Fornecimento e instalação</t>
  </si>
  <si>
    <t xml:space="preserve"> 15.6 </t>
  </si>
  <si>
    <t>TUBULAÇÕES E CONEXÕES</t>
  </si>
  <si>
    <t xml:space="preserve"> 15.6.1 </t>
  </si>
  <si>
    <t xml:space="preserve"> 97498 </t>
  </si>
  <si>
    <t>TUBO DE AÇO GALVANIZADO COM COSTURA, CLASSE MÉDIA, DN 25 (1"), CONEXÃO ROSQUEADA, INSTALADO EM REDE DE ALIMENTAÇÃO PARA HIDRANTE - FORNECIMENTO E INSTALAÇÃO. AF_01/2026</t>
  </si>
  <si>
    <t xml:space="preserve"> 15.6.2 </t>
  </si>
  <si>
    <t xml:space="preserve"> 92364 </t>
  </si>
  <si>
    <t>TUBO DE AÇO GALVANIZADO COM COSTURA, CLASSE MÉDIA, DN 32 (1 1/4"), CONEXÃO ROSQUEADA, INSTALADO EM REDE DE ALIMENTAÇÃO PARA HIDRANTE - FORNECIMENTO E INSTALAÇÃO. AF_01/2026</t>
  </si>
  <si>
    <t xml:space="preserve"> 15.6.3 </t>
  </si>
  <si>
    <t xml:space="preserve"> 92365 </t>
  </si>
  <si>
    <t>TUBO DE AÇO GALVANIZADO COM COSTURA, CLASSE MÉDIA, DN 40 (1 1/2"), CONEXÃO ROSQUEADA, INSTALADO EM REDE DE ALIMENTAÇÃO PARA HIDRANTE - FORNECIMENTO E INSTALAÇÃO. AF_01/2026</t>
  </si>
  <si>
    <t xml:space="preserve"> 15.6.4 </t>
  </si>
  <si>
    <t xml:space="preserve"> 92366 </t>
  </si>
  <si>
    <t>TUBO DE AÇO GALVANIZADO COM COSTURA, CLASSE MÉDIA, DN 50 (2"), CONEXÃO ROSQUEADA, INSTALADO EM REDE DE ALIMENTAÇÃO PARA HIDRANTE - FORNECIMENTO E INSTALAÇÃO. AF_01/2026</t>
  </si>
  <si>
    <t xml:space="preserve"> 15.6.5 </t>
  </si>
  <si>
    <t xml:space="preserve"> 92367 </t>
  </si>
  <si>
    <t>TUBO DE AÇO GALVANIZADO COM COSTURA, CLASSE MÉDIA, DN 65 (2 1/2"), CONEXÃO ROSQUEADA, INSTALADO EM REDE DE ALIMENTAÇÃO PARA HIDRANTE - FORNECIMENTO E INSTALAÇÃO. AF_01/2026</t>
  </si>
  <si>
    <t xml:space="preserve"> 15.6.6 </t>
  </si>
  <si>
    <t xml:space="preserve"> 92368 </t>
  </si>
  <si>
    <t>TUBO DE AÇO GALVANIZADO COM COSTURA, CLASSE MÉDIA, DN 80 (3"), CONEXÃO ROSQUEADA, INSTALADO EM REDE DE ALIMENTAÇÃO PARA HIDRANTE - FORNECIMENTO E INSTALAÇÃO. AF_01/2026</t>
  </si>
  <si>
    <t xml:space="preserve"> 15.6.7 </t>
  </si>
  <si>
    <t xml:space="preserve"> 94473 </t>
  </si>
  <si>
    <t>COTOVELO 90 GRAUS, EM FERRO GALVANIZADO, CONEXÃO ROSQUEADA, DN 65 MM (2 1/2"), INSTALADO EM RESERVAÇÃO PREDIAL DE ÁGUA - FORNECIMENTO E INSTALAÇÃO. AF_04/2024</t>
  </si>
  <si>
    <t xml:space="preserve"> 15.6.8 </t>
  </si>
  <si>
    <t xml:space="preserve"> 94475 </t>
  </si>
  <si>
    <t>COTOVELO 90 GRAUS, EM FERRO GALVANIZADO, CONEXÃO ROSQUEADA, DN 80 MM (3"), INSTALADO EM RESERVAÇÃO PREDIAL DE ÁGUA - FORNECIMENTO E INSTALAÇÃO. AF_04/2024</t>
  </si>
  <si>
    <t xml:space="preserve"> 15.6.9 </t>
  </si>
  <si>
    <t xml:space="preserve"> 92920 </t>
  </si>
  <si>
    <t>LUVA DE REDUÇÃO, EM FERRO GALVANIZADO, 1" X 3/4", CONEXÃO ROSQUEADA, INSTALADO EM REDE DE ALIMENTAÇÃO PARA HIDRANTE - FORNECIMENTO E INSTALAÇÃO. AF_01/2026</t>
  </si>
  <si>
    <t xml:space="preserve"> 15.6.10 </t>
  </si>
  <si>
    <t xml:space="preserve"> 92642 </t>
  </si>
  <si>
    <t>TÊ, EM FERRO GALVANIZADO, CONEXÃO ROSQUEADA, DN 65 (2 1/2"), INSTALADO EM REDE DE ALIMENTAÇÃO PARA HIDRANTE - FORNECIMENTO E INSTALAÇÃO. AF_01/2026</t>
  </si>
  <si>
    <t xml:space="preserve"> 15.6.11 </t>
  </si>
  <si>
    <t xml:space="preserve"> 92644 </t>
  </si>
  <si>
    <t>TÊ, EM FERRO GALVANIZADO, CONEXÃO ROSQUEADA, DN 80 (3"), INSTALADO EM REDE DE ALIMENTAÇÃO PARA HIDRANTE - FORNECIMENTO E INSTALAÇÃO. AF_01/2026</t>
  </si>
  <si>
    <t xml:space="preserve"> 15.6.12 </t>
  </si>
  <si>
    <t xml:space="preserve"> 95727 </t>
  </si>
  <si>
    <t>ELETRODUTO RÍGIDO SOLDÁVEL, PVC, DN 25 MM (3/4"), APARENTE - FORNECIMENTO E INSTALAÇÃO. AF_01/2026</t>
  </si>
  <si>
    <t xml:space="preserve"> 15.6.13 </t>
  </si>
  <si>
    <t xml:space="preserve"> 95817 </t>
  </si>
  <si>
    <t>CONDULETE DE PVC, TIPO X, PARA ELETRODUTO DE PVC SOLDÁVEL DN 25 MM (3/4"), APARENTE - FORNECIMENTO E INSTALAÇÃO. AF_01/2026</t>
  </si>
  <si>
    <t xml:space="preserve"> 15.6.14 </t>
  </si>
  <si>
    <t xml:space="preserve"> 91914 </t>
  </si>
  <si>
    <t>CURVA 90 GRAUS PARA ELETRODUTO, PVC, ROSCÁVEL, DN 25 MM (3/4"), PARA CIRCUITOS TERMINAIS, INSTALADA EM PAREDE - FORNECIMENTO E INSTALAÇÃO. AF_03/2023</t>
  </si>
  <si>
    <t xml:space="preserve"> 15.6.15 </t>
  </si>
  <si>
    <t xml:space="preserve"> 91875 </t>
  </si>
  <si>
    <t>LUVA PARA ELETRODUTO, PVC, ROSCÁVEL, DN 25 MM (3/4"), PARA CIRCUITOS TERMINAIS, INSTALADA EM FORRO - FORNECIMENTO E INSTALAÇÃO. AF_03/2023</t>
  </si>
  <si>
    <t xml:space="preserve"> 15.7 </t>
  </si>
  <si>
    <t>PLACAS DE SINALIZAÇÃO</t>
  </si>
  <si>
    <t xml:space="preserve"> 15.7.1 </t>
  </si>
  <si>
    <t xml:space="preserve"> 180520343 </t>
  </si>
  <si>
    <t>Placa de sinalizacao, fotoluminescente, em pvc , com logotipo "Extintor de incêndio portátil"- Placa E5</t>
  </si>
  <si>
    <t xml:space="preserve"> 15.7.2 </t>
  </si>
  <si>
    <t xml:space="preserve"> 180520344 </t>
  </si>
  <si>
    <t>Placa de sinalizacao, fotoluminescente, em pvc , com logotipo "Hidrante de incêndio" -  Placa E9</t>
  </si>
  <si>
    <t xml:space="preserve"> 15.7.3 </t>
  </si>
  <si>
    <t xml:space="preserve"> 180520345 </t>
  </si>
  <si>
    <t>Placa de sinalizacao, fotoluminescente,38x 19cm, em pvc , com logotipo "Bombas de incêndio" -  Placa E3</t>
  </si>
  <si>
    <t xml:space="preserve"> 15.7.4 </t>
  </si>
  <si>
    <t xml:space="preserve"> 180520346 </t>
  </si>
  <si>
    <t>Placa de sinalizacao, fotoluminescente, 38x19 cm, em pvc , com logotipo "Comando manual de alarme de incêndio"- Placa E2</t>
  </si>
  <si>
    <t xml:space="preserve"> 15.7.5 </t>
  </si>
  <si>
    <t xml:space="preserve"> 180520347 </t>
  </si>
  <si>
    <t>Placa de sinalizacao de seguranca contra incendio, fotoluminescente, retangular, *20 x 40* cm, em pvc *2* mm anti-chamas (simbolos, cores e pictogramas conforme nbr 13434)</t>
  </si>
  <si>
    <t>Un</t>
  </si>
  <si>
    <t xml:space="preserve"> 16 </t>
  </si>
  <si>
    <t>INSTALAÇÕES ELÉTRICAS</t>
  </si>
  <si>
    <t xml:space="preserve"> 16.1 </t>
  </si>
  <si>
    <t>INFRAESTRUTURA</t>
  </si>
  <si>
    <t xml:space="preserve"> 16.1.1 </t>
  </si>
  <si>
    <t xml:space="preserve"> 97361 </t>
  </si>
  <si>
    <t>QUADRO DE MEDIÇÃO GERAL DE ENERGIA COM 16 MEDIDORES - FORNECIMENTO E INSTALAÇÃO. AF_07/2025</t>
  </si>
  <si>
    <t xml:space="preserve"> 16.1.2 </t>
  </si>
  <si>
    <t xml:space="preserve"> 106021 </t>
  </si>
  <si>
    <t>QUADRO DE DISTRIBUIÇÃO DE ENERGIA EM CHAPA DE AÇO GALVANIZADO, DE EMBUTIR, COM BARRAMENTO TRIFÁSICO, PARA 28 DISJUNTORES DIN 100A - FORNECIMENTO E INSTALAÇÃO. AF_07/2025</t>
  </si>
  <si>
    <t xml:space="preserve"> 16.1.3 </t>
  </si>
  <si>
    <t xml:space="preserve"> 101883 </t>
  </si>
  <si>
    <t>QUADRO DE DISTRIBUIÇÃO DE ENERGIA EM CHAPA DE AÇO GALVANIZADO, DE EMBUTIR, COM BARRAMENTO TRIFÁSICO, PARA 18 DISJUNTORES DIN 100A - FORNECIMENTO E INSTALAÇÃO. AF_07/2025</t>
  </si>
  <si>
    <t xml:space="preserve"> 16.1.4 </t>
  </si>
  <si>
    <t xml:space="preserve"> 101875 </t>
  </si>
  <si>
    <t>QUADRO DE DISTRIBUIÇÃO DE ENERGIA EM CHAPA DE AÇO GALVANIZADO, DE EMBUTIR, COM BARRAMENTO TRIFÁSICO, PARA 12 DISJUNTORES DIN 100A - FORNECIMENTO E INSTALAÇÃO. AF_07/2025</t>
  </si>
  <si>
    <t xml:space="preserve"> 16.1.5 </t>
  </si>
  <si>
    <t xml:space="preserve"> 106023 </t>
  </si>
  <si>
    <t>QUADRO DE DISTRIBUIÇÃO DE ENERGIA EM CHAPA DE AÇO GALVANIZADO, DE EMBUTIR, COM BARRAMENTO TRIFÁSICO, PARA 48 DISJUNTORES DIN 100A - FORNECIMENTO E INSTALAÇÃO. AF_07/2025</t>
  </si>
  <si>
    <t xml:space="preserve"> 16.1.6 </t>
  </si>
  <si>
    <t xml:space="preserve"> 91941 </t>
  </si>
  <si>
    <t>CAIXA RETANGULAR 4" X 2" BAIXA (0,30 M DO PISO), PVC, INSTALADA EM PAREDE - FORNECIMENTO E INSTALAÇÃO. AF_03/2023</t>
  </si>
  <si>
    <t xml:space="preserve"> 16.1.7 </t>
  </si>
  <si>
    <t xml:space="preserve"> 91936 </t>
  </si>
  <si>
    <t>CAIXA OCTOGONAL 4" X 4", PVC, INSTALADA EM LAJE - FORNECIMENTO E INSTALAÇÃO. AF_03/2023</t>
  </si>
  <si>
    <t xml:space="preserve"> 16.1.8 </t>
  </si>
  <si>
    <t xml:space="preserve"> 92867 </t>
  </si>
  <si>
    <t>CAIXA RETANGULAR 4" X 2" ALTA (2,00 M DO PISO), METÁLICA, INSTALADA EM PAREDE - FORNECIMENTO E INSTALAÇÃO. AF_03/2023</t>
  </si>
  <si>
    <t xml:space="preserve"> 16.1.9 </t>
  </si>
  <si>
    <t xml:space="preserve"> 91899 </t>
  </si>
  <si>
    <t>CURVA 90 GRAUS PARA ELETRODUTO, PVC, ROSCÁVEL, DN 20 MM (1/2"), PARA CIRCUITOS TERMINAIS, INSTALADA EM LAJE - FORNECIMENTO E INSTALAÇÃO. AF_03/2023</t>
  </si>
  <si>
    <t xml:space="preserve"> 16.1.10 </t>
  </si>
  <si>
    <t xml:space="preserve"> 97886 </t>
  </si>
  <si>
    <t>CAIXA ENTERRADA ELÉTRICA RETANGULAR, EM ALVENARIA COM TIJOLOS CERÂMICOS MACIÇOS, FUNDO COM BRITA, DIMENSÕES INTERNAS: 0,3X0,3X0,3 M. AF_12/2020</t>
  </si>
  <si>
    <t xml:space="preserve"> 16.1.11 </t>
  </si>
  <si>
    <t xml:space="preserve"> 101632 </t>
  </si>
  <si>
    <t>RELÉ FOTOELÉTRICO PARA COMANDO DE ILUMINAÇÃO EXTERNA 1000 W - FORNECIMENTO E INSTALAÇÃO. AF_02/2025</t>
  </si>
  <si>
    <t xml:space="preserve"> 16.1.12 </t>
  </si>
  <si>
    <t xml:space="preserve"> 93660 </t>
  </si>
  <si>
    <t>DISJUNTOR BIPOLAR TIPO DIN, CORRENTE NOMINAL DE 10A - FORNECIMENTO E INSTALAÇÃO. AF_07/2025</t>
  </si>
  <si>
    <t xml:space="preserve"> 16.1.13 </t>
  </si>
  <si>
    <t xml:space="preserve"> 93661 </t>
  </si>
  <si>
    <t>DISJUNTOR BIPOLAR TIPO DIN, CORRENTE NOMINAL DE 16A - FORNECIMENTO E INSTALAÇÃO. AF_07/2025</t>
  </si>
  <si>
    <t xml:space="preserve"> 16.1.14 </t>
  </si>
  <si>
    <t xml:space="preserve"> 93662 </t>
  </si>
  <si>
    <t>DISJUNTOR BIPOLAR TIPO DIN, CORRENTE NOMINAL DE 20A - FORNECIMENTO E INSTALAÇÃO. AF_07/2025</t>
  </si>
  <si>
    <t xml:space="preserve"> 16.1.15 </t>
  </si>
  <si>
    <t xml:space="preserve"> 93664 </t>
  </si>
  <si>
    <t>DISJUNTOR BIPOLAR TIPO DIN, CORRENTE NOMINAL DE 32A - FORNECIMENTO E INSTALAÇÃO. AF_07/2025</t>
  </si>
  <si>
    <t xml:space="preserve"> 16.1.16 </t>
  </si>
  <si>
    <t xml:space="preserve"> 93663 </t>
  </si>
  <si>
    <t>DISJUNTOR BIPOLAR TIPO DIN, CORRENTE NOMINAL DE 25A - FORNECIMENTO E INSTALAÇÃO. AF_07/2025</t>
  </si>
  <si>
    <t xml:space="preserve"> 16.1.17 </t>
  </si>
  <si>
    <t xml:space="preserve"> 93665 </t>
  </si>
  <si>
    <t>DISJUNTOR BIPOLAR TIPO DIN, CORRENTE NOMINAL DE 40A - FORNECIMENTO E INSTALAÇÃO. AF_07/2025</t>
  </si>
  <si>
    <t xml:space="preserve"> 16.1.18 </t>
  </si>
  <si>
    <t xml:space="preserve"> 101893 </t>
  </si>
  <si>
    <t>DISJUNTOR TRIPOLAR TIPO NEMA, CORRENTE NOMINAL DE 10 ATÉ 50A - FORNECIMENTO E INSTALAÇÃO. AF_07/2025</t>
  </si>
  <si>
    <t xml:space="preserve"> 16.1.19 </t>
  </si>
  <si>
    <t xml:space="preserve"> 93668 </t>
  </si>
  <si>
    <t>DISJUNTOR TRIPOLAR TIPO DIN, CORRENTE NOMINAL DE 16A - FORNECIMENTO E INSTALAÇÃO. AF_07/2025</t>
  </si>
  <si>
    <t xml:space="preserve"> 16.1.20 </t>
  </si>
  <si>
    <t xml:space="preserve"> 101895 </t>
  </si>
  <si>
    <t>DISJUNTOR TERMOMAGNÉTICO TRIPOLAR, CORRENTE NOMINAL DE 125A - FORNECIMENTO E INSTALAÇÃO. AF_07/2025</t>
  </si>
  <si>
    <t xml:space="preserve"> 16.1.21 </t>
  </si>
  <si>
    <t xml:space="preserve"> 101898 </t>
  </si>
  <si>
    <t>DISJUNTOR TERMOMAGNÉTICO TRIPOLAR, CORRENTE NOMINAL DE 400A - FORNECIMENTO E INSTALAÇÃO. AF_07/2025</t>
  </si>
  <si>
    <t xml:space="preserve"> 16.1.22 </t>
  </si>
  <si>
    <t xml:space="preserve"> 93673 </t>
  </si>
  <si>
    <t>DISJUNTOR TRIPOLAR TIPO DIN, CORRENTE NOMINAL DE 50A - FORNECIMENTO E INSTALAÇÃO. AF_07/2025</t>
  </si>
  <si>
    <t xml:space="preserve"> 16.1.23 </t>
  </si>
  <si>
    <t xml:space="preserve"> 101894 </t>
  </si>
  <si>
    <t>DISJUNTOR TRIPOLAR TIPO NEMA, CORRENTE NOMINAL DE 60 ATÉ 100A - FORNECIMENTO E INSTALAÇÃO. AF_07/2025</t>
  </si>
  <si>
    <t xml:space="preserve"> 16.1.24 </t>
  </si>
  <si>
    <t>CABOS</t>
  </si>
  <si>
    <t xml:space="preserve"> 16.1.24.1 </t>
  </si>
  <si>
    <t xml:space="preserve"> 93002 </t>
  </si>
  <si>
    <t>CABO DE COBRE FLEXÍVEL ISOLADO, 300 MM², ANTI-CHAMA 0,6/1,0 KV, PARA REDE ENTERRADA DE DISTRIBUIÇÃO DE ENERGIA ELÉTRICA - FORNECIMENTO E INSTALAÇÃO. AF_12/2021</t>
  </si>
  <si>
    <t xml:space="preserve"> 16.1.24.2 </t>
  </si>
  <si>
    <t xml:space="preserve"> 92998 </t>
  </si>
  <si>
    <t>CABO DE COBRE FLEXÍVEL ISOLADO, 185 MM², ANTI-CHAMA 0,6/1,0 KV, PARA REDE ENTERRADA DE DISTRIBUIÇÃO DE ENERGIA ELÉTRICA - FORNECIMENTO E INSTALAÇÃO. AF_12/2021</t>
  </si>
  <si>
    <t xml:space="preserve"> 16.1.24.3 </t>
  </si>
  <si>
    <t xml:space="preserve"> 92996 </t>
  </si>
  <si>
    <t>CABO DE COBRE FLEXÍVEL ISOLADO, 150 MM², ANTI-CHAMA 0,6/1,0 KV, PARA REDE ENTERRADA DE DISTRIBUIÇÃO DE ENERGIA ELÉTRICA - FORNECIMENTO E INSTALAÇÃO. AF_12/2021</t>
  </si>
  <si>
    <t xml:space="preserve"> 16.1.24.4 </t>
  </si>
  <si>
    <t xml:space="preserve"> 101567 </t>
  </si>
  <si>
    <t>CABO DE COBRE FLEXÍVEL ISOLADO, 95 MM², 0,6/1,0 KV, PARA REDE AÉREA DE DISTRIBUIÇÃO DE ENERGIA ELÉTRICA DE BAIXA TENSÃO - FORNECIMENTO E INSTALAÇÃO. AF_12/2025</t>
  </si>
  <si>
    <t xml:space="preserve"> 16.1.24.5 </t>
  </si>
  <si>
    <t xml:space="preserve"> 92988 </t>
  </si>
  <si>
    <t>CABO DE COBRE FLEXÍVEL ISOLADO, 50 MM², ANTI-CHAMA 0,6/1,0 KV, PARA REDE ENTERRADA DE DISTRIBUIÇÃO DE ENERGIA ELÉTRICA - FORNECIMENTO E INSTALAÇÃO. AF_12/2021</t>
  </si>
  <si>
    <t xml:space="preserve"> 16.1.24.6 </t>
  </si>
  <si>
    <t xml:space="preserve"> 91926 </t>
  </si>
  <si>
    <t>CABO DE COBRE FLEXÍVEL ISOLADO, 2,5 MM², ANTI-CHAMA 450/750 V, PARA CIRCUITOS TERMINAIS - FORNECIMENTO E INSTALAÇÃO. AF_03/2023</t>
  </si>
  <si>
    <t xml:space="preserve"> 16.1.24.7 </t>
  </si>
  <si>
    <t xml:space="preserve"> 91928 </t>
  </si>
  <si>
    <t>CABO DE COBRE FLEXÍVEL ISOLADO, 4 MM², ANTI-CHAMA 450/750 V, PARA CIRCUITOS TERMINAIS - FORNECIMENTO E INSTALAÇÃO. AF_03/2023</t>
  </si>
  <si>
    <t xml:space="preserve"> 16.1.24.8 </t>
  </si>
  <si>
    <t xml:space="preserve"> 91930 </t>
  </si>
  <si>
    <t>CABO DE COBRE FLEXÍVEL ISOLADO, 6 MM², ANTI-CHAMA 450/750 V, PARA CIRCUITOS TERMINAIS - FORNECIMENTO E INSTALAÇÃO. AF_03/2023</t>
  </si>
  <si>
    <t xml:space="preserve"> 16.1.25 </t>
  </si>
  <si>
    <t>DISPOSITIVOS ELÉTRICOS</t>
  </si>
  <si>
    <t xml:space="preserve"> 16.1.25.1 </t>
  </si>
  <si>
    <t xml:space="preserve"> 91955 </t>
  </si>
  <si>
    <t>INTERRUPTOR PARALELO (1 MÓDULO), 10A/250V, INCLUINDO SUPORTE E PLACA - FORNECIMENTO E INSTALAÇÃO. AF_03/2023</t>
  </si>
  <si>
    <t xml:space="preserve"> 16.1.25.2 </t>
  </si>
  <si>
    <t xml:space="preserve"> 91953 </t>
  </si>
  <si>
    <t>INTERRUPTOR SIMPLES (1 MÓDULO), 10A/250V, INCLUINDO SUPORTE E PLACA - FORNECIMENTO E INSTALAÇÃO. AF_03/2023</t>
  </si>
  <si>
    <t xml:space="preserve"> 16.1.25.3 </t>
  </si>
  <si>
    <t xml:space="preserve"> 91959 </t>
  </si>
  <si>
    <t>INTERRUPTOR SIMPLES (2 MÓDULOS), 10A/250V, INCLUINDO SUPORTE E PLACA - FORNECIMENTO E INSTALAÇÃO. AF_03/2023</t>
  </si>
  <si>
    <t xml:space="preserve"> 16.1.25.4 </t>
  </si>
  <si>
    <t xml:space="preserve"> 91967 </t>
  </si>
  <si>
    <t>INTERRUPTOR SIMPLES (3 MÓDULOS), 10A/250V, INCLUINDO SUPORTE E PLACA - FORNECIMENTO E INSTALAÇÃO. AF_03/2023</t>
  </si>
  <si>
    <t xml:space="preserve"> 16.1.25.5 </t>
  </si>
  <si>
    <t xml:space="preserve"> 91946 </t>
  </si>
  <si>
    <t>SUPORTE PARAFUSADO COM PLACA DE ENCAIXE 4" X 2" MÉDIO (1,30 M DO PISO) PARA PONTO ELÉTRICO - FORNECIMENTO E INSTALAÇÃO. AF_03/2023</t>
  </si>
  <si>
    <t xml:space="preserve"> 16.1.25.6 </t>
  </si>
  <si>
    <t xml:space="preserve"> 92023 </t>
  </si>
  <si>
    <t>INTERRUPTOR SIMPLES (1 MÓDULO) COM 1 TOMADA DE EMBUTIR 2P+T 10 A, INCLUINDO SUPORTE E PLACA - FORNECIMENTO E INSTALAÇÃO. AF_03/2023</t>
  </si>
  <si>
    <t xml:space="preserve"> 16.1.25.7 </t>
  </si>
  <si>
    <t xml:space="preserve"> 92002 </t>
  </si>
  <si>
    <t>TOMADA MÉDIA DE EMBUTIR (2 MÓDULOS), 2P+T 10 A, SEM SUPORTE E SEM PLACA - FORNECIMENTO E INSTALAÇÃO. AF_03/2023</t>
  </si>
  <si>
    <t xml:space="preserve"> 16.1.25.8 </t>
  </si>
  <si>
    <t xml:space="preserve"> 92010 </t>
  </si>
  <si>
    <t>TOMADA MÉDIA DE EMBUTIR (3 MÓDULOS), 2P+T 10 A, SEM SUPORTE E SEM PLACA - FORNECIMENTO E INSTALAÇÃO. AF_03/2023</t>
  </si>
  <si>
    <t xml:space="preserve"> 16.1.25.9 </t>
  </si>
  <si>
    <t xml:space="preserve"> 91994 </t>
  </si>
  <si>
    <t>TOMADA MÉDIA DE EMBUTIR (1 MÓDULO), 2P+T 10 A, SEM SUPORTE E SEM PLACA - FORNECIMENTO E INSTALAÇÃO. AF_03/2023</t>
  </si>
  <si>
    <t xml:space="preserve"> 16.1.25.10 </t>
  </si>
  <si>
    <t xml:space="preserve"> 91995 </t>
  </si>
  <si>
    <t>TOMADA MÉDIA DE EMBUTIR (1 MÓDULO), 2P+T 20 A, SEM SUPORTE E SEM PLACA - FORNECIMENTO E INSTALAÇÃO. AF_03/2023</t>
  </si>
  <si>
    <t xml:space="preserve"> 16.1.25.11 </t>
  </si>
  <si>
    <t xml:space="preserve"> 91996 </t>
  </si>
  <si>
    <t>TOMADA MÉDIA DE EMBUTIR (1 MÓDULO), 2P+T 10 A, INCLUINDO SUPORTE E PLACA - FORNECIMENTO E INSTALAÇÃO. AF_03/2023</t>
  </si>
  <si>
    <t xml:space="preserve"> 16.1.25.12 </t>
  </si>
  <si>
    <t xml:space="preserve"> 91950 </t>
  </si>
  <si>
    <t>SUPORTE PARAFUSADO COM PLACA DE ENCAIXE 4" X 4" MÉDIO (1,30 M DO PISO) PARA PONTO ELÉTRICO - FORNECIMENTO E INSTALAÇÃO. AF_03/2023</t>
  </si>
  <si>
    <t xml:space="preserve"> 16.1.25.13 </t>
  </si>
  <si>
    <t xml:space="preserve"> 92022 </t>
  </si>
  <si>
    <t>INTERRUPTOR SIMPLES (1 MÓDULO) COM 1 TOMADA DE EMBUTIR 2P+T 10 A, SEM SUPORTE E SEM PLACA - FORNECIMENTO E INSTALAÇÃO. AF_03/2023</t>
  </si>
  <si>
    <t xml:space="preserve"> 16.1.26 </t>
  </si>
  <si>
    <t xml:space="preserve"> 104764 </t>
  </si>
  <si>
    <t>SUPORTE PARA 2 ELETRODUTOS, ESPAÇADO A CADA 80 CM, EM PERFILADO COM COMPRIMENTO DE 25 CM FIXADO EM LAJE, POR METRO DE ELETRODUTO FIXADO. AF_09/2023</t>
  </si>
  <si>
    <t xml:space="preserve"> 16.2 </t>
  </si>
  <si>
    <t>ILUMINAÇÃO</t>
  </si>
  <si>
    <t xml:space="preserve"> 16.2.1 </t>
  </si>
  <si>
    <t xml:space="preserve"> 181007 </t>
  </si>
  <si>
    <t>Luminária embutir compl., corpo ch. aço pintada branca, refletor,aletas parabólicas alum.alta pureza e refletância nclusive 4 lâmpadas LED T8 9W temp. de cor 5000k - Ref.CE416AL-N - AMES, 6026 - LUMAVI OU EQUIVALENTE</t>
  </si>
  <si>
    <t xml:space="preserve"> 16.2.2 </t>
  </si>
  <si>
    <t xml:space="preserve"> 180110 </t>
  </si>
  <si>
    <t>Arandela para lâmpada led bivolt E27, luz branca - formato tradicional</t>
  </si>
  <si>
    <t xml:space="preserve"> 16.2.3 </t>
  </si>
  <si>
    <t xml:space="preserve"> 180520351 </t>
  </si>
  <si>
    <t>BRAÇO PARA ILUMINAÇÃO PÚBLICA, EM TUBO DE AÇO GALVANIZADO, COMPRIMENTO DE 1,20 M, PARA FIXAÇÃO EM POSTE METÁLICO - FORNECIMENTO E INSTALAÇÃO. AF_02/2025</t>
  </si>
  <si>
    <t xml:space="preserve"> 16.2.4 </t>
  </si>
  <si>
    <t xml:space="preserve"> 180520352 </t>
  </si>
  <si>
    <t>POSTE DE AÇO CÔNICO CONTÍNUO RETO, FLANGEADO, H=3M - FORNECIMENTO E INSTALAÇÃO. AF_04/2025</t>
  </si>
  <si>
    <t xml:space="preserve"> 16.2.5 </t>
  </si>
  <si>
    <t xml:space="preserve"> 101655 </t>
  </si>
  <si>
    <t>LUMINÁRIA DE LED PARA ILUMINAÇÃO PÚBLICA, DE 51 W ATÉ 67 W - FORNECIMENTO E INSTALAÇÃO. AF_02/2025_PS</t>
  </si>
  <si>
    <t xml:space="preserve"> 16.3 </t>
  </si>
  <si>
    <t>ELETROCALHAS</t>
  </si>
  <si>
    <t xml:space="preserve"> 16.3.1 </t>
  </si>
  <si>
    <t xml:space="preserve"> 97241 </t>
  </si>
  <si>
    <t>ELETROCALHA LISA OU PERFURADA EM AÇO GALVANIZADO, LARGURA 200MM E ALTURA 50MM, INCLUSIVE EMENDA E FIXAÇÃO - FORNECIMENTO E INSTALAÇÃO. AF_04/2023</t>
  </si>
  <si>
    <t xml:space="preserve"> 16.3.2 </t>
  </si>
  <si>
    <t xml:space="preserve"> 97258 </t>
  </si>
  <si>
    <t>EMENDA PARA ELETROCALHA, LISA OU PERFURADA EM AÇO GALVANIZADO, LARGURA DE 200MM E ALTURA DE 50MM - FORNECIMENTO E INSTALAÇÃO. AF_04/2023</t>
  </si>
  <si>
    <t xml:space="preserve"> 16.3.3 </t>
  </si>
  <si>
    <t xml:space="preserve"> 97318 </t>
  </si>
  <si>
    <t>TÊ HORIZONTAL 90º, PARA ELETROCALHA, LISA OU PERFURADA EM AÇO GALVANIZADO, LARGURA DE 200MM E ALTURA DE 50MM - FORNECIMENTO E INSTALAÇÃO. AF_04/2023</t>
  </si>
  <si>
    <t xml:space="preserve"> 16.3.4 </t>
  </si>
  <si>
    <t xml:space="preserve"> 97289 </t>
  </si>
  <si>
    <t>CURVA HORIZONTAL 90º, PARA ELETROCALHA, LISA OU PERFURADA EM AÇO GALVANIZADO, LARGURA DE 200MM E ALTURA DE 50MM - FORNECIMENTO E INSTALAÇÃO. AF_04/2023</t>
  </si>
  <si>
    <t xml:space="preserve"> 16.4 </t>
  </si>
  <si>
    <t>ELETRODUTOS</t>
  </si>
  <si>
    <t xml:space="preserve"> 16.4.1 </t>
  </si>
  <si>
    <t xml:space="preserve"> 91837 </t>
  </si>
  <si>
    <t>ELETRODUTO FLEXÍVEL CORRUGADO REFORÇADO, PVC, DN 32 MM (1"), PARA CIRCUITOS TERMINAIS, INSTALADO EM FORRO - FORNECIMENTO E INSTALAÇÃO. AF_03/2023</t>
  </si>
  <si>
    <t xml:space="preserve"> 16.4.2 </t>
  </si>
  <si>
    <t xml:space="preserve"> 93009 </t>
  </si>
  <si>
    <t>ELETRODUTO RÍGIDO ROSCÁVEL, PVC, DN 60 MM (2"), PARA REDE ENTERRADA DE DISTRIBUIÇÃO DE ENERGIA ELÉTRICA - FORNECIMENTO E INSTALAÇÃO. AF_12/2021</t>
  </si>
  <si>
    <t xml:space="preserve"> 16.4.3 </t>
  </si>
  <si>
    <t xml:space="preserve"> 16.4.4 </t>
  </si>
  <si>
    <t xml:space="preserve"> 97670 </t>
  </si>
  <si>
    <t>ELETRODUTO FLEXÍVEL CORRUGADO, PEAD, DN 100 (4"), PARA REDE ENTERRADA DE DISTRIBUIÇÃO DE ENERGIA ELÉTRICA - FORNECIMENTO E INSTALAÇÃO. AF_12/2021</t>
  </si>
  <si>
    <t xml:space="preserve"> 16.4.5 </t>
  </si>
  <si>
    <t xml:space="preserve"> 97669 </t>
  </si>
  <si>
    <t>ELETRODUTO FLEXÍVEL CORRUGADO, PEAD, DN 90 (3"), PARA REDE ENTERRADA DE DISTRIBUIÇÃO DE ENERGIA ELÉTRICA - FORNECIMENTO E INSTALAÇÃO. AF_12/2021</t>
  </si>
  <si>
    <t xml:space="preserve"> 16.4.6 </t>
  </si>
  <si>
    <t xml:space="preserve"> 97667 </t>
  </si>
  <si>
    <t>ELETRODUTO FLEXÍVEL CORRUGADO, PEAD, DN 50 (1 1/2"), PARA REDE ENTERRADA DE DISTRIBUIÇÃO DE ENERGIA ELÉTRICA - FORNECIMENTO E INSTALAÇÃO. AF_12/2021</t>
  </si>
  <si>
    <t xml:space="preserve"> 16.4.7 </t>
  </si>
  <si>
    <t xml:space="preserve"> 91855 </t>
  </si>
  <si>
    <t>ELETRODUTO FLEXÍVEL CORRUGADO REFORÇADO, PVC, DN 25 MM (3/4"), PARA CIRCUITOS TERMINAIS, INSTALADO EM PAREDE - FORNECIMENTO E INSTALAÇÃO. AF_03/2023</t>
  </si>
  <si>
    <t xml:space="preserve"> 17 </t>
  </si>
  <si>
    <t>SISTEMA DE EXAUSTÃO MECÂNICA</t>
  </si>
  <si>
    <t xml:space="preserve"> 17.1 </t>
  </si>
  <si>
    <t xml:space="preserve"> 180520335 </t>
  </si>
  <si>
    <t>DUTO DE ALONGAMENTO PARA EXAUSTOR EÓLICO</t>
  </si>
  <si>
    <t xml:space="preserve"> 17.2 </t>
  </si>
  <si>
    <t xml:space="preserve"> 180520336 </t>
  </si>
  <si>
    <t>INSTALAÇÃO DE EXAUSTOR ELÉTRICO TIPO DOMICILIAR</t>
  </si>
  <si>
    <t xml:space="preserve"> 17.3 </t>
  </si>
  <si>
    <t xml:space="preserve"> 180520337 </t>
  </si>
  <si>
    <t>Coifa em aço inox escovado G-220 AISI 304 liga 18.8, tipo parede, com filtrosinercias, calha coletora de gordura e luminária, dimensões: Larg=4000 x Prof=1200 x alt=450mm</t>
  </si>
  <si>
    <t xml:space="preserve"> 18 </t>
  </si>
  <si>
    <t>ANTENA E SONORIZAÇÃO</t>
  </si>
  <si>
    <t xml:space="preserve"> 18.1 </t>
  </si>
  <si>
    <t>TV DIGITAL</t>
  </si>
  <si>
    <t xml:space="preserve"> 18.1.1 </t>
  </si>
  <si>
    <t xml:space="preserve"> 151819 </t>
  </si>
  <si>
    <t>Ponto de antena de TV - considerando eletroduto PVC rígido de 3/4" inclusive conexões (3.0m), cabo coaxial 67 Ohms (4.5m) e caixa PVC 4x2" (1 und)</t>
  </si>
  <si>
    <t xml:space="preserve"> 18.1.2 </t>
  </si>
  <si>
    <t xml:space="preserve"> 98300 </t>
  </si>
  <si>
    <t>CABO COAXIAL RG6 95% - FORNECIMENTO E INSTALAÇÃO. AF_08/2025</t>
  </si>
  <si>
    <t xml:space="preserve"> 18.1.3 </t>
  </si>
  <si>
    <t xml:space="preserve"> 180520297 </t>
  </si>
  <si>
    <t>KIT ANTENA PARABOLICA C/RECEPTOR DIGITAL CENTURY MIDIABOX</t>
  </si>
  <si>
    <t xml:space="preserve"> 18.1.4 </t>
  </si>
  <si>
    <t xml:space="preserve"> 91940 </t>
  </si>
  <si>
    <t>CAIXA RETANGULAR 4" X 2" MÉDIA (1,30 M DO PISO), PVC, INSTALADA EM PAREDE - FORNECIMENTO E INSTALAÇÃO. AF_03/2023</t>
  </si>
  <si>
    <t xml:space="preserve"> 18.1.5 </t>
  </si>
  <si>
    <t>INFRAESTRUTURA COMPLEMENTAR</t>
  </si>
  <si>
    <t xml:space="preserve"> 18.1.5.1 </t>
  </si>
  <si>
    <t xml:space="preserve"> 91852 </t>
  </si>
  <si>
    <t>ELETRODUTO FLEXÍVEL CORRUGADO, PVC, DN 20 MM (1/2"), PARA CIRCUITOS TERMINAIS, INSTALADO EM PAREDE - FORNECIMENTO E INSTALAÇÃO. AF_03/2023</t>
  </si>
  <si>
    <t xml:space="preserve"> 18.1.5.2 </t>
  </si>
  <si>
    <t xml:space="preserve"> 90447 </t>
  </si>
  <si>
    <t>RASGO LINEAR MANUAL EM ALVENARIA, PARA ELETRODUTOS, DIÂMETROS MENORES OU IGUAIS A 40 MM. AF_09/2023</t>
  </si>
  <si>
    <t xml:space="preserve"> 18.1.5.3 </t>
  </si>
  <si>
    <t xml:space="preserve"> 90466 </t>
  </si>
  <si>
    <t>CHUMBAMENTO LINEAR EM ALVENARIA PARA RAMAIS/DISTRIBUIÇÃO DE INSTALAÇÕES HIDRÁULICAS COM DIÂMETROS MENORES OU IGUAIS A 40 MM. AF_09/2023</t>
  </si>
  <si>
    <t xml:space="preserve"> 18.2 </t>
  </si>
  <si>
    <t>SONORIZAÇÃO AMBIENTE</t>
  </si>
  <si>
    <t xml:space="preserve"> 18.2.1 </t>
  </si>
  <si>
    <t xml:space="preserve"> 180520338 </t>
  </si>
  <si>
    <t>Amplificador de Potência 1300w 4 Ohms - OP 7600 Oneal ou similar</t>
  </si>
  <si>
    <t xml:space="preserve"> 18.2.2 </t>
  </si>
  <si>
    <t xml:space="preserve"> 180520339 </t>
  </si>
  <si>
    <t>Caixa acustica quadrada em ABS, tela de aluminio microperfurada, pintura eletrostatica c/poliester, Woofer coaxial 6" c/carcaça de aluminio. potencia 100W</t>
  </si>
  <si>
    <t xml:space="preserve"> 19 </t>
  </si>
  <si>
    <t>CLIMATIZAÇÃO</t>
  </si>
  <si>
    <t xml:space="preserve"> 19.1 </t>
  </si>
  <si>
    <t>DUTOS</t>
  </si>
  <si>
    <t xml:space="preserve"> 19.1.1 </t>
  </si>
  <si>
    <t xml:space="preserve"> 91927 </t>
  </si>
  <si>
    <t>CABO DE COBRE FLEXÍVEL ISOLADO, 2,5 MM², ANTI-CHAMA 0,6/1,0 KV, PARA CIRCUITOS TERMINAIS - FORNECIMENTO E INSTALAÇÃO. AF_03/2023</t>
  </si>
  <si>
    <t xml:space="preserve"> 19.1.2 </t>
  </si>
  <si>
    <t xml:space="preserve"> 91929 </t>
  </si>
  <si>
    <t>CABO DE COBRE FLEXÍVEL ISOLADO, 4 MM², ANTI-CHAMA 0,6/1,0 KV, PARA CIRCUITOS TERMINAIS - FORNECIMENTO E INSTALAÇÃO. AF_03/2023</t>
  </si>
  <si>
    <t xml:space="preserve"> 19.1.3 </t>
  </si>
  <si>
    <t xml:space="preserve"> 97327 </t>
  </si>
  <si>
    <t>TUBO EM COBRE FLEXÍVEL, DN 1/4", COM ISOLAMENTO, INSTALADO EM RAMAL DE ALIMENTAÇÃO DE AR-CONDICIONADO - FORNECIMENTO E INSTALAÇÃO. AF_07/2025</t>
  </si>
  <si>
    <t xml:space="preserve"> 19.1.4 </t>
  </si>
  <si>
    <t xml:space="preserve"> 97328 </t>
  </si>
  <si>
    <t>TUBO EM COBRE FLEXÍVEL, DN 3/8", COM ISOLAMENTO, INSTALADO EM RAMAL DE ALIMENTAÇÃO DE AR-CONDICIONADO - FORNECIMENTO E INSTALAÇÃO. AF_07/2025</t>
  </si>
  <si>
    <t xml:space="preserve"> 19.1.5 </t>
  </si>
  <si>
    <t xml:space="preserve"> 97330 </t>
  </si>
  <si>
    <t>TUBO EM COBRE FLEXÍVEL, DN 5/8", COM ISOLAMENTO, INSTALADO EM RAMAL DE ALIMENTAÇÃO DE AR-CONDICIONADO - FORNECIMENTO E INSTALAÇÃO. AF_07/2025</t>
  </si>
  <si>
    <t xml:space="preserve"> 19.2 </t>
  </si>
  <si>
    <t>DRENO</t>
  </si>
  <si>
    <t xml:space="preserve"> 19.2.1 </t>
  </si>
  <si>
    <t xml:space="preserve"> 19.2.2 </t>
  </si>
  <si>
    <t xml:space="preserve"> 19.2.3 </t>
  </si>
  <si>
    <t xml:space="preserve"> 19.2.4 </t>
  </si>
  <si>
    <t xml:space="preserve"> 19.3 </t>
  </si>
  <si>
    <t>EQUIPAMENTOS</t>
  </si>
  <si>
    <t xml:space="preserve"> 19.3.1 </t>
  </si>
  <si>
    <t xml:space="preserve"> 180602 </t>
  </si>
  <si>
    <t>Fornecimento e Instalação de Unidade Evaporadora e Condensadora de Ar Condicionado tipo Split Inverter Hi-Wall (Parede) de 9.000 BTU´s - R32 - 220V - Ciclo Frio - Classificação A (Selo PROCEL), inclusive amortecedores vibra-stop, exclusive tubulações frigorígenas em cobre, isolantes térmicos, cabos elétricos de interligação e dreno para escoamento de água</t>
  </si>
  <si>
    <t xml:space="preserve"> 19.3.2 </t>
  </si>
  <si>
    <t xml:space="preserve"> 180603 </t>
  </si>
  <si>
    <t>FFornecimento e Instalação de Unidade Evaporadora e Condensadora de Ar Condicionado tipo Split Inverter Hi-Wall (Parede) de 12.000 BTU´s - R32 - 220V - Ciclo Frio - Classificação A (Selo PROCEL), inclusive amortecedores vibra-stop, exclusive tubulações frigorígenas em cobre, isolantes térmicos, cabos elétricos de interligação e dreno para escoamento de água</t>
  </si>
  <si>
    <t xml:space="preserve"> 19.3.3 </t>
  </si>
  <si>
    <t xml:space="preserve"> 180604 </t>
  </si>
  <si>
    <t>Fornecimento e Instalação de Unidade Evaporadora e Condensadora de Ar Condicionado tipo Split Inverter Hi-Wall (Parede) de 18.000 BTU´s - R32 - 220V - Ciclo Frio - Classificação A (Selo PROCEL), inclusive amortecedores vibra-stop, exclusive tubulações frigorígenas em cobre, isolantes térmicos, cabos elétricos de interligação e dreno para escoamento de água</t>
  </si>
  <si>
    <t xml:space="preserve"> 19.3.4 </t>
  </si>
  <si>
    <t xml:space="preserve"> 180606 </t>
  </si>
  <si>
    <t>Fornecimento e Instalação de Unidade Evaporadora e Condensadora de Ar Condicionado tipo Split Inverter Hi-Wall (Parede) de 24.000 BTU´s ? R32 - 220V - Ciclo Frio - Classificação A (Selo PROCEL), inclusive amortecedores vibra-stop, exclusive tubulações frigorígenas em cobre, isolantes térmicos, cabos elétricos de interligação e dreno para escoamento de água</t>
  </si>
  <si>
    <t xml:space="preserve"> 19.3.5 </t>
  </si>
  <si>
    <t xml:space="preserve"> 180608 </t>
  </si>
  <si>
    <t>Fornecimento e Instalação de Unidade Evaporadora e Condensadora de Ar Condicionado tipo Split Inverter Piso Teto de 36.000 BTU´s - R32 - 220V - Ciclo Frio - Classificação A (Selo PROCEL), inclusive amortecedores vibra-stop, exclusive tubulações frigorígenas em cobre, isolantes térmicos, cabos elétricos de interligação e dreno para escoamento de água</t>
  </si>
  <si>
    <t xml:space="preserve"> 19.3.6 </t>
  </si>
  <si>
    <t xml:space="preserve"> 100862 </t>
  </si>
  <si>
    <t>SUPORTE MÃO FRANCESA EM AÇO, ABAS IGUAIS 40 CM, CAPACIDADE MÍNIMA 70 KG, BRANCO - FORNECIMENTO E INSTALAÇÃO. AF_02/2026</t>
  </si>
  <si>
    <t xml:space="preserve"> 20 </t>
  </si>
  <si>
    <t>SISTEMA FOTOVOLTAICO</t>
  </si>
  <si>
    <t xml:space="preserve"> 20.1 </t>
  </si>
  <si>
    <t xml:space="preserve"> 151419 </t>
  </si>
  <si>
    <t>Cabo de cobre termoplástico (PVC) flexível isolado 0,60/1kV, antichama, HEPR 90ºC ? 6,0mm2</t>
  </si>
  <si>
    <t xml:space="preserve"> 20.2 </t>
  </si>
  <si>
    <t xml:space="preserve"> 0120072026 </t>
  </si>
  <si>
    <t>Fornecimento e instalação de painel solar</t>
  </si>
  <si>
    <t xml:space="preserve"> 20.3 </t>
  </si>
  <si>
    <t xml:space="preserve"> 0220072026 </t>
  </si>
  <si>
    <t>INVERSOR FOTOVOLTÁICO SAÍDA TRIFÁSICA - 15 KW - ENTRADA ATÉ 1000 VCC - EFICIÊNCIA MÍNIMA 95%</t>
  </si>
  <si>
    <t xml:space="preserve"> 20.4 </t>
  </si>
  <si>
    <t xml:space="preserve"> 151334 </t>
  </si>
  <si>
    <t>Disjuntor caixa moldada termomagnetico fixo, tripolar 200A, Icu: 50kA, 400/500Vca, referência Siemens, Soprano, Schneider ou equivalente</t>
  </si>
  <si>
    <t xml:space="preserve"> 20.5 </t>
  </si>
  <si>
    <t xml:space="preserve"> 150835 </t>
  </si>
  <si>
    <t>Eletrocalha perfurada em chapa de aço galvanizado nº16, 150x50mm, sem tampa</t>
  </si>
  <si>
    <t xml:space="preserve"> 20.6 </t>
  </si>
  <si>
    <t xml:space="preserve"> 150860 </t>
  </si>
  <si>
    <t>Tampa de encaixe para eletrocalha em chapa de aço galvanizada 18, dim. 150mm</t>
  </si>
  <si>
    <t xml:space="preserve"> 20.7 </t>
  </si>
  <si>
    <t xml:space="preserve"> 150616 </t>
  </si>
  <si>
    <t>Caixa de passagem de alvenaria de blocos de concreto 9x19x39cm, dimensões de 50x50x50cm, com revestimento interno em chapisco e reboco, tampa de concreto esp.5cm e lastro de brita 5 cm</t>
  </si>
  <si>
    <t xml:space="preserve"> 20.8 </t>
  </si>
  <si>
    <t xml:space="preserve"> 151130 </t>
  </si>
  <si>
    <t>Eletroduto de PVC rígido roscável, diâmetro 2", inclusive conexões</t>
  </si>
  <si>
    <t xml:space="preserve"> 20.9 </t>
  </si>
  <si>
    <t xml:space="preserve"> 151139 </t>
  </si>
  <si>
    <t>Eletroduto PEAD parede simples, corrugado, cor preta, diâmetro 2", referencia Kanaflex, Plastibras ou equivalente</t>
  </si>
  <si>
    <t xml:space="preserve"> 20.10 </t>
  </si>
  <si>
    <t xml:space="preserve"> 151421 </t>
  </si>
  <si>
    <t>Cabo de cobre termoplástico (PVC) flexível isolado 0,60/1kV, antichama, HEPR 90ºC ? 16,0mm2</t>
  </si>
  <si>
    <t xml:space="preserve"> 20.11 </t>
  </si>
  <si>
    <t xml:space="preserve"> 151422 </t>
  </si>
  <si>
    <t>Cabo de cobre termoplástico (PVC) flexível isolado 0,60/1kV, antichama, HEPR 90ºC ? 25,0mm2</t>
  </si>
  <si>
    <t xml:space="preserve"> 20.12 </t>
  </si>
  <si>
    <t xml:space="preserve"> 160316 </t>
  </si>
  <si>
    <t>Caixa de inspeção em PVC, diâmetro 300 mm, ref TEL-552, marca de referência Termotécnica ou equivalente, inclusive escavação e reaterro</t>
  </si>
  <si>
    <t xml:space="preserve"> 20.13 </t>
  </si>
  <si>
    <t xml:space="preserve"> 160321 </t>
  </si>
  <si>
    <t>Tampa reforçada em ferro fundido com escotilha TEL 536, inclusive assentamento, marca de referência Termotécnica ou equivalente</t>
  </si>
  <si>
    <t xml:space="preserve"> 20.14 </t>
  </si>
  <si>
    <t xml:space="preserve"> 160311 </t>
  </si>
  <si>
    <t>Haste de terra tipo COPPERWELD - 5/8" x 2.40m</t>
  </si>
  <si>
    <t xml:space="preserve"> 20.15 </t>
  </si>
  <si>
    <t xml:space="preserve"> 160334 </t>
  </si>
  <si>
    <t>Terminal estanhado de 1 compressão 1 furo, 50mm², ref. TEL-5150, marca de referência Termotécnica ou equivalente</t>
  </si>
  <si>
    <t xml:space="preserve"> 20.16 </t>
  </si>
  <si>
    <t xml:space="preserve"> 160333 </t>
  </si>
  <si>
    <t>Cabo de cobre nú 50 mm2, ref. TEL-5750, marca de referência Termotécnica ou equivalente, inclusive abertura e fechamento de vala para cabo dimensões 50x20cm</t>
  </si>
  <si>
    <t xml:space="preserve"> 20.17 </t>
  </si>
  <si>
    <t xml:space="preserve"> 104749 </t>
  </si>
  <si>
    <t>CONECTOR GRAMPO METÁLICO TIPO OLHAL, PARA SPDA, PARA HASTE DE ATERRAMENTO DE 3/4'' E CABOS DE 10 A 50 MM2 - FORNECIMENTO E INSTALAÇÃO. AF_08/2023</t>
  </si>
  <si>
    <t xml:space="preserve"> 21 </t>
  </si>
  <si>
    <t>SISTEMA DE PROTEÇÃO CONTRA DESCARGAS ATMOSFÉRICAS (SPDA)</t>
  </si>
  <si>
    <t xml:space="preserve"> 21.1 </t>
  </si>
  <si>
    <t xml:space="preserve"> 96985 </t>
  </si>
  <si>
    <t>HASTE DE ATERRAMENTO, DIÂMETRO 5/8", COM 3 METROS - FORNECIMENTO E INSTALAÇÃO. AF_08/2023</t>
  </si>
  <si>
    <t xml:space="preserve"> 21.2 </t>
  </si>
  <si>
    <t xml:space="preserve"> 96989 </t>
  </si>
  <si>
    <t>CAPTOR TIPO FRANKLIN PARA SPDA - FORNECIMENTO E INSTALAÇÃO. AF_08/2023</t>
  </si>
  <si>
    <t xml:space="preserve"> 21.3 </t>
  </si>
  <si>
    <t xml:space="preserve"> 96988 </t>
  </si>
  <si>
    <t>MASTRO 1 ½", COM 3 METROS, PARA SPDA - FORNECIMENTO E INSTALAÇÃO. AF_08/2023</t>
  </si>
  <si>
    <t xml:space="preserve"> 21.4 </t>
  </si>
  <si>
    <t xml:space="preserve"> 96984 </t>
  </si>
  <si>
    <t>ELETRODUTO PVC RÍGIDO, DIÂMETRO 40MM, COM 3 METROS, PARA SPDA - FORNECIMENTO E INSTALAÇÃO. AF_08/2023</t>
  </si>
  <si>
    <t xml:space="preserve"> 21.5 </t>
  </si>
  <si>
    <t xml:space="preserve"> 150610 </t>
  </si>
  <si>
    <t>Caixa de aterramento de concreto simples, nas dimensões de 30x30x25cm, com revest. int. em chapisco e reboco, tampa de concreto esp.5cm e lastro de brita esp. 5 cm, incl. haste 5/8"x2400mm</t>
  </si>
  <si>
    <t xml:space="preserve"> 21.6 </t>
  </si>
  <si>
    <t xml:space="preserve"> 96973 </t>
  </si>
  <si>
    <t>CORDOALHA DE COBRE NU 35 MM², NÃO ENTERRADA, COM ISOLADOR - FORNECIMENTO E INSTALAÇÃO. AF_08/2023</t>
  </si>
  <si>
    <t xml:space="preserve"> 21.7 </t>
  </si>
  <si>
    <t xml:space="preserve"> 96974 </t>
  </si>
  <si>
    <t>CORDOALHA DE COBRE NU 50 MM², NÃO ENTERRADA, COM ISOLADOR - FORNECIMENTO E INSTALAÇÃO. AF_08/2023</t>
  </si>
  <si>
    <t xml:space="preserve"> 22 </t>
  </si>
  <si>
    <t>INSTALAÇÕES DE CABEAMENTO ESTRUTURADO</t>
  </si>
  <si>
    <t xml:space="preserve"> 22.1 </t>
  </si>
  <si>
    <t>ACESSÓRIOS CABEAMENTO</t>
  </si>
  <si>
    <t xml:space="preserve"> 22.1.1 </t>
  </si>
  <si>
    <t xml:space="preserve"> 160865 </t>
  </si>
  <si>
    <t>Switch 48 portas RJ-45 10/100 + 2 10/100/1000, inclusive fixação em Rack 19"</t>
  </si>
  <si>
    <t xml:space="preserve"> 22.1.2 </t>
  </si>
  <si>
    <t xml:space="preserve"> 160848 </t>
  </si>
  <si>
    <t>Patch Cord Gigalan Fast-Lan Extra Flexível CAT 6 U/UTP RJ-45 ? 3,00 m</t>
  </si>
  <si>
    <t xml:space="preserve"> 22.1.3 </t>
  </si>
  <si>
    <t xml:space="preserve"> 98302 </t>
  </si>
  <si>
    <t>PATCH PANEL 24 PORTAS, CATEGORIA 6 - FORNECIMENTO E INSTALAÇÃO. AF_08/2025</t>
  </si>
  <si>
    <t xml:space="preserve"> 22.1.4 </t>
  </si>
  <si>
    <t xml:space="preserve"> 160825 </t>
  </si>
  <si>
    <t>Guia de Cabos Fechado Horizontal Padrão 19" - 1 U, inclusive fixação em Rack 19"</t>
  </si>
  <si>
    <t xml:space="preserve"> 22.1.5 </t>
  </si>
  <si>
    <t xml:space="preserve"> 100555 </t>
  </si>
  <si>
    <t>RACK ABERTO EM COLUNA 44U PARA SERVIDOR - FORNECIMENTO E INSTALAÇÃO. AF_08/2025</t>
  </si>
  <si>
    <t xml:space="preserve"> 22.1.6 </t>
  </si>
  <si>
    <t xml:space="preserve"> 180520302 </t>
  </si>
  <si>
    <t>RÉGUA DE TOMADAS ELÉTRICAS, COM 08 TOMADAS, PADRÃO RACK 19"</t>
  </si>
  <si>
    <t xml:space="preserve"> 22.1.7 </t>
  </si>
  <si>
    <t xml:space="preserve"> 180520348 </t>
  </si>
  <si>
    <t>BANDEJA MÓVEL, PADRÃO 19"</t>
  </si>
  <si>
    <t xml:space="preserve"> 22.1.8 </t>
  </si>
  <si>
    <t xml:space="preserve"> 160828 </t>
  </si>
  <si>
    <t>Guia de Cabos Vertical para Rack Aberto Padrão 19" - 44 U´s x 1940 x 50mm</t>
  </si>
  <si>
    <t xml:space="preserve"> 22.2 </t>
  </si>
  <si>
    <t>ACESSÓRIOS</t>
  </si>
  <si>
    <t xml:space="preserve"> 22.2.1 </t>
  </si>
  <si>
    <t xml:space="preserve"> 22.2.2 </t>
  </si>
  <si>
    <t xml:space="preserve"> 92884 </t>
  </si>
  <si>
    <t>ARMAÇÃO UTILIZANDO AÇO CA-25 DE 10,0 MM - MONTAGEM. AF_06/2022</t>
  </si>
  <si>
    <t xml:space="preserve"> 22.2.3 </t>
  </si>
  <si>
    <t xml:space="preserve"> 98463 </t>
  </si>
  <si>
    <t>SUPORTE ISOLADOR PARA FIXAÇÃO DA CORDOALHA DE COBRE EM ALVENARIA OU CONCRETO - FORNECIMENTO E INSTALAÇÃO. AF_08/2023</t>
  </si>
  <si>
    <t xml:space="preserve"> 22.3 </t>
  </si>
  <si>
    <t>CAIXAS E QUADROS</t>
  </si>
  <si>
    <t xml:space="preserve"> 22.3.1 </t>
  </si>
  <si>
    <t xml:space="preserve"> 100557 </t>
  </si>
  <si>
    <t>CAIXA DE PASSAGEM PARA TELEFONE 80X80X15CM (SOBREPOR) - FORNECIMENTO E INSTALAÇÃO. AF_08/2025</t>
  </si>
  <si>
    <t xml:space="preserve"> 22.4 </t>
  </si>
  <si>
    <t>DISPOSITIVOS</t>
  </si>
  <si>
    <t xml:space="preserve"> 22.4.1 </t>
  </si>
  <si>
    <t xml:space="preserve"> 98307 </t>
  </si>
  <si>
    <t>TOMADA DE REDE RJ45 - FORNECIMENTO E INSTALAÇÃO. AF_08/2025</t>
  </si>
  <si>
    <t xml:space="preserve"> 22.5 </t>
  </si>
  <si>
    <t>ELETROCALHA E ELETRODUTOS</t>
  </si>
  <si>
    <t xml:space="preserve"> 22.5.1 </t>
  </si>
  <si>
    <t xml:space="preserve"> 97238 </t>
  </si>
  <si>
    <t>ELETROCALHA LISA OU PERFURADA EM AÇO GALVANIZADO, LARGURA 100MM E ALTURA 50MM, INCLUSIVE EMENDA E FIXAÇÃO - FORNECIMENTO E INSTALAÇÃO. AF_04/2023</t>
  </si>
  <si>
    <t xml:space="preserve"> 22.5.2 </t>
  </si>
  <si>
    <t xml:space="preserve"> 22.5.3 </t>
  </si>
  <si>
    <t xml:space="preserve"> 91835 </t>
  </si>
  <si>
    <t>ELETRODUTO FLEXÍVEL CORRUGADO REFORÇADO, PVC, DN 25 MM (3/4"), PARA CIRCUITOS TERMINAIS, INSTALADO EM FORRO - FORNECIMENTO E INSTALAÇÃO. AF_03/2023</t>
  </si>
  <si>
    <t xml:space="preserve"> 22.5.4 </t>
  </si>
  <si>
    <t xml:space="preserve"> 91865 </t>
  </si>
  <si>
    <t>ELETRODUTO RÍGIDO ROSCÁVEL, PVC, DN 40 MM (1 1/4"), PARA CIRCUITOS TERMINAIS, INSTALADO EM FORRO - FORNECIMENTO E INSTALAÇÃO. AF_03/2023</t>
  </si>
  <si>
    <t xml:space="preserve"> 22.5.5 </t>
  </si>
  <si>
    <t xml:space="preserve"> 93011 </t>
  </si>
  <si>
    <t>ELETRODUTO RÍGIDO ROSCÁVEL, PVC, DN 85 MM (3"), PARA REDE ENTERRADA DE DISTRIBUIÇÃO DE ENERGIA ELÉTRICA - FORNECIMENTO E INSTALAÇÃO. AF_12/2021</t>
  </si>
  <si>
    <t xml:space="preserve"> 22.6 </t>
  </si>
  <si>
    <t>CABEAMENTO</t>
  </si>
  <si>
    <t xml:space="preserve"> 22.6.1 </t>
  </si>
  <si>
    <t xml:space="preserve"> 98297 </t>
  </si>
  <si>
    <t>CABO ELETRÔNICO CATEGORIA 6, INSTALADO EM EDIFICAÇÃO INSTITUCIONAL - FORNECIMENTO E INSTALAÇÃO. AF_08/2025</t>
  </si>
  <si>
    <t xml:space="preserve"> 23 </t>
  </si>
  <si>
    <t>REDE DE AR COMPRIMIDO</t>
  </si>
  <si>
    <t xml:space="preserve"> 23.1 </t>
  </si>
  <si>
    <t xml:space="preserve"> 104824 </t>
  </si>
  <si>
    <t>INSTALAÇÃO E FORNECIMENTO DE POSTO PAREDE, INTERNO OU EXTERNO, PARA REDE DE GASES HOSPITALARES, COM VÁLVULA DE IMPACTO P/ESTANQUEIDADE, PRESSÃO MÁX. TRAB. 8,0 KGF/CM2, CONEXÕES, COM CANOPLA PLÁSTICA COM INDICAÇÃO DO TIPO DE GÁS, COMPLETO. AF_11/2023</t>
  </si>
  <si>
    <t xml:space="preserve"> 23.2 </t>
  </si>
  <si>
    <t xml:space="preserve"> 103836 </t>
  </si>
  <si>
    <t>TUBO EM COBRE RÍGIDO, DN 22 MM, CLASSE A, SEM ISOLAMENTO, INSTALADO EM RAMAL E SUB-RAMAL DE GÁS MEDICINAL - FORNECIMENTO E INSTALAÇÃO. AF_04/2022</t>
  </si>
  <si>
    <t xml:space="preserve"> 23.3 </t>
  </si>
  <si>
    <t xml:space="preserve"> 103835 </t>
  </si>
  <si>
    <t>TUBO EM COBRE RÍGIDO, DN 15 MM, CLASSE A, SEM ISOLAMENTO, INSTALADO EM RAMAL E SUB-RAMAL DE GÁS MEDICINAL - FORNECIMENTO E INSTALAÇÃO. AF_04/2022</t>
  </si>
  <si>
    <t xml:space="preserve"> 23.4 </t>
  </si>
  <si>
    <t xml:space="preserve"> 103865 </t>
  </si>
  <si>
    <t>TÊ EM COBRE, DN 15 MM, SEM ANEL DE SOLDA, INSTALADO EM RAMAL E SUB-RAMAL DE GÁS MEDICINAL - FORNECIMENTO E INSTALAÇÃO. AF_04/2022</t>
  </si>
  <si>
    <t xml:space="preserve"> 23.5 </t>
  </si>
  <si>
    <t xml:space="preserve"> 103838 </t>
  </si>
  <si>
    <t>COTOVELO EM COBRE, DN 15 MM, 90 GRAUS, SEM ANEL DE SOLDA, INSTALADO EM RAMAL E SUB-RAMAL DE GÁS MEDICINAL - FORNECIMENTO E INSTALAÇÃO. AF_04/2022</t>
  </si>
  <si>
    <t xml:space="preserve"> 23.6 </t>
  </si>
  <si>
    <t xml:space="preserve"> 103847 </t>
  </si>
  <si>
    <t>LUVA EM COBRE, DN 15 MM, SEM ANEL DE SOLDA, INSTALADO EM RAMAL E SUB-RAMAL DE GÁS MEDICINAL - FORNECIMENTO E INSTALAÇÃO. AF_04/2022</t>
  </si>
  <si>
    <t xml:space="preserve"> 23.7 </t>
  </si>
  <si>
    <t xml:space="preserve"> 103866 </t>
  </si>
  <si>
    <t>TÊ EM COBRE, DN 22 MM, SEM ANEL DE SOLDA, INSTALADO EM RAMAL E SUB-RAMAL DE GÁS MEDICINAL - FORNECIMENTO E INSTALAÇÃO. AF_04/2022</t>
  </si>
  <si>
    <t xml:space="preserve"> 23.8 </t>
  </si>
  <si>
    <t xml:space="preserve"> 103841 </t>
  </si>
  <si>
    <t>COTOVELO EM COBRE, DN 22 MM, 90 GRAUS, SEM ANEL DE SOLDA, INSTALADO EM RAMAL E SUB-RAMAL DE GÁS MEDICINAL - FORNECIMENTO E INSTALAÇÃO. AF_04/2022</t>
  </si>
  <si>
    <t xml:space="preserve"> 23.9 </t>
  </si>
  <si>
    <t xml:space="preserve"> 103852 </t>
  </si>
  <si>
    <t>LUVA EM COBRE, DN 22 MM, SEM ANEL DE SOLDA, INSTALADO EM RAMAL E SUB-RAMAL DE GÁS MEDICINAL - FORNECIMENTO E INSTALAÇÃO. AF_04/2022</t>
  </si>
  <si>
    <t xml:space="preserve"> 23.10 </t>
  </si>
  <si>
    <t xml:space="preserve"> 103856 </t>
  </si>
  <si>
    <t>BUCHA DE REDUÇÃO EM COBRE, DN 22 MM X 15 MM, SEM ANEL DE SOLDA, PONTA X BOLSA, INSTALADO EM RAMAL E SUB-RAMAL DE GÁS MEDICINAL - FORNECIMENTO E INSTALAÇÃO. AF_04/2022</t>
  </si>
  <si>
    <t xml:space="preserve"> 23.11 </t>
  </si>
  <si>
    <t xml:space="preserve"> 90460 </t>
  </si>
  <si>
    <t>SUPORTE PARA 2 TUBOS HORIZONTAIS, ESPAÇADO A CADA 56 CM, EM PERFILADO COM COMPRIMENTO DE 25 CM FIXADO EM LAJE, POR METRO DE TUBULAÇÃO FIXADA. AF_09/2023</t>
  </si>
  <si>
    <t xml:space="preserve"> 24 </t>
  </si>
  <si>
    <t>GASES MEDICINAIS</t>
  </si>
  <si>
    <t xml:space="preserve"> 24.1 </t>
  </si>
  <si>
    <t>TUBULAÇÃO</t>
  </si>
  <si>
    <t xml:space="preserve"> 24.1.1 </t>
  </si>
  <si>
    <t xml:space="preserve"> 24.1.2 </t>
  </si>
  <si>
    <t xml:space="preserve"> 24.1.3 </t>
  </si>
  <si>
    <t xml:space="preserve"> 103837 </t>
  </si>
  <si>
    <t>TUBO EM COBRE RÍGIDO, DN 28 MM, CLASSE A, SEM ISOLAMENTO, INSTALADO EM RAMAL E SUB-RAMAL DE GÁS MEDICINAL - FORNECIMENTO E INSTALAÇÃO. AF_04/2022</t>
  </si>
  <si>
    <t xml:space="preserve"> 24.1.4 </t>
  </si>
  <si>
    <t xml:space="preserve"> 24.1.5 </t>
  </si>
  <si>
    <t xml:space="preserve"> 103867 </t>
  </si>
  <si>
    <t>TÊ EM COBRE, DN 28 MM, SEM ANEL DE SOLDA, INSTALADO EM RAMAL E SUB-RAMAL DE GÁS MEDICINAL - FORNECIMENTO E INSTALAÇÃO. AF_04/2022</t>
  </si>
  <si>
    <t xml:space="preserve"> 24.1.6 </t>
  </si>
  <si>
    <t xml:space="preserve"> 24.2 </t>
  </si>
  <si>
    <t xml:space="preserve"> 24.2.1 </t>
  </si>
  <si>
    <t xml:space="preserve"> 180520309 </t>
  </si>
  <si>
    <t>Central Semi-Automática para Oxigênio Medicinal - Tipo 2x2</t>
  </si>
  <si>
    <t xml:space="preserve"> 24.2.2 </t>
  </si>
  <si>
    <t xml:space="preserve"> 180520310 </t>
  </si>
  <si>
    <t>Central Semi-Automática para Ar Comprimido Medicinal - Tipo 2x2</t>
  </si>
  <si>
    <t xml:space="preserve"> 24.2.3 </t>
  </si>
  <si>
    <t xml:space="preserve"> 180520311 </t>
  </si>
  <si>
    <t>Compressor para Ar Medicinal Odontológico</t>
  </si>
  <si>
    <t xml:space="preserve"> 24.2.4 </t>
  </si>
  <si>
    <t xml:space="preserve"> 180520312 </t>
  </si>
  <si>
    <t>Régua de Gases com 1 ponto de O2 e 1 ponto de Ar Comprimido + Tomadas</t>
  </si>
  <si>
    <t xml:space="preserve"> 24.2.5 </t>
  </si>
  <si>
    <t xml:space="preserve"> 180520313 </t>
  </si>
  <si>
    <t>Painel de Alarme para Oxigênio e Ar Medicinal</t>
  </si>
  <si>
    <t xml:space="preserve"> 24.2.6 </t>
  </si>
  <si>
    <t xml:space="preserve"> 180520314 </t>
  </si>
  <si>
    <t>Bomba de Vácuo Odontológico</t>
  </si>
  <si>
    <t xml:space="preserve"> 24.2.7 </t>
  </si>
  <si>
    <t xml:space="preserve"> 180520315 </t>
  </si>
  <si>
    <t>Posto de consumo de parede (ar comprimido, oxigênio, vácuo medicinal ou vácuo odontológico). Fornecimento e instalação</t>
  </si>
  <si>
    <t xml:space="preserve"> 24.2.8 </t>
  </si>
  <si>
    <t xml:space="preserve"> 180520317 </t>
  </si>
  <si>
    <t>PONTO DE CHAMADA DE ENFERMAGEM – BOTOEIRA E ACESSÓRIOS</t>
  </si>
  <si>
    <t xml:space="preserve"> 24.2.9 </t>
  </si>
  <si>
    <t xml:space="preserve"> 180520318 </t>
  </si>
  <si>
    <t>PLACA DE SINALIZAÇÃO PARA CENTRAL DE GASES</t>
  </si>
  <si>
    <t xml:space="preserve"> 24.2.10 </t>
  </si>
  <si>
    <t xml:space="preserve"> 180520319 </t>
  </si>
  <si>
    <t>ENSAIOS E TESTES DA REDE DE GASES</t>
  </si>
  <si>
    <t xml:space="preserve"> 25 </t>
  </si>
  <si>
    <t>URBANIZAÇÃO</t>
  </si>
  <si>
    <t xml:space="preserve"> 25.1 </t>
  </si>
  <si>
    <t>PAVIMENTAÇÃO E ACESSIBILIDADE</t>
  </si>
  <si>
    <t xml:space="preserve"> 25.1.1 </t>
  </si>
  <si>
    <t xml:space="preserve"> 200206 </t>
  </si>
  <si>
    <t>Execução de pavimentação com blocos intertravados de concreto tipo 'pavi-s</t>
  </si>
  <si>
    <t xml:space="preserve"> 25.1.2 </t>
  </si>
  <si>
    <t xml:space="preserve"> 200209 </t>
  </si>
  <si>
    <t>Execução de passeio cimentado com acabamento camurçado, em argamassa traço 1:3 (cimento e areia) com 1,5 cm de espessura, sobre lastro de concreto de 8 cm, incluindo preparo da caixa.</t>
  </si>
  <si>
    <t xml:space="preserve"> 25.1.3 </t>
  </si>
  <si>
    <t xml:space="preserve"> 200223 </t>
  </si>
  <si>
    <t>Execução de lastro de brita nº 2, aplicado sob passeios e ciclovias, compreendendo a escavação do terreno natural, nivelamento e compactação mecânica da base, bem como o fornecimento, espalhamento e regularização da camada de brita</t>
  </si>
  <si>
    <t xml:space="preserve"> 25.1.4 </t>
  </si>
  <si>
    <t xml:space="preserve"> 130110 </t>
  </si>
  <si>
    <t>Lastro regularizado de concreto não estrutural, espessura de 8 cm</t>
  </si>
  <si>
    <t xml:space="preserve"> 25.1.5 </t>
  </si>
  <si>
    <t xml:space="preserve"> 94275 </t>
  </si>
  <si>
    <t>ASSENTAMENTO DE GUIA (MEIO-FIO) EM TRECHO RETO, CONFECCIONADA EM CONCRETO PRÉ-FABRICADO, DIMENSÕES 100X15X13X20 CM (COMPRIMENTO X BASE INFERIOR X BASE SUPERIOR X ALTURA). AF_01/2024</t>
  </si>
  <si>
    <t xml:space="preserve"> 25.1.6 </t>
  </si>
  <si>
    <t xml:space="preserve"> 94288 </t>
  </si>
  <si>
    <t>EXECUÇÃO DE SARJETA DE CONCRETO USINADO, MOLDADA IN LOCO EM TRECHO CURVO, 30 CM BASE X 10 CM ALTURA. AF_01/2024</t>
  </si>
  <si>
    <t xml:space="preserve"> 25.1.7 </t>
  </si>
  <si>
    <t xml:space="preserve"> 104658 </t>
  </si>
  <si>
    <t>PISO PODOTÁTIL DE ALERTA OU DIRECIONAL, DE CONCRETO, ASSENTADO SOBRE ARGAMASSA. AF_03/2024</t>
  </si>
  <si>
    <t xml:space="preserve"> 25.1.8 </t>
  </si>
  <si>
    <t xml:space="preserve"> 102498 </t>
  </si>
  <si>
    <t>PINTURA DE MEIO-FIO COM TINTA BRANCA A BASE DE CAL (CAIAÇÃO). AF_05/2021</t>
  </si>
  <si>
    <t xml:space="preserve"> 25.2 </t>
  </si>
  <si>
    <t>PAISAGISMO</t>
  </si>
  <si>
    <t xml:space="preserve"> 25.2.1 </t>
  </si>
  <si>
    <t xml:space="preserve"> 103946 </t>
  </si>
  <si>
    <t>PLANTIO DE GRAMA ESMERALDA OU SÃO CARLOS OU CURITIBANA, EM PLACAS. AF_07/2024</t>
  </si>
  <si>
    <t xml:space="preserve"> 25.2.2 </t>
  </si>
  <si>
    <t xml:space="preserve"> 98505 </t>
  </si>
  <si>
    <t>PLANTIO DE FORRAÇÃO. AF_07/2024</t>
  </si>
  <si>
    <t xml:space="preserve"> 25.2.3 </t>
  </si>
  <si>
    <t xml:space="preserve"> 98511 </t>
  </si>
  <si>
    <t>PLANTIO DE ÁRVORE ORNAMENTAL COM ALTURA DE MUDA MAIOR QUE 2,00 M E MENOR OU IGUAL A 4,00 M . AF_07/2024</t>
  </si>
  <si>
    <t xml:space="preserve"> 25.2.4 </t>
  </si>
  <si>
    <t xml:space="preserve"> 98510 </t>
  </si>
  <si>
    <t>PLANTIO DE ÁRVORE ORNAMENTAL COM ALTURA DE MUDA MENOR OU IGUAL A 2,00 M . AF_07/2024</t>
  </si>
  <si>
    <t xml:space="preserve"> 25.2.5 </t>
  </si>
  <si>
    <t xml:space="preserve"> 98509 </t>
  </si>
  <si>
    <t>PLANTIO DE ARBUSTO OU CERCA VIVA. AF_07/2024</t>
  </si>
  <si>
    <t xml:space="preserve"> 25.3 </t>
  </si>
  <si>
    <t>SINALIZAÇÃO</t>
  </si>
  <si>
    <t xml:space="preserve"> 25.3.1 </t>
  </si>
  <si>
    <t xml:space="preserve"> 102520 </t>
  </si>
  <si>
    <t>PINTURA DE SINALIZAÇÃO VERTICAL DE SEGURANÇA, FAIXAS AMARELA E PRETA, APLICAÇÃO MANUAL, 2 DEMÃOS. AF_05/2021</t>
  </si>
  <si>
    <t xml:space="preserve"> 25.3.2 </t>
  </si>
  <si>
    <t xml:space="preserve"> 103696 </t>
  </si>
  <si>
    <t>FORNECIMENTO E INSTALAÇÃO DE SUPORTE DE MADEIRA PARA PLACAS DE SINALIZAÇÃO EM CONCRETO, COM H= DE 2,5 M E SEÇÃO DE 7,5 X 7,5 CM. AF_03/2022</t>
  </si>
  <si>
    <t xml:space="preserve"> 26 </t>
  </si>
  <si>
    <t>SERVIÇOS COMPLEMENTARES</t>
  </si>
  <si>
    <t xml:space="preserve"> 26.1 </t>
  </si>
  <si>
    <t xml:space="preserve"> 200401 </t>
  </si>
  <si>
    <t>Limpeza geral da obra (edificação)</t>
  </si>
  <si>
    <t xml:space="preserve"> 26.2 </t>
  </si>
  <si>
    <t xml:space="preserve"> 200576 </t>
  </si>
  <si>
    <t>Placa para inauguração de obra em alumínio polido e=4mm, dimensões 40 x 50 cm, gravação em baixo relevo, inclusive pintura e fixação</t>
  </si>
  <si>
    <t xml:space="preserve"> 26.3 </t>
  </si>
  <si>
    <t xml:space="preserve"> 103308 </t>
  </si>
  <si>
    <t>INSTALAÇÃO DE BICICLETÁRIO MODELO U INVERTIDO, DIMENSÕES 82 CM X 78 CM EM TUBO CIRCULAR DE AÇO Ø 2'' COM PINTURA ELETROSTÁTICA, FIXADO COM CONCRETO, SOBRE PISO DE CONCRETO EXISTENTE. AF_11/2021</t>
  </si>
  <si>
    <t xml:space="preserve"> 26.4 </t>
  </si>
  <si>
    <t xml:space="preserve"> 103307 </t>
  </si>
  <si>
    <t>INSTALAÇÃO DE LIXEIRA METÁLICA DUPLA, CAPACIDADE DE 60 L, EM TUBO DE AÇO CARBONO E CESTOS EM CHAPA DE AÇO COM PINTURA ELETROSTÁTICA, SOBRE PISO DE CONCRETO EXISTENTE. AF_11/2021</t>
  </si>
  <si>
    <t xml:space="preserve"> 26.5 </t>
  </si>
  <si>
    <t xml:space="preserve"> 200582 </t>
  </si>
  <si>
    <t>Letra tipo Caixa em chapa de aço inox 304 escovado N16 - Largura: 15 cm, Altura: 30cm e Prof. 3cm, inclusive fixação invisível</t>
  </si>
  <si>
    <t xml:space="preserve"> 26.6 </t>
  </si>
  <si>
    <t xml:space="preserve"> 99855 </t>
  </si>
  <si>
    <t>CORRIMÃO SIMPLES FIXADO EM PAREDE, DIÂMETRO EXTERNO = 1 1/2", EM AÇO GALVANIZADO. AF_10/2025_PS</t>
  </si>
  <si>
    <t xml:space="preserve"> 26.7 </t>
  </si>
  <si>
    <t xml:space="preserve"> 210304 </t>
  </si>
  <si>
    <t>Banco de concreto armado aparente Fck=15 MPa, com apoios de concreto, largura de 45cm, espessura de 7cm e altura de 45cm</t>
  </si>
  <si>
    <t xml:space="preserve"> 26.8 </t>
  </si>
  <si>
    <t xml:space="preserve"> 200511 </t>
  </si>
  <si>
    <t>Banco de concreto aparente com tampo de 40x40x5 cm e base de 20x20x36 cm para mesa de jogos, conforme detalhe em projeto</t>
  </si>
  <si>
    <t>Total sem BDI</t>
  </si>
  <si>
    <t>Total do BDI</t>
  </si>
  <si>
    <t>Total Geral</t>
  </si>
  <si>
    <t>Responsável técnico: Lucas Landy Scalser Coutinho - CREA/ES: 0050285/D</t>
  </si>
  <si>
    <t>SINAPI - 06/2026 - Espírito Santo
SBC - 06/2026 - Espírito Santo
SICRO3 - 04/2026 - Espírito Santo
ORSE 
SEINFRA 
IOPES - 04/2026 - Espírito Santo</t>
  </si>
  <si>
    <t>Memorial de Cálculo</t>
  </si>
  <si>
    <t>Comp. (m)</t>
  </si>
  <si>
    <t>Larg. (m)</t>
  </si>
  <si>
    <t>Altura (m)</t>
  </si>
  <si>
    <t>Área (m2)</t>
  </si>
  <si>
    <t>Coef.</t>
  </si>
  <si>
    <t>TOTAL</t>
  </si>
  <si>
    <t>Obs</t>
  </si>
  <si>
    <t>Considerado prazo de 12 meses</t>
  </si>
  <si>
    <t>Conforme projeto</t>
  </si>
  <si>
    <t>1.2.3</t>
  </si>
  <si>
    <t xml:space="preserve"> 2.3</t>
  </si>
  <si>
    <t xml:space="preserve">	
Escavação mecânica em material de 1a. Categoria</t>
  </si>
  <si>
    <t xml:space="preserve"> 2.4</t>
  </si>
  <si>
    <t xml:space="preserve"> 5.2.4 </t>
  </si>
  <si>
    <t>TUBO EM COBRE FLEXÍVEL, DN 5/8", COM ISOLAMENTO, INSTALADO EM FORRO, PARA RAMAL DE ALIMENTAÇÃO DE AR CONDICIONADO, INCLUSO FIXADOR. AF_11/2021</t>
  </si>
  <si>
    <t xml:space="preserve"> 21.1.1 </t>
  </si>
  <si>
    <t xml:space="preserve"> 21.1.2 </t>
  </si>
  <si>
    <t xml:space="preserve"> 21.1.3 </t>
  </si>
  <si>
    <t xml:space="preserve"> 21.1.4 </t>
  </si>
  <si>
    <t xml:space="preserve"> 21.1.5 </t>
  </si>
  <si>
    <t xml:space="preserve"> 21.1.6 </t>
  </si>
  <si>
    <t xml:space="preserve"> 21.1.7 </t>
  </si>
  <si>
    <t xml:space="preserve"> 21.1.8 </t>
  </si>
  <si>
    <t xml:space="preserve"> 21.2.1 </t>
  </si>
  <si>
    <t xml:space="preserve"> 21.2.2 </t>
  </si>
  <si>
    <t xml:space="preserve"> 21.2.3 </t>
  </si>
  <si>
    <t xml:space="preserve"> 21.3.1 </t>
  </si>
  <si>
    <t xml:space="preserve"> 21.4.1 </t>
  </si>
  <si>
    <t xml:space="preserve"> 21.5.1 </t>
  </si>
  <si>
    <t xml:space="preserve"> 21.5.2 </t>
  </si>
  <si>
    <t xml:space="preserve"> 21.5.3 </t>
  </si>
  <si>
    <t xml:space="preserve"> 21.5.4 </t>
  </si>
  <si>
    <t xml:space="preserve"> 21.5.5 </t>
  </si>
  <si>
    <t xml:space="preserve"> 21.6.1 </t>
  </si>
  <si>
    <t xml:space="preserve"> 22.7 </t>
  </si>
  <si>
    <t xml:space="preserve"> 22.8 </t>
  </si>
  <si>
    <t xml:space="preserve"> 22.9 </t>
  </si>
  <si>
    <t xml:space="preserve"> 22.10 </t>
  </si>
  <si>
    <t xml:space="preserve"> 22.11 </t>
  </si>
  <si>
    <t xml:space="preserve"> 23.1.1 </t>
  </si>
  <si>
    <t xml:space="preserve"> 23.1.2 </t>
  </si>
  <si>
    <t xml:space="preserve"> 23.1.3 </t>
  </si>
  <si>
    <t xml:space="preserve"> 23.1.4 </t>
  </si>
  <si>
    <t xml:space="preserve"> 23.1.5 </t>
  </si>
  <si>
    <t xml:space="preserve"> 23.1.6 </t>
  </si>
  <si>
    <t xml:space="preserve"> 23.2.1 </t>
  </si>
  <si>
    <t xml:space="preserve"> 23.2.2 </t>
  </si>
  <si>
    <t xml:space="preserve"> 23.2.3 </t>
  </si>
  <si>
    <t xml:space="preserve"> 23.2.4 </t>
  </si>
  <si>
    <t xml:space="preserve"> 23.2.5 </t>
  </si>
  <si>
    <t xml:space="preserve"> 23.2.6 </t>
  </si>
  <si>
    <t xml:space="preserve"> 23.2.7 </t>
  </si>
  <si>
    <t xml:space="preserve"> 23.2.8 </t>
  </si>
  <si>
    <t xml:space="preserve"> 23.2.9 </t>
  </si>
  <si>
    <t xml:space="preserve"> 23.2.10 </t>
  </si>
  <si>
    <t xml:space="preserve"> 24.1.7 </t>
  </si>
  <si>
    <t xml:space="preserve"> 24.1.8 </t>
  </si>
  <si>
    <t xml:space="preserve"> 24.3 </t>
  </si>
  <si>
    <t xml:space="preserve"> 24.3.1 </t>
  </si>
  <si>
    <t xml:space="preserve"> 24.3.2 </t>
  </si>
  <si>
    <t xml:space="preserve"> 25.4 </t>
  </si>
  <si>
    <t xml:space="preserve"> 25.5 </t>
  </si>
  <si>
    <t xml:space="preserve"> 25.6 </t>
  </si>
  <si>
    <t xml:space="preserve"> 25.7 </t>
  </si>
  <si>
    <t xml:space="preserve"> 25.8 </t>
  </si>
  <si>
    <t>ITEM</t>
  </si>
  <si>
    <t>DESCRIÇÃO</t>
  </si>
  <si>
    <t>VALOR TOTAL (R$)</t>
  </si>
  <si>
    <t>PESO (%)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</si>
  <si>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</si>
  <si>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</si>
  <si>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</si>
  <si>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</si>
  <si>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</si>
  <si>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</si>
  <si>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</si>
  <si>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</si>
  <si>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</si>
  <si>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</si>
  <si>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</si>
  <si>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</si>
  <si>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TOTAL PROGRAMADO</t>
  </si>
  <si>
    <t>%</t>
  </si>
  <si>
    <t>R$</t>
  </si>
  <si>
    <t>TOTAL DO PERÍODO</t>
  </si>
  <si>
    <t>ACUMULADO</t>
  </si>
  <si>
    <t xml:space="preserve">CRONOGRAMA FÍSICO-FINANCEIRO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</si>
</sst>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\ %"/>
    <numFmt numFmtId="165" formatCode="\R\$\ #,##0.00"/>
  </numFmts>
  <fonts count="11" x14ac:knownFonts="1">
    <font>
      <sz val="11"/>
      <name val="Arial"/>
    </font>
    <font>
      <b/>
      <sz val="11"/>
      <name val="Arial"/>
    </font>
    <font>
      <b/>
      <sz val="10"/>
      <color rgb="FF000000"/>
      <name val="Arial"/>
    </font>
    <font>
      <b/>
      <sz val="10"/>
      <name val="Arial"/>
    </font>
    <font>
      <sz val="10"/>
      <color rgb="FF000000"/>
      <name val="Arial"/>
    </font>
    <font>
      <b/>
      <sz val="10"/>
      <name val="Arial"/>
    </font>
    <font>
      <sz val="11"/>
      <name val="Arial"/>
    </font>
    <font>
      <sz val="10"/>
      <name val="Arial"/>
    </font>
    <font>
      <b/>
      <sz val="16"/>
      <color rgb="FFFFFFFF"/>
      <name val="Arial"/>
    </font>
    <font>
      <b/>
      <sz val="11"/>
      <color rgb="FFFFFFFF"/>
      <name val="Arial"/>
    </font>
    <font>
      <b/>
      <sz val="11"/>
      <color rgb="FF375623"/>
      <name val="Arial"/>
    </font>
  </fonts>
  <fills count="14">
    <fill>
      <patternFill patternType="none"/>
    </fill>
    <fill>
      <patternFill patternType="gray125"/>
    </fill>
    <fill>
      <patternFill patternType="solid">
        <fgColor theme="8" tint="0.79995117038483843"/>
        <bgColor indexed="65"/>
      </patternFill>
    </fill>
    <fill>
      <patternFill patternType="solid">
        <fgColor rgb="FFBAD4EF"/>
      </patternFill>
    </fill>
    <fill>
      <patternFill patternType="solid">
        <fgColor rgb="FFDEE2E6"/>
      </patternFill>
    </fill>
    <fill>
      <patternFill patternType="solid">
        <fgColor rgb="FFFFFFFF"/>
      </patternFill>
    </fill>
    <fill>
      <patternFill patternType="solid">
        <fgColor rgb="FFBAD4EF"/>
      </patternFill>
    </fill>
    <fill>
      <patternFill patternType="solid">
        <fgColor rgb="FFDEE2E6"/>
      </patternFill>
    </fill>
    <fill>
      <patternFill patternType="solid">
        <fgColor theme="0"/>
      </patternFill>
    </fill>
    <fill>
      <patternFill patternType="solid">
        <fgColor rgb="FF1F4E78"/>
      </patternFill>
    </fill>
    <fill>
      <patternFill patternType="solid">
        <fgColor rgb="FFF4F8FC"/>
      </patternFill>
    </fill>
    <fill>
      <patternFill patternType="solid">
        <fgColor rgb="FF5B9BD5"/>
      </patternFill>
    </fill>
    <fill>
      <patternFill patternType="solid">
        <fgColor rgb="FFE2F0D9"/>
      </patternFill>
    </fill>
    <fill>
      <patternFill patternType="solid">
        <fgColor rgb="FFFFFFFF"/>
      </patternFill>
    </fill>
  </fills>
  <borders count="3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rgb="FFCCCCCC"/>
      </bottom>
      <diagonal/>
    </border>
    <border>
      <left/>
      <right style="medium">
        <color indexed="64"/>
      </right>
      <top/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D0D7DE"/>
      </top>
      <bottom/>
      <diagonal/>
    </border>
    <border>
      <left/>
      <right/>
      <top/>
      <bottom style="thin">
        <color rgb="FFD0D7DE"/>
      </bottom>
      <diagonal/>
    </border>
    <border>
      <left/>
      <right/>
      <top style="medium">
        <color rgb="FF1F4E78"/>
      </top>
      <bottom style="medium">
        <color rgb="FF1F4E78"/>
      </bottom>
      <diagonal/>
    </border>
    <border>
      <left/>
      <right/>
      <top style="thin">
        <color rgb="FF70AD47"/>
      </top>
      <bottom style="thin">
        <color rgb="FF70AD47"/>
      </bottom>
      <diagonal/>
    </border>
    <border>
      <left style="medium">
        <color indexed="64"/>
      </left>
      <right/>
      <top style="thin">
        <color rgb="FFD0D7DE"/>
      </top>
      <bottom/>
      <diagonal/>
    </border>
    <border>
      <left/>
      <right style="medium">
        <color indexed="64"/>
      </right>
      <top style="thin">
        <color rgb="FFD0D7DE"/>
      </top>
      <bottom/>
      <diagonal/>
    </border>
    <border>
      <left style="medium">
        <color indexed="64"/>
      </left>
      <right/>
      <top/>
      <bottom style="thin">
        <color rgb="FFD0D7DE"/>
      </bottom>
      <diagonal/>
    </border>
    <border>
      <left/>
      <right style="medium">
        <color indexed="64"/>
      </right>
      <top/>
      <bottom style="thin">
        <color rgb="FFD0D7DE"/>
      </bottom>
      <diagonal/>
    </border>
    <border>
      <left style="medium">
        <color indexed="64"/>
      </left>
      <right/>
      <top style="medium">
        <color rgb="FF1F4E78"/>
      </top>
      <bottom style="medium">
        <color rgb="FF1F4E78"/>
      </bottom>
      <diagonal/>
    </border>
    <border>
      <left/>
      <right style="medium">
        <color indexed="64"/>
      </right>
      <top style="medium">
        <color rgb="FF1F4E78"/>
      </top>
      <bottom style="medium">
        <color rgb="FF1F4E78"/>
      </bottom>
      <diagonal/>
    </border>
    <border>
      <left style="medium">
        <color indexed="64"/>
      </left>
      <right/>
      <top style="thin">
        <color rgb="FF70AD47"/>
      </top>
      <bottom style="thin">
        <color rgb="FF70AD47"/>
      </bottom>
      <diagonal/>
    </border>
    <border>
      <left/>
      <right style="medium">
        <color indexed="64"/>
      </right>
      <top style="thin">
        <color rgb="FF70AD47"/>
      </top>
      <bottom style="thin">
        <color rgb="FF70AD47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5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43" fontId="2" fillId="2" borderId="1" xfId="1" applyFont="1" applyFill="1" applyBorder="1" applyAlignment="1">
      <alignment horizontal="right" vertical="top" wrapText="1"/>
    </xf>
    <xf numFmtId="43" fontId="4" fillId="2" borderId="1" xfId="1" applyFont="1" applyFill="1" applyBorder="1" applyAlignment="1">
      <alignment horizontal="right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right" vertical="top" wrapText="1"/>
    </xf>
    <xf numFmtId="4" fontId="2" fillId="3" borderId="1" xfId="0" applyNumberFormat="1" applyFont="1" applyFill="1" applyBorder="1" applyAlignment="1">
      <alignment horizontal="right" vertical="top" wrapText="1"/>
    </xf>
    <xf numFmtId="164" fontId="2" fillId="3" borderId="1" xfId="0" applyNumberFormat="1" applyFont="1" applyFill="1" applyBorder="1" applyAlignment="1">
      <alignment horizontal="right" vertical="top" wrapText="1"/>
    </xf>
    <xf numFmtId="43" fontId="2" fillId="3" borderId="1" xfId="1" applyFont="1" applyFill="1" applyBorder="1" applyAlignment="1">
      <alignment horizontal="right" vertical="top" wrapText="1"/>
    </xf>
    <xf numFmtId="43" fontId="4" fillId="3" borderId="1" xfId="1" applyFont="1" applyFill="1" applyBorder="1" applyAlignment="1">
      <alignment horizontal="righ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center" vertical="top" wrapText="1"/>
    </xf>
    <xf numFmtId="43" fontId="4" fillId="4" borderId="1" xfId="1" applyFont="1" applyFill="1" applyBorder="1" applyAlignment="1">
      <alignment horizontal="righ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right" vertical="top" wrapText="1"/>
    </xf>
    <xf numFmtId="0" fontId="1" fillId="5" borderId="1" xfId="0" applyFont="1" applyFill="1" applyBorder="1" applyAlignment="1">
      <alignment horizontal="center" vertical="top" wrapText="1"/>
    </xf>
    <xf numFmtId="0" fontId="2" fillId="6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center" vertical="top" wrapText="1"/>
    </xf>
    <xf numFmtId="0" fontId="2" fillId="6" borderId="1" xfId="0" applyFont="1" applyFill="1" applyBorder="1" applyAlignment="1">
      <alignment horizontal="right" vertical="top" wrapText="1"/>
    </xf>
    <xf numFmtId="4" fontId="2" fillId="6" borderId="1" xfId="0" applyNumberFormat="1" applyFont="1" applyFill="1" applyBorder="1" applyAlignment="1">
      <alignment horizontal="right" vertical="top" wrapText="1"/>
    </xf>
    <xf numFmtId="164" fontId="2" fillId="6" borderId="1" xfId="0" applyNumberFormat="1" applyFont="1" applyFill="1" applyBorder="1" applyAlignment="1">
      <alignment horizontal="right" vertical="top" wrapText="1"/>
    </xf>
    <xf numFmtId="0" fontId="4" fillId="7" borderId="1" xfId="0" applyFont="1" applyFill="1" applyBorder="1" applyAlignment="1">
      <alignment horizontal="left" vertical="top" wrapText="1"/>
    </xf>
    <xf numFmtId="0" fontId="4" fillId="7" borderId="1" xfId="0" applyFont="1" applyFill="1" applyBorder="1" applyAlignment="1">
      <alignment horizontal="center" vertical="top" wrapText="1"/>
    </xf>
    <xf numFmtId="4" fontId="4" fillId="7" borderId="1" xfId="0" applyNumberFormat="1" applyFont="1" applyFill="1" applyBorder="1" applyAlignment="1">
      <alignment horizontal="right" vertical="top" wrapText="1"/>
    </xf>
    <xf numFmtId="0" fontId="4" fillId="5" borderId="1" xfId="0" applyFont="1" applyFill="1" applyBorder="1" applyAlignment="1">
      <alignment horizontal="left" vertical="top" wrapText="1"/>
    </xf>
    <xf numFmtId="0" fontId="4" fillId="5" borderId="1" xfId="0" applyFont="1" applyFill="1" applyBorder="1" applyAlignment="1">
      <alignment horizontal="center" vertical="top" wrapText="1"/>
    </xf>
    <xf numFmtId="4" fontId="4" fillId="5" borderId="1" xfId="0" applyNumberFormat="1" applyFont="1" applyFill="1" applyBorder="1" applyAlignment="1">
      <alignment horizontal="right" vertical="top" wrapText="1"/>
    </xf>
    <xf numFmtId="43" fontId="4" fillId="7" borderId="1" xfId="1" applyFont="1" applyFill="1" applyBorder="1" applyAlignment="1">
      <alignment horizontal="left" vertical="top" wrapText="1"/>
    </xf>
    <xf numFmtId="43" fontId="4" fillId="7" borderId="1" xfId="1" applyFont="1" applyFill="1" applyBorder="1" applyAlignment="1">
      <alignment horizontal="center" vertical="top" wrapText="1"/>
    </xf>
    <xf numFmtId="43" fontId="4" fillId="7" borderId="1" xfId="1" applyFont="1" applyFill="1" applyBorder="1" applyAlignment="1">
      <alignment horizontal="right" vertical="top" wrapText="1"/>
    </xf>
    <xf numFmtId="0" fontId="4" fillId="7" borderId="1" xfId="0" applyFont="1" applyFill="1" applyBorder="1" applyAlignment="1">
      <alignment horizontal="center" vertical="center" wrapText="1"/>
    </xf>
    <xf numFmtId="0" fontId="4" fillId="8" borderId="0" xfId="0" applyFont="1" applyFill="1" applyAlignment="1">
      <alignment horizontal="left" vertical="top" wrapText="1"/>
    </xf>
    <xf numFmtId="0" fontId="4" fillId="8" borderId="0" xfId="0" applyFont="1" applyFill="1" applyAlignment="1">
      <alignment horizontal="center" vertical="top" wrapText="1"/>
    </xf>
    <xf numFmtId="43" fontId="4" fillId="8" borderId="0" xfId="1" applyFont="1" applyFill="1" applyBorder="1" applyAlignment="1">
      <alignment horizontal="right" vertical="top" wrapText="1"/>
    </xf>
    <xf numFmtId="2" fontId="1" fillId="5" borderId="1" xfId="0" applyNumberFormat="1" applyFont="1" applyFill="1" applyBorder="1" applyAlignment="1">
      <alignment horizontal="right" vertical="top" wrapText="1"/>
    </xf>
    <xf numFmtId="2" fontId="2" fillId="6" borderId="1" xfId="0" applyNumberFormat="1" applyFont="1" applyFill="1" applyBorder="1" applyAlignment="1">
      <alignment horizontal="right" vertical="top" wrapText="1"/>
    </xf>
    <xf numFmtId="2" fontId="4" fillId="7" borderId="1" xfId="0" applyNumberFormat="1" applyFont="1" applyFill="1" applyBorder="1" applyAlignment="1">
      <alignment horizontal="right" vertical="top" wrapText="1"/>
    </xf>
    <xf numFmtId="2" fontId="4" fillId="5" borderId="1" xfId="0" applyNumberFormat="1" applyFont="1" applyFill="1" applyBorder="1" applyAlignment="1">
      <alignment horizontal="right" vertical="top" wrapText="1"/>
    </xf>
    <xf numFmtId="2" fontId="0" fillId="0" borderId="0" xfId="0" applyNumberFormat="1"/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0" fillId="0" borderId="5" xfId="0" applyBorder="1"/>
    <xf numFmtId="0" fontId="5" fillId="0" borderId="6" xfId="0" applyFont="1" applyBorder="1" applyAlignment="1">
      <alignment horizontal="left" vertical="top" wrapText="1"/>
    </xf>
    <xf numFmtId="0" fontId="0" fillId="0" borderId="7" xfId="0" applyBorder="1"/>
    <xf numFmtId="0" fontId="0" fillId="0" borderId="9" xfId="0" applyBorder="1"/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2" fillId="3" borderId="8" xfId="0" applyFont="1" applyFill="1" applyBorder="1" applyAlignment="1">
      <alignment horizontal="left" vertical="top" wrapText="1"/>
    </xf>
    <xf numFmtId="164" fontId="2" fillId="3" borderId="9" xfId="0" applyNumberFormat="1" applyFont="1" applyFill="1" applyBorder="1" applyAlignment="1">
      <alignment horizontal="right" vertical="top" wrapText="1"/>
    </xf>
    <xf numFmtId="0" fontId="4" fillId="4" borderId="8" xfId="0" applyFont="1" applyFill="1" applyBorder="1" applyAlignment="1">
      <alignment horizontal="left" vertical="top" wrapText="1"/>
    </xf>
    <xf numFmtId="43" fontId="4" fillId="4" borderId="9" xfId="1" applyFont="1" applyFill="1" applyBorder="1" applyAlignment="1">
      <alignment horizontal="right" vertical="top" wrapText="1"/>
    </xf>
    <xf numFmtId="43" fontId="2" fillId="3" borderId="9" xfId="1" applyFont="1" applyFill="1" applyBorder="1" applyAlignment="1">
      <alignment horizontal="right" vertical="top" wrapText="1"/>
    </xf>
    <xf numFmtId="0" fontId="2" fillId="6" borderId="8" xfId="0" applyFont="1" applyFill="1" applyBorder="1" applyAlignment="1">
      <alignment horizontal="left" vertical="top" wrapText="1"/>
    </xf>
    <xf numFmtId="164" fontId="2" fillId="6" borderId="9" xfId="0" applyNumberFormat="1" applyFont="1" applyFill="1" applyBorder="1" applyAlignment="1">
      <alignment horizontal="right" vertical="top" wrapText="1"/>
    </xf>
    <xf numFmtId="0" fontId="4" fillId="7" borderId="8" xfId="0" applyFont="1" applyFill="1" applyBorder="1" applyAlignment="1">
      <alignment horizontal="left" vertical="top" wrapText="1"/>
    </xf>
    <xf numFmtId="164" fontId="4" fillId="7" borderId="9" xfId="0" applyNumberFormat="1" applyFont="1" applyFill="1" applyBorder="1" applyAlignment="1">
      <alignment horizontal="right" vertical="top" wrapText="1"/>
    </xf>
    <xf numFmtId="0" fontId="2" fillId="2" borderId="8" xfId="0" applyFont="1" applyFill="1" applyBorder="1" applyAlignment="1">
      <alignment horizontal="left" vertical="top" wrapText="1"/>
    </xf>
    <xf numFmtId="43" fontId="2" fillId="2" borderId="9" xfId="1" applyFont="1" applyFill="1" applyBorder="1" applyAlignment="1">
      <alignment horizontal="right" vertical="top" wrapText="1"/>
    </xf>
    <xf numFmtId="0" fontId="4" fillId="8" borderId="10" xfId="0" applyFont="1" applyFill="1" applyBorder="1" applyAlignment="1">
      <alignment horizontal="left" vertical="top" wrapText="1"/>
    </xf>
    <xf numFmtId="43" fontId="4" fillId="8" borderId="11" xfId="1" applyFont="1" applyFill="1" applyBorder="1" applyAlignment="1">
      <alignment horizontal="right" vertical="top" wrapText="1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5" borderId="3" xfId="0" applyFont="1" applyFill="1" applyBorder="1" applyAlignment="1">
      <alignment horizontal="left" vertical="top" wrapText="1"/>
    </xf>
    <xf numFmtId="0" fontId="1" fillId="5" borderId="4" xfId="0" applyFont="1" applyFill="1" applyBorder="1" applyAlignment="1">
      <alignment horizontal="left" vertical="top" wrapText="1"/>
    </xf>
    <xf numFmtId="0" fontId="3" fillId="5" borderId="10" xfId="0" applyFont="1" applyFill="1" applyBorder="1" applyAlignment="1">
      <alignment horizontal="left" vertical="top" wrapText="1"/>
    </xf>
    <xf numFmtId="0" fontId="3" fillId="5" borderId="0" xfId="0" applyFont="1" applyFill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9" xfId="0" applyFont="1" applyFill="1" applyBorder="1" applyAlignment="1">
      <alignment horizontal="right" vertical="top" wrapText="1"/>
    </xf>
    <xf numFmtId="0" fontId="4" fillId="5" borderId="8" xfId="0" applyFont="1" applyFill="1" applyBorder="1" applyAlignment="1">
      <alignment horizontal="left" vertical="top" wrapText="1"/>
    </xf>
    <xf numFmtId="164" fontId="4" fillId="5" borderId="9" xfId="0" applyNumberFormat="1" applyFont="1" applyFill="1" applyBorder="1" applyAlignment="1">
      <alignment horizontal="right" vertical="top" wrapText="1"/>
    </xf>
    <xf numFmtId="0" fontId="7" fillId="5" borderId="10" xfId="0" applyFont="1" applyFill="1" applyBorder="1" applyAlignment="1">
      <alignment horizontal="center" vertical="top" wrapText="1"/>
    </xf>
    <xf numFmtId="0" fontId="7" fillId="5" borderId="0" xfId="0" applyFont="1" applyFill="1" applyAlignment="1">
      <alignment horizontal="center" vertical="top" wrapText="1"/>
    </xf>
    <xf numFmtId="2" fontId="7" fillId="5" borderId="0" xfId="0" applyNumberFormat="1" applyFont="1" applyFill="1" applyAlignment="1">
      <alignment horizontal="center" vertical="top" wrapText="1"/>
    </xf>
    <xf numFmtId="0" fontId="7" fillId="5" borderId="11" xfId="0" applyFont="1" applyFill="1" applyBorder="1" applyAlignment="1">
      <alignment horizontal="center" vertical="top" wrapText="1"/>
    </xf>
    <xf numFmtId="0" fontId="3" fillId="5" borderId="0" xfId="0" applyFont="1" applyFill="1" applyAlignment="1">
      <alignment horizontal="right" vertical="top" wrapText="1"/>
    </xf>
    <xf numFmtId="0" fontId="7" fillId="5" borderId="0" xfId="0" applyFont="1" applyFill="1" applyAlignment="1">
      <alignment horizontal="left" vertical="top" wrapText="1"/>
    </xf>
    <xf numFmtId="0" fontId="3" fillId="5" borderId="13" xfId="0" applyFont="1" applyFill="1" applyBorder="1" applyAlignment="1">
      <alignment horizontal="center" vertical="top" wrapText="1"/>
    </xf>
    <xf numFmtId="2" fontId="3" fillId="5" borderId="13" xfId="0" applyNumberFormat="1" applyFont="1" applyFill="1" applyBorder="1" applyAlignment="1">
      <alignment horizontal="center" vertical="top" wrapText="1"/>
    </xf>
    <xf numFmtId="0" fontId="3" fillId="5" borderId="14" xfId="0" applyFont="1" applyFill="1" applyBorder="1" applyAlignment="1">
      <alignment horizontal="center" vertical="top" wrapText="1"/>
    </xf>
    <xf numFmtId="0" fontId="0" fillId="0" borderId="15" xfId="0" applyBorder="1"/>
    <xf numFmtId="0" fontId="0" fillId="0" borderId="22" xfId="0" applyBorder="1"/>
    <xf numFmtId="0" fontId="0" fillId="0" borderId="23" xfId="0" applyBorder="1"/>
    <xf numFmtId="0" fontId="0" fillId="0" borderId="20" xfId="0" applyBorder="1"/>
    <xf numFmtId="0" fontId="9" fillId="11" borderId="15" xfId="0" applyFont="1" applyFill="1" applyBorder="1" applyAlignment="1">
      <alignment horizontal="center" vertical="center" wrapText="1"/>
    </xf>
    <xf numFmtId="0" fontId="0" fillId="10" borderId="15" xfId="0" applyFill="1" applyBorder="1" applyAlignment="1">
      <alignment vertical="center" wrapText="1"/>
    </xf>
    <xf numFmtId="0" fontId="0" fillId="10" borderId="25" xfId="0" applyFill="1" applyBorder="1" applyAlignment="1">
      <alignment vertical="center" wrapText="1"/>
    </xf>
    <xf numFmtId="165" fontId="0" fillId="10" borderId="15" xfId="0" applyNumberFormat="1" applyFill="1" applyBorder="1" applyAlignment="1">
      <alignment horizontal="right" vertical="center"/>
    </xf>
    <xf numFmtId="165" fontId="0" fillId="10" borderId="25" xfId="0" applyNumberFormat="1" applyFill="1" applyBorder="1" applyAlignment="1">
      <alignment horizontal="right" vertical="center"/>
    </xf>
    <xf numFmtId="165" fontId="9" fillId="9" borderId="26" xfId="0" applyNumberFormat="1" applyFont="1" applyFill="1" applyBorder="1"/>
    <xf numFmtId="10" fontId="0" fillId="10" borderId="15" xfId="0" applyNumberFormat="1" applyFill="1" applyBorder="1" applyAlignment="1">
      <alignment horizontal="right" vertical="center"/>
    </xf>
    <xf numFmtId="10" fontId="0" fillId="10" borderId="25" xfId="0" applyNumberFormat="1" applyFill="1" applyBorder="1" applyAlignment="1">
      <alignment horizontal="right" vertical="center"/>
    </xf>
    <xf numFmtId="10" fontId="9" fillId="9" borderId="26" xfId="0" applyNumberFormat="1" applyFont="1" applyFill="1" applyBorder="1"/>
    <xf numFmtId="10" fontId="10" fillId="12" borderId="27" xfId="0" applyNumberFormat="1" applyFont="1" applyFill="1" applyBorder="1"/>
    <xf numFmtId="165" fontId="10" fillId="12" borderId="27" xfId="0" applyNumberFormat="1" applyFont="1" applyFill="1" applyBorder="1"/>
    <xf numFmtId="0" fontId="0" fillId="13" borderId="24" xfId="0" applyFill="1" applyBorder="1" applyAlignment="1">
      <alignment vertical="center" wrapText="1"/>
    </xf>
    <xf numFmtId="165" fontId="0" fillId="13" borderId="24" xfId="0" applyNumberFormat="1" applyFill="1" applyBorder="1" applyAlignment="1">
      <alignment horizontal="right" vertical="center"/>
    </xf>
    <xf numFmtId="10" fontId="0" fillId="13" borderId="24" xfId="0" applyNumberFormat="1" applyFill="1" applyBorder="1" applyAlignment="1">
      <alignment horizontal="right" vertical="center"/>
    </xf>
    <xf numFmtId="0" fontId="0" fillId="13" borderId="15" xfId="0" applyFill="1" applyBorder="1" applyAlignment="1">
      <alignment vertical="center" wrapText="1"/>
    </xf>
    <xf numFmtId="165" fontId="0" fillId="13" borderId="15" xfId="0" applyNumberFormat="1" applyFill="1" applyBorder="1" applyAlignment="1">
      <alignment horizontal="right" vertical="center"/>
    </xf>
    <xf numFmtId="10" fontId="0" fillId="13" borderId="15" xfId="0" applyNumberFormat="1" applyFill="1" applyBorder="1" applyAlignment="1">
      <alignment horizontal="right" vertical="center"/>
    </xf>
    <xf numFmtId="0" fontId="3" fillId="5" borderId="10" xfId="0" applyFont="1" applyFill="1" applyBorder="1" applyAlignment="1">
      <alignment horizontal="right" vertical="top" wrapText="1"/>
    </xf>
    <xf numFmtId="0" fontId="3" fillId="5" borderId="0" xfId="0" applyFont="1" applyFill="1" applyAlignment="1">
      <alignment horizontal="right" vertical="top" wrapText="1"/>
    </xf>
    <xf numFmtId="0" fontId="3" fillId="5" borderId="0" xfId="0" applyFont="1" applyFill="1" applyAlignment="1">
      <alignment horizontal="left" vertical="top" wrapText="1"/>
    </xf>
    <xf numFmtId="4" fontId="3" fillId="5" borderId="0" xfId="0" applyNumberFormat="1" applyFont="1" applyFill="1" applyAlignment="1">
      <alignment horizontal="right" vertical="top" wrapText="1"/>
    </xf>
    <xf numFmtId="0" fontId="3" fillId="5" borderId="11" xfId="0" applyFont="1" applyFill="1" applyBorder="1" applyAlignment="1">
      <alignment horizontal="right" vertical="top" wrapText="1"/>
    </xf>
    <xf numFmtId="0" fontId="1" fillId="5" borderId="10" xfId="0" applyFont="1" applyFill="1" applyBorder="1" applyAlignment="1">
      <alignment horizontal="center" wrapText="1"/>
    </xf>
    <xf numFmtId="0" fontId="0" fillId="0" borderId="0" xfId="0"/>
    <xf numFmtId="0" fontId="0" fillId="0" borderId="11" xfId="0" applyBorder="1"/>
    <xf numFmtId="0" fontId="3" fillId="5" borderId="12" xfId="0" applyFont="1" applyFill="1" applyBorder="1" applyAlignment="1">
      <alignment horizontal="center" vertical="top" wrapText="1"/>
    </xf>
    <xf numFmtId="0" fontId="3" fillId="5" borderId="13" xfId="0" applyFont="1" applyFill="1" applyBorder="1" applyAlignment="1">
      <alignment horizontal="center" vertical="top" wrapText="1"/>
    </xf>
    <xf numFmtId="0" fontId="1" fillId="5" borderId="4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 wrapText="1"/>
    </xf>
    <xf numFmtId="0" fontId="3" fillId="5" borderId="11" xfId="0" applyFont="1" applyFill="1" applyBorder="1" applyAlignment="1">
      <alignment horizontal="left" vertical="top" wrapText="1"/>
    </xf>
    <xf numFmtId="0" fontId="3" fillId="5" borderId="13" xfId="0" applyFont="1" applyFill="1" applyBorder="1" applyAlignment="1">
      <alignment vertical="top" wrapText="1"/>
    </xf>
    <xf numFmtId="0" fontId="1" fillId="0" borderId="8" xfId="0" applyFont="1" applyBorder="1" applyAlignment="1">
      <alignment horizontal="center" wrapText="1"/>
    </xf>
    <xf numFmtId="0" fontId="0" fillId="0" borderId="1" xfId="0" applyBorder="1"/>
    <xf numFmtId="0" fontId="1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8" fillId="9" borderId="19" xfId="0" applyFont="1" applyFill="1" applyBorder="1" applyAlignment="1">
      <alignment horizontal="center" vertical="center"/>
    </xf>
    <xf numFmtId="0" fontId="8" fillId="9" borderId="15" xfId="0" applyFont="1" applyFill="1" applyBorder="1" applyAlignment="1">
      <alignment horizontal="center" vertical="center"/>
    </xf>
    <xf numFmtId="0" fontId="8" fillId="9" borderId="20" xfId="0" applyFont="1" applyFill="1" applyBorder="1" applyAlignment="1">
      <alignment horizontal="center" vertical="center"/>
    </xf>
    <xf numFmtId="0" fontId="0" fillId="0" borderId="19" xfId="0" applyBorder="1"/>
    <xf numFmtId="0" fontId="9" fillId="9" borderId="19" xfId="0" applyFont="1" applyFill="1" applyBorder="1" applyAlignment="1">
      <alignment horizontal="center" vertical="center" wrapText="1"/>
    </xf>
    <xf numFmtId="0" fontId="9" fillId="9" borderId="15" xfId="0" applyFont="1" applyFill="1" applyBorder="1" applyAlignment="1">
      <alignment horizontal="center" vertical="center" wrapText="1"/>
    </xf>
    <xf numFmtId="0" fontId="9" fillId="9" borderId="20" xfId="0" applyFont="1" applyFill="1" applyBorder="1" applyAlignment="1">
      <alignment horizontal="center" vertical="center" wrapText="1"/>
    </xf>
    <xf numFmtId="0" fontId="0" fillId="13" borderId="28" xfId="0" applyFill="1" applyBorder="1" applyAlignment="1">
      <alignment horizontal="center" vertical="center"/>
    </xf>
    <xf numFmtId="165" fontId="0" fillId="13" borderId="29" xfId="0" applyNumberFormat="1" applyFill="1" applyBorder="1" applyAlignment="1">
      <alignment horizontal="right" vertical="center"/>
    </xf>
    <xf numFmtId="0" fontId="0" fillId="10" borderId="19" xfId="0" applyFill="1" applyBorder="1" applyAlignment="1">
      <alignment horizontal="center" vertical="center"/>
    </xf>
    <xf numFmtId="165" fontId="0" fillId="10" borderId="20" xfId="0" applyNumberFormat="1" applyFill="1" applyBorder="1" applyAlignment="1">
      <alignment horizontal="right" vertical="center"/>
    </xf>
    <xf numFmtId="0" fontId="0" fillId="13" borderId="19" xfId="0" applyFill="1" applyBorder="1" applyAlignment="1">
      <alignment horizontal="center" vertical="center"/>
    </xf>
    <xf numFmtId="165" fontId="0" fillId="13" borderId="20" xfId="0" applyNumberFormat="1" applyFill="1" applyBorder="1" applyAlignment="1">
      <alignment horizontal="right" vertical="center"/>
    </xf>
    <xf numFmtId="0" fontId="0" fillId="10" borderId="30" xfId="0" applyFill="1" applyBorder="1" applyAlignment="1">
      <alignment horizontal="center" vertical="center"/>
    </xf>
    <xf numFmtId="165" fontId="0" fillId="10" borderId="31" xfId="0" applyNumberFormat="1" applyFill="1" applyBorder="1" applyAlignment="1">
      <alignment horizontal="right" vertical="center"/>
    </xf>
    <xf numFmtId="0" fontId="9" fillId="9" borderId="32" xfId="0" applyFont="1" applyFill="1" applyBorder="1"/>
    <xf numFmtId="0" fontId="9" fillId="9" borderId="26" xfId="0" applyFont="1" applyFill="1" applyBorder="1"/>
    <xf numFmtId="165" fontId="9" fillId="9" borderId="33" xfId="0" applyNumberFormat="1" applyFont="1" applyFill="1" applyBorder="1"/>
    <xf numFmtId="0" fontId="10" fillId="12" borderId="34" xfId="0" applyFont="1" applyFill="1" applyBorder="1"/>
    <xf numFmtId="0" fontId="10" fillId="12" borderId="27" xfId="0" applyFont="1" applyFill="1" applyBorder="1"/>
    <xf numFmtId="0" fontId="10" fillId="12" borderId="35" xfId="0" applyFont="1" applyFill="1" applyBorder="1"/>
    <xf numFmtId="0" fontId="0" fillId="0" borderId="21" xfId="0" applyBorder="1" applyAlignment="1">
      <alignment vertical="center"/>
    </xf>
  </cellXfs>
  <cellStyles count="2">
    <cellStyle name="Normal" xfId="0" builtinId="0"/>
    <cellStyle name="Vírgula" xfId="1" xr:uid="{00000000-0005-0000-0000-000001000000}"/>
  </cellStyles>
  <dxfs count="12">
    <dxf>
      <font>
        <b/>
        <color rgb="FF1F4E78"/>
      </font>
      <fill>
        <patternFill patternType="solid">
          <bgColor rgb="FFEAF2F8"/>
        </patternFill>
      </fill>
    </dxf>
    <dxf>
      <font>
        <b/>
        <color rgb="FF1F4E78"/>
      </font>
      <fill>
        <patternFill patternType="solid">
          <bgColor rgb="FFEAF2F8"/>
        </patternFill>
      </fill>
    </dxf>
    <dxf>
      <font>
        <b/>
        <color rgb="FF1F4E78"/>
      </font>
      <fill>
        <patternFill patternType="solid">
          <bgColor rgb="FFEAF2F8"/>
        </patternFill>
      </fill>
    </dxf>
    <dxf>
      <font>
        <b/>
        <color rgb="FF1F4E78"/>
      </font>
      <fill>
        <patternFill patternType="solid">
          <bgColor rgb="FFEAF2F8"/>
        </patternFill>
      </fill>
    </dxf>
    <dxf>
      <font>
        <b/>
        <color rgb="FF1F4E78"/>
      </font>
      <fill>
        <patternFill patternType="solid">
          <bgColor rgb="FFEAF2F8"/>
        </patternFill>
      </fill>
    </dxf>
    <dxf>
      <font>
        <b/>
        <color rgb="FF1F4E78"/>
      </font>
      <fill>
        <patternFill patternType="solid">
          <bgColor rgb="FFEAF2F8"/>
        </patternFill>
      </fill>
    </dxf>
    <dxf>
      <font>
        <b/>
        <color rgb="FF1F4E78"/>
      </font>
      <fill>
        <patternFill patternType="solid">
          <bgColor rgb="FFEAF2F8"/>
        </patternFill>
      </fill>
    </dxf>
    <dxf>
      <font>
        <b/>
        <color rgb="FF1F4E78"/>
      </font>
      <fill>
        <patternFill patternType="solid">
          <bgColor rgb="FFEAF2F8"/>
        </patternFill>
      </fill>
    </dxf>
    <dxf>
      <font>
        <b/>
        <color rgb="FF1F4E78"/>
      </font>
      <fill>
        <patternFill patternType="solid">
          <bgColor rgb="FFEAF2F8"/>
        </patternFill>
      </fill>
    </dxf>
    <dxf>
      <font>
        <b/>
        <color rgb="FF1F4E78"/>
      </font>
      <fill>
        <patternFill patternType="solid">
          <bgColor rgb="FFEAF2F8"/>
        </patternFill>
      </fill>
    </dxf>
    <dxf>
      <font>
        <b/>
        <color rgb="FF1F4E78"/>
      </font>
      <fill>
        <patternFill patternType="solid">
          <bgColor rgb="FFEAF2F8"/>
        </patternFill>
      </fill>
    </dxf>
    <dxf>
      <font>
        <b/>
        <color rgb="FF1F4E78"/>
      </font>
      <fill>
        <patternFill patternType="solid">
          <bgColor rgb="FFEAF2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</xdr:col>
      <xdr:colOff>828675</xdr:colOff>
      <xdr:row>1</xdr:row>
      <xdr:rowOff>1205593</xdr:rowOff>
    </xdr:to>
    <xdr:pic>
      <xdr:nvPicPr>
        <xdr:cNvPr id="2" name="/xl/media/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537885</xdr:colOff>
      <xdr:row>536</xdr:row>
      <xdr:rowOff>44823</xdr:rowOff>
    </xdr:from>
    <xdr:to>
      <xdr:col>3</xdr:col>
      <xdr:colOff>1004865</xdr:colOff>
      <xdr:row>539</xdr:row>
      <xdr:rowOff>17931</xdr:rowOff>
    </xdr:to>
    <xdr:pic>
      <xdr:nvPicPr>
        <xdr:cNvPr id="3" name="/xl/media/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1604682</xdr:colOff>
      <xdr:row>535</xdr:row>
      <xdr:rowOff>71718</xdr:rowOff>
    </xdr:from>
    <xdr:to>
      <xdr:col>1</xdr:col>
      <xdr:colOff>2071662</xdr:colOff>
      <xdr:row>536</xdr:row>
      <xdr:rowOff>89649</xdr:rowOff>
    </xdr:to>
    <xdr:pic>
      <xdr:nvPicPr>
        <xdr:cNvPr id="2" name="/xl/media/image2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44824</xdr:colOff>
      <xdr:row>1</xdr:row>
      <xdr:rowOff>391728</xdr:rowOff>
    </xdr:from>
    <xdr:to>
      <xdr:col>1</xdr:col>
      <xdr:colOff>1290918</xdr:colOff>
      <xdr:row>1</xdr:row>
      <xdr:rowOff>1420746</xdr:rowOff>
    </xdr:to>
    <xdr:pic>
      <xdr:nvPicPr>
        <xdr:cNvPr id="3" name="/xl/media/image3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1345659</xdr:colOff>
      <xdr:row>33</xdr:row>
      <xdr:rowOff>81064</xdr:rowOff>
    </xdr:from>
    <xdr:to>
      <xdr:col>1</xdr:col>
      <xdr:colOff>1812639</xdr:colOff>
      <xdr:row>34</xdr:row>
      <xdr:rowOff>401612</xdr:rowOff>
    </xdr:to>
    <xdr:pic>
      <xdr:nvPicPr>
        <xdr:cNvPr id="3" name="/xl/media/image2.png">
          <a:extLst>
            <a:ext uri="{FF2B5EF4-FFF2-40B4-BE49-F238E27FC236}">
              <a16:creationId xmlns:a16="http://schemas.microsoft.com/office/drawing/2014/main" id="{26EC08D4-08FA-4ACB-8BF3-84DB42A3E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61744" y="13051277"/>
          <a:ext cx="466980" cy="498888"/>
        </a:xfrm>
        <a:prstGeom prst="rect">
          <a:avLst/>
        </a:prstGeom>
      </xdr:spPr>
    </xdr:pic>
    <xdr:clientData/>
  </xdr:twoCellAnchor>
  <xdr:twoCellAnchor editAs="oneCell">
    <xdr:from>
      <xdr:col>11</xdr:col>
      <xdr:colOff>308042</xdr:colOff>
      <xdr:row>0</xdr:row>
      <xdr:rowOff>794426</xdr:rowOff>
    </xdr:from>
    <xdr:to>
      <xdr:col>17</xdr:col>
      <xdr:colOff>930146</xdr:colOff>
      <xdr:row>5</xdr:row>
      <xdr:rowOff>162128</xdr:rowOff>
    </xdr:to>
    <xdr:pic>
      <xdr:nvPicPr>
        <xdr:cNvPr id="4" name="/xl/media/image3.png">
          <a:extLst>
            <a:ext uri="{FF2B5EF4-FFF2-40B4-BE49-F238E27FC236}">
              <a16:creationId xmlns:a16="http://schemas.microsoft.com/office/drawing/2014/main" id="{5B34F0E7-978D-4141-9002-023A46639F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294468" y="794426"/>
          <a:ext cx="6928869" cy="3550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0"/>
  <sheetViews>
    <sheetView topLeftCell="A528" workbookViewId="0">
      <selection activeCell="A540" sqref="A540:D540"/>
    </sheetView>
  </sheetViews>
  <sheetFormatPr defaultRowHeight="13.8" x14ac:dyDescent="0.25"/>
  <cols>
    <col min="1" max="2" width="10" customWidth="1"/>
    <col min="3" max="3" width="13.19921875" customWidth="1"/>
    <col min="4" max="4" width="60" customWidth="1"/>
    <col min="5" max="5" width="8" customWidth="1"/>
    <col min="6" max="6" width="13" style="44" customWidth="1"/>
    <col min="7" max="10" width="13" customWidth="1"/>
  </cols>
  <sheetData>
    <row r="1" spans="1:10" x14ac:dyDescent="0.25">
      <c r="A1" s="69"/>
      <c r="B1" s="70"/>
      <c r="C1" s="70"/>
      <c r="D1" s="70" t="s">
        <v>0</v>
      </c>
      <c r="E1" s="117" t="s">
        <v>1</v>
      </c>
      <c r="F1" s="117"/>
      <c r="G1" s="117" t="s">
        <v>2</v>
      </c>
      <c r="H1" s="117"/>
      <c r="I1" s="117" t="s">
        <v>3</v>
      </c>
      <c r="J1" s="118"/>
    </row>
    <row r="2" spans="1:10" ht="106.8" customHeight="1" x14ac:dyDescent="0.25">
      <c r="A2" s="71"/>
      <c r="B2" s="72"/>
      <c r="C2" s="72"/>
      <c r="D2" s="72" t="s">
        <v>4</v>
      </c>
      <c r="E2" s="109" t="s">
        <v>5</v>
      </c>
      <c r="F2" s="109"/>
      <c r="G2" s="109" t="s">
        <v>6</v>
      </c>
      <c r="H2" s="109"/>
      <c r="I2" s="109" t="s">
        <v>7</v>
      </c>
      <c r="J2" s="119"/>
    </row>
    <row r="3" spans="1:10" x14ac:dyDescent="0.25">
      <c r="A3" s="112" t="s">
        <v>8</v>
      </c>
      <c r="B3" s="113"/>
      <c r="C3" s="113"/>
      <c r="D3" s="113"/>
      <c r="E3" s="113"/>
      <c r="F3" s="113"/>
      <c r="G3" s="113"/>
      <c r="H3" s="113"/>
      <c r="I3" s="113"/>
      <c r="J3" s="114"/>
    </row>
    <row r="4" spans="1:10" ht="24" customHeight="1" x14ac:dyDescent="0.25">
      <c r="A4" s="73" t="s">
        <v>9</v>
      </c>
      <c r="B4" s="20" t="s">
        <v>10</v>
      </c>
      <c r="C4" s="19" t="s">
        <v>11</v>
      </c>
      <c r="D4" s="19" t="s">
        <v>12</v>
      </c>
      <c r="E4" s="21" t="s">
        <v>13</v>
      </c>
      <c r="F4" s="40" t="s">
        <v>14</v>
      </c>
      <c r="G4" s="20" t="s">
        <v>15</v>
      </c>
      <c r="H4" s="20" t="s">
        <v>16</v>
      </c>
      <c r="I4" s="20" t="s">
        <v>17</v>
      </c>
      <c r="J4" s="74" t="s">
        <v>18</v>
      </c>
    </row>
    <row r="5" spans="1:10" ht="19.2" customHeight="1" x14ac:dyDescent="0.25">
      <c r="A5" s="58" t="s">
        <v>19</v>
      </c>
      <c r="B5" s="22" t="s">
        <v>20</v>
      </c>
      <c r="C5" s="22"/>
      <c r="D5" s="22" t="s">
        <v>21</v>
      </c>
      <c r="E5" s="23"/>
      <c r="F5" s="41">
        <v>1</v>
      </c>
      <c r="G5" s="24" t="s">
        <v>22</v>
      </c>
      <c r="H5" s="25">
        <v>236176.91</v>
      </c>
      <c r="I5" s="25">
        <v>236176.91</v>
      </c>
      <c r="J5" s="59">
        <v>2.7369128667265694E-2</v>
      </c>
    </row>
    <row r="6" spans="1:10" ht="19.2" customHeight="1" x14ac:dyDescent="0.25">
      <c r="A6" s="58" t="s">
        <v>23</v>
      </c>
      <c r="B6" s="22" t="s">
        <v>20</v>
      </c>
      <c r="C6" s="22"/>
      <c r="D6" s="22" t="s">
        <v>24</v>
      </c>
      <c r="E6" s="23"/>
      <c r="F6" s="41">
        <v>1</v>
      </c>
      <c r="G6" s="24" t="s">
        <v>22</v>
      </c>
      <c r="H6" s="25">
        <v>159499.10999999999</v>
      </c>
      <c r="I6" s="25">
        <v>159499.10999999999</v>
      </c>
      <c r="J6" s="59">
        <v>1.8483397313921859E-2</v>
      </c>
    </row>
    <row r="7" spans="1:10" ht="62.4" customHeight="1" x14ac:dyDescent="0.25">
      <c r="A7" s="60" t="s">
        <v>25</v>
      </c>
      <c r="B7" s="27" t="s">
        <v>26</v>
      </c>
      <c r="C7" s="27" t="s">
        <v>27</v>
      </c>
      <c r="D7" s="27" t="s">
        <v>28</v>
      </c>
      <c r="E7" s="28" t="s">
        <v>29</v>
      </c>
      <c r="F7" s="42">
        <v>12</v>
      </c>
      <c r="G7" s="29">
        <v>1126.67</v>
      </c>
      <c r="H7" s="29">
        <v>1477.06</v>
      </c>
      <c r="I7" s="29">
        <v>17724.72</v>
      </c>
      <c r="J7" s="61">
        <v>2.0540117248178816E-3</v>
      </c>
    </row>
    <row r="8" spans="1:10" ht="31.2" customHeight="1" x14ac:dyDescent="0.25">
      <c r="A8" s="60" t="s">
        <v>30</v>
      </c>
      <c r="B8" s="27" t="s">
        <v>31</v>
      </c>
      <c r="C8" s="27" t="s">
        <v>32</v>
      </c>
      <c r="D8" s="27" t="s">
        <v>33</v>
      </c>
      <c r="E8" s="28" t="s">
        <v>34</v>
      </c>
      <c r="F8" s="42">
        <v>8</v>
      </c>
      <c r="G8" s="29">
        <v>506.16</v>
      </c>
      <c r="H8" s="29">
        <v>663.57</v>
      </c>
      <c r="I8" s="29">
        <v>5308.56</v>
      </c>
      <c r="J8" s="61">
        <v>6.1517724860529332E-4</v>
      </c>
    </row>
    <row r="9" spans="1:10" ht="19.2" customHeight="1" x14ac:dyDescent="0.25">
      <c r="A9" s="60" t="s">
        <v>35</v>
      </c>
      <c r="B9" s="27" t="s">
        <v>36</v>
      </c>
      <c r="C9" s="27" t="s">
        <v>32</v>
      </c>
      <c r="D9" s="27" t="s">
        <v>37</v>
      </c>
      <c r="E9" s="28" t="s">
        <v>34</v>
      </c>
      <c r="F9" s="42">
        <v>225</v>
      </c>
      <c r="G9" s="29">
        <v>101.81</v>
      </c>
      <c r="H9" s="29">
        <v>133.47</v>
      </c>
      <c r="I9" s="29">
        <v>30030.75</v>
      </c>
      <c r="J9" s="61">
        <v>3.4800838944183377E-3</v>
      </c>
    </row>
    <row r="10" spans="1:10" ht="31.2" customHeight="1" x14ac:dyDescent="0.25">
      <c r="A10" s="60" t="s">
        <v>38</v>
      </c>
      <c r="B10" s="27" t="s">
        <v>39</v>
      </c>
      <c r="C10" s="27" t="s">
        <v>32</v>
      </c>
      <c r="D10" s="27" t="s">
        <v>40</v>
      </c>
      <c r="E10" s="28" t="s">
        <v>34</v>
      </c>
      <c r="F10" s="42">
        <v>2318.62</v>
      </c>
      <c r="G10" s="29">
        <v>0.8</v>
      </c>
      <c r="H10" s="29">
        <v>1.04</v>
      </c>
      <c r="I10" s="29">
        <v>2411.36</v>
      </c>
      <c r="J10" s="61">
        <v>2.7943807929021428E-4</v>
      </c>
    </row>
    <row r="11" spans="1:10" ht="41.55" customHeight="1" x14ac:dyDescent="0.25">
      <c r="A11" s="60" t="s">
        <v>41</v>
      </c>
      <c r="B11" s="27" t="s">
        <v>42</v>
      </c>
      <c r="C11" s="27" t="s">
        <v>27</v>
      </c>
      <c r="D11" s="27" t="s">
        <v>43</v>
      </c>
      <c r="E11" s="28" t="s">
        <v>44</v>
      </c>
      <c r="F11" s="42">
        <v>12</v>
      </c>
      <c r="G11" s="29">
        <v>737.5</v>
      </c>
      <c r="H11" s="29">
        <v>966.86</v>
      </c>
      <c r="I11" s="29">
        <v>11602.32</v>
      </c>
      <c r="J11" s="61">
        <v>1.3445234291480489E-3</v>
      </c>
    </row>
    <row r="12" spans="1:10" ht="52.05" customHeight="1" x14ac:dyDescent="0.25">
      <c r="A12" s="60" t="s">
        <v>45</v>
      </c>
      <c r="B12" s="27" t="s">
        <v>46</v>
      </c>
      <c r="C12" s="27" t="s">
        <v>27</v>
      </c>
      <c r="D12" s="27" t="s">
        <v>47</v>
      </c>
      <c r="E12" s="28" t="s">
        <v>34</v>
      </c>
      <c r="F12" s="42">
        <v>20</v>
      </c>
      <c r="G12" s="29">
        <v>403.81</v>
      </c>
      <c r="H12" s="29">
        <v>529.39</v>
      </c>
      <c r="I12" s="29">
        <v>10587.8</v>
      </c>
      <c r="J12" s="61">
        <v>1.2269567778800889E-3</v>
      </c>
    </row>
    <row r="13" spans="1:10" ht="52.05" customHeight="1" x14ac:dyDescent="0.25">
      <c r="A13" s="60" t="s">
        <v>48</v>
      </c>
      <c r="B13" s="27" t="s">
        <v>49</v>
      </c>
      <c r="C13" s="27" t="s">
        <v>27</v>
      </c>
      <c r="D13" s="27" t="s">
        <v>50</v>
      </c>
      <c r="E13" s="28" t="s">
        <v>44</v>
      </c>
      <c r="F13" s="42">
        <v>12</v>
      </c>
      <c r="G13" s="29">
        <v>1170</v>
      </c>
      <c r="H13" s="29">
        <v>1533.87</v>
      </c>
      <c r="I13" s="29">
        <v>18406.439999999999</v>
      </c>
      <c r="J13" s="61">
        <v>2.1330121757724154E-3</v>
      </c>
    </row>
    <row r="14" spans="1:10" ht="52.05" customHeight="1" x14ac:dyDescent="0.25">
      <c r="A14" s="60" t="s">
        <v>51</v>
      </c>
      <c r="B14" s="27" t="s">
        <v>52</v>
      </c>
      <c r="C14" s="27" t="s">
        <v>27</v>
      </c>
      <c r="D14" s="27" t="s">
        <v>53</v>
      </c>
      <c r="E14" s="28" t="s">
        <v>34</v>
      </c>
      <c r="F14" s="42">
        <v>36</v>
      </c>
      <c r="G14" s="29">
        <v>468.36</v>
      </c>
      <c r="H14" s="29">
        <v>614.01</v>
      </c>
      <c r="I14" s="29">
        <v>22104.36</v>
      </c>
      <c r="J14" s="61">
        <v>2.561541993870447E-3</v>
      </c>
    </row>
    <row r="15" spans="1:10" ht="41.55" customHeight="1" x14ac:dyDescent="0.25">
      <c r="A15" s="60" t="s">
        <v>54</v>
      </c>
      <c r="B15" s="27" t="s">
        <v>55</v>
      </c>
      <c r="C15" s="27" t="s">
        <v>27</v>
      </c>
      <c r="D15" s="27" t="s">
        <v>56</v>
      </c>
      <c r="E15" s="28" t="s">
        <v>57</v>
      </c>
      <c r="F15" s="42">
        <v>25</v>
      </c>
      <c r="G15" s="29">
        <v>442.66</v>
      </c>
      <c r="H15" s="29">
        <v>580.32000000000005</v>
      </c>
      <c r="I15" s="29">
        <v>14508</v>
      </c>
      <c r="J15" s="61">
        <v>1.6812452949134219E-3</v>
      </c>
    </row>
    <row r="16" spans="1:10" ht="52.05" customHeight="1" x14ac:dyDescent="0.25">
      <c r="A16" s="60" t="s">
        <v>58</v>
      </c>
      <c r="B16" s="27" t="s">
        <v>59</v>
      </c>
      <c r="C16" s="27" t="s">
        <v>27</v>
      </c>
      <c r="D16" s="27" t="s">
        <v>60</v>
      </c>
      <c r="E16" s="28" t="s">
        <v>57</v>
      </c>
      <c r="F16" s="42">
        <v>25</v>
      </c>
      <c r="G16" s="29">
        <v>504.29</v>
      </c>
      <c r="H16" s="29">
        <v>661.12</v>
      </c>
      <c r="I16" s="29">
        <v>16528</v>
      </c>
      <c r="J16" s="61">
        <v>1.9153310059504436E-3</v>
      </c>
    </row>
    <row r="17" spans="1:10" ht="52.05" customHeight="1" x14ac:dyDescent="0.25">
      <c r="A17" s="60" t="s">
        <v>61</v>
      </c>
      <c r="B17" s="27" t="s">
        <v>62</v>
      </c>
      <c r="C17" s="27" t="s">
        <v>27</v>
      </c>
      <c r="D17" s="27" t="s">
        <v>63</v>
      </c>
      <c r="E17" s="28" t="s">
        <v>57</v>
      </c>
      <c r="F17" s="42">
        <v>25</v>
      </c>
      <c r="G17" s="29">
        <v>40.909999999999997</v>
      </c>
      <c r="H17" s="29">
        <v>53.63</v>
      </c>
      <c r="I17" s="29">
        <v>1340.75</v>
      </c>
      <c r="J17" s="61">
        <v>1.553714936004391E-4</v>
      </c>
    </row>
    <row r="18" spans="1:10" ht="41.55" customHeight="1" x14ac:dyDescent="0.25">
      <c r="A18" s="60" t="s">
        <v>64</v>
      </c>
      <c r="B18" s="27" t="s">
        <v>65</v>
      </c>
      <c r="C18" s="27" t="s">
        <v>27</v>
      </c>
      <c r="D18" s="27" t="s">
        <v>66</v>
      </c>
      <c r="E18" s="28" t="s">
        <v>67</v>
      </c>
      <c r="F18" s="42">
        <v>25</v>
      </c>
      <c r="G18" s="29">
        <v>89.06</v>
      </c>
      <c r="H18" s="29">
        <v>116.75</v>
      </c>
      <c r="I18" s="29">
        <v>2918.75</v>
      </c>
      <c r="J18" s="61">
        <v>3.3823646984619174E-4</v>
      </c>
    </row>
    <row r="19" spans="1:10" ht="20.85" customHeight="1" x14ac:dyDescent="0.25">
      <c r="A19" s="60" t="s">
        <v>68</v>
      </c>
      <c r="B19" s="27" t="s">
        <v>69</v>
      </c>
      <c r="C19" s="27" t="s">
        <v>27</v>
      </c>
      <c r="D19" s="27" t="s">
        <v>70</v>
      </c>
      <c r="E19" s="28" t="s">
        <v>71</v>
      </c>
      <c r="F19" s="42">
        <v>3</v>
      </c>
      <c r="G19" s="29">
        <v>1532.5</v>
      </c>
      <c r="H19" s="29">
        <v>2009.1</v>
      </c>
      <c r="I19" s="29">
        <v>6027.3</v>
      </c>
      <c r="J19" s="61">
        <v>6.9846772580863436E-4</v>
      </c>
    </row>
    <row r="20" spans="1:10" ht="19.2" customHeight="1" x14ac:dyDescent="0.25">
      <c r="A20" s="58" t="s">
        <v>72</v>
      </c>
      <c r="B20" s="22" t="s">
        <v>20</v>
      </c>
      <c r="C20" s="22"/>
      <c r="D20" s="22" t="s">
        <v>73</v>
      </c>
      <c r="E20" s="23"/>
      <c r="F20" s="41">
        <v>1</v>
      </c>
      <c r="G20" s="24" t="s">
        <v>22</v>
      </c>
      <c r="H20" s="25">
        <v>76677.8</v>
      </c>
      <c r="I20" s="25">
        <v>76677.8</v>
      </c>
      <c r="J20" s="59">
        <v>8.885731353343836E-3</v>
      </c>
    </row>
    <row r="21" spans="1:10" ht="31.2" customHeight="1" x14ac:dyDescent="0.25">
      <c r="A21" s="60" t="s">
        <v>74</v>
      </c>
      <c r="B21" s="27" t="s">
        <v>75</v>
      </c>
      <c r="C21" s="27" t="s">
        <v>27</v>
      </c>
      <c r="D21" s="27" t="s">
        <v>76</v>
      </c>
      <c r="E21" s="28" t="s">
        <v>34</v>
      </c>
      <c r="F21" s="42">
        <v>885</v>
      </c>
      <c r="G21" s="29">
        <v>27.57</v>
      </c>
      <c r="H21" s="29">
        <v>36.14</v>
      </c>
      <c r="I21" s="29">
        <v>31983.9</v>
      </c>
      <c r="J21" s="61">
        <v>3.7064227590282188E-3</v>
      </c>
    </row>
    <row r="22" spans="1:10" ht="41.55" customHeight="1" x14ac:dyDescent="0.25">
      <c r="A22" s="60" t="s">
        <v>77</v>
      </c>
      <c r="B22" s="27" t="s">
        <v>78</v>
      </c>
      <c r="C22" s="27" t="s">
        <v>27</v>
      </c>
      <c r="D22" s="27" t="s">
        <v>79</v>
      </c>
      <c r="E22" s="28" t="s">
        <v>34</v>
      </c>
      <c r="F22" s="42">
        <v>885</v>
      </c>
      <c r="G22" s="29">
        <v>34.590000000000003</v>
      </c>
      <c r="H22" s="29">
        <v>45.34</v>
      </c>
      <c r="I22" s="29">
        <v>40125.9</v>
      </c>
      <c r="J22" s="61">
        <v>4.6499504121289273E-3</v>
      </c>
    </row>
    <row r="23" spans="1:10" ht="20.85" customHeight="1" x14ac:dyDescent="0.25">
      <c r="A23" s="60" t="s">
        <v>80</v>
      </c>
      <c r="B23" s="27" t="s">
        <v>81</v>
      </c>
      <c r="C23" s="27" t="s">
        <v>27</v>
      </c>
      <c r="D23" s="27" t="s">
        <v>82</v>
      </c>
      <c r="E23" s="28" t="s">
        <v>57</v>
      </c>
      <c r="F23" s="42">
        <v>160</v>
      </c>
      <c r="G23" s="29">
        <v>21.78</v>
      </c>
      <c r="H23" s="29">
        <v>28.55</v>
      </c>
      <c r="I23" s="29">
        <v>4568</v>
      </c>
      <c r="J23" s="61">
        <v>5.2935818218669093E-4</v>
      </c>
    </row>
    <row r="24" spans="1:10" ht="19.2" customHeight="1" x14ac:dyDescent="0.25">
      <c r="A24" s="58" t="s">
        <v>83</v>
      </c>
      <c r="B24" s="22" t="s">
        <v>20</v>
      </c>
      <c r="C24" s="22"/>
      <c r="D24" s="22" t="s">
        <v>84</v>
      </c>
      <c r="E24" s="23"/>
      <c r="F24" s="41">
        <v>1</v>
      </c>
      <c r="G24" s="24" t="s">
        <v>22</v>
      </c>
      <c r="H24" s="25">
        <v>66509.47</v>
      </c>
      <c r="I24" s="25">
        <v>66509.47</v>
      </c>
      <c r="J24" s="59">
        <v>7.7073844433888468E-3</v>
      </c>
    </row>
    <row r="25" spans="1:10" ht="20.85" customHeight="1" x14ac:dyDescent="0.25">
      <c r="A25" s="60" t="s">
        <v>85</v>
      </c>
      <c r="B25" s="27" t="s">
        <v>86</v>
      </c>
      <c r="C25" s="27" t="s">
        <v>27</v>
      </c>
      <c r="D25" s="27" t="s">
        <v>87</v>
      </c>
      <c r="E25" s="28" t="s">
        <v>67</v>
      </c>
      <c r="F25" s="42">
        <v>115.93</v>
      </c>
      <c r="G25" s="29">
        <v>63.96</v>
      </c>
      <c r="H25" s="29">
        <v>83.85</v>
      </c>
      <c r="I25" s="29">
        <v>9720.73</v>
      </c>
      <c r="J25" s="61">
        <v>1.1264772246776776E-3</v>
      </c>
    </row>
    <row r="26" spans="1:10" ht="20.85" customHeight="1" x14ac:dyDescent="0.25">
      <c r="A26" s="60" t="s">
        <v>88</v>
      </c>
      <c r="B26" s="27" t="s">
        <v>89</v>
      </c>
      <c r="C26" s="27" t="s">
        <v>27</v>
      </c>
      <c r="D26" s="27" t="s">
        <v>90</v>
      </c>
      <c r="E26" s="28" t="s">
        <v>67</v>
      </c>
      <c r="F26" s="42">
        <v>231.86</v>
      </c>
      <c r="G26" s="29">
        <v>68.88</v>
      </c>
      <c r="H26" s="29">
        <v>90.3</v>
      </c>
      <c r="I26" s="29">
        <v>20936.95</v>
      </c>
      <c r="J26" s="61">
        <v>2.4262578354933531E-3</v>
      </c>
    </row>
    <row r="27" spans="1:10" ht="19.2" customHeight="1" x14ac:dyDescent="0.25">
      <c r="A27" s="60" t="s">
        <v>91</v>
      </c>
      <c r="B27" s="27" t="s">
        <v>92</v>
      </c>
      <c r="C27" s="27" t="s">
        <v>27</v>
      </c>
      <c r="D27" s="27" t="s">
        <v>93</v>
      </c>
      <c r="E27" s="28" t="s">
        <v>67</v>
      </c>
      <c r="F27" s="42">
        <v>463.72</v>
      </c>
      <c r="G27" s="29">
        <v>17.170000000000002</v>
      </c>
      <c r="H27" s="29">
        <v>22.5</v>
      </c>
      <c r="I27" s="29">
        <v>10433.700000000001</v>
      </c>
      <c r="J27" s="61">
        <v>1.2090990511123636E-3</v>
      </c>
    </row>
    <row r="28" spans="1:10" ht="20.85" customHeight="1" x14ac:dyDescent="0.25">
      <c r="A28" s="60" t="s">
        <v>94</v>
      </c>
      <c r="B28" s="27" t="s">
        <v>95</v>
      </c>
      <c r="C28" s="27" t="s">
        <v>27</v>
      </c>
      <c r="D28" s="27" t="s">
        <v>96</v>
      </c>
      <c r="E28" s="28" t="s">
        <v>34</v>
      </c>
      <c r="F28" s="42">
        <v>579.66</v>
      </c>
      <c r="G28" s="29">
        <v>33.450000000000003</v>
      </c>
      <c r="H28" s="29">
        <v>43.85</v>
      </c>
      <c r="I28" s="29">
        <v>25418.09</v>
      </c>
      <c r="J28" s="61">
        <v>2.945550332105452E-3</v>
      </c>
    </row>
    <row r="29" spans="1:10" ht="19.2" customHeight="1" x14ac:dyDescent="0.25">
      <c r="A29" s="58" t="s">
        <v>97</v>
      </c>
      <c r="B29" s="22" t="s">
        <v>20</v>
      </c>
      <c r="C29" s="22"/>
      <c r="D29" s="22" t="s">
        <v>98</v>
      </c>
      <c r="E29" s="23"/>
      <c r="F29" s="41">
        <v>1</v>
      </c>
      <c r="G29" s="24" t="s">
        <v>22</v>
      </c>
      <c r="H29" s="25">
        <v>342077.58</v>
      </c>
      <c r="I29" s="25">
        <v>342077.58</v>
      </c>
      <c r="J29" s="59">
        <v>3.9641323536694903E-2</v>
      </c>
    </row>
    <row r="30" spans="1:10" ht="31.2" customHeight="1" x14ac:dyDescent="0.25">
      <c r="A30" s="60" t="s">
        <v>99</v>
      </c>
      <c r="B30" s="27" t="s">
        <v>100</v>
      </c>
      <c r="C30" s="27" t="s">
        <v>32</v>
      </c>
      <c r="D30" s="27" t="s">
        <v>101</v>
      </c>
      <c r="E30" s="28" t="s">
        <v>102</v>
      </c>
      <c r="F30" s="42">
        <v>120</v>
      </c>
      <c r="G30" s="29">
        <v>103.44</v>
      </c>
      <c r="H30" s="29">
        <v>135.6</v>
      </c>
      <c r="I30" s="29">
        <v>16272</v>
      </c>
      <c r="J30" s="61">
        <v>1.8856646980170389E-3</v>
      </c>
    </row>
    <row r="31" spans="1:10" ht="41.55" customHeight="1" x14ac:dyDescent="0.25">
      <c r="A31" s="60" t="s">
        <v>103</v>
      </c>
      <c r="B31" s="27" t="s">
        <v>104</v>
      </c>
      <c r="C31" s="27" t="s">
        <v>27</v>
      </c>
      <c r="D31" s="27" t="s">
        <v>105</v>
      </c>
      <c r="E31" s="28" t="s">
        <v>34</v>
      </c>
      <c r="F31" s="42">
        <v>685.85</v>
      </c>
      <c r="G31" s="29">
        <v>88.08</v>
      </c>
      <c r="H31" s="29">
        <v>115.47</v>
      </c>
      <c r="I31" s="29">
        <v>79195.09</v>
      </c>
      <c r="J31" s="61">
        <v>9.1774450263816514E-3</v>
      </c>
    </row>
    <row r="32" spans="1:10" ht="31.2" customHeight="1" x14ac:dyDescent="0.25">
      <c r="A32" s="60" t="s">
        <v>106</v>
      </c>
      <c r="B32" s="27" t="s">
        <v>107</v>
      </c>
      <c r="C32" s="27" t="s">
        <v>27</v>
      </c>
      <c r="D32" s="27" t="s">
        <v>108</v>
      </c>
      <c r="E32" s="28" t="s">
        <v>67</v>
      </c>
      <c r="F32" s="42">
        <v>14.39</v>
      </c>
      <c r="G32" s="29">
        <v>721.94</v>
      </c>
      <c r="H32" s="29">
        <v>946.46</v>
      </c>
      <c r="I32" s="29">
        <v>13619.55</v>
      </c>
      <c r="J32" s="61">
        <v>1.5782881414625101E-3</v>
      </c>
    </row>
    <row r="33" spans="1:10" ht="20.85" customHeight="1" x14ac:dyDescent="0.25">
      <c r="A33" s="60" t="s">
        <v>109</v>
      </c>
      <c r="B33" s="27" t="s">
        <v>110</v>
      </c>
      <c r="C33" s="27" t="s">
        <v>27</v>
      </c>
      <c r="D33" s="27" t="s">
        <v>111</v>
      </c>
      <c r="E33" s="28" t="s">
        <v>112</v>
      </c>
      <c r="F33" s="42">
        <v>2449.8000000000002</v>
      </c>
      <c r="G33" s="29">
        <v>10.55</v>
      </c>
      <c r="H33" s="29">
        <v>13.83</v>
      </c>
      <c r="I33" s="29">
        <v>33880.730000000003</v>
      </c>
      <c r="J33" s="61">
        <v>3.9262350358927499E-3</v>
      </c>
    </row>
    <row r="34" spans="1:10" ht="31.2" customHeight="1" x14ac:dyDescent="0.25">
      <c r="A34" s="60" t="s">
        <v>113</v>
      </c>
      <c r="B34" s="27" t="s">
        <v>114</v>
      </c>
      <c r="C34" s="27" t="s">
        <v>27</v>
      </c>
      <c r="D34" s="27" t="s">
        <v>115</v>
      </c>
      <c r="E34" s="28" t="s">
        <v>112</v>
      </c>
      <c r="F34" s="42">
        <v>2810.9</v>
      </c>
      <c r="G34" s="29">
        <v>11.35</v>
      </c>
      <c r="H34" s="29">
        <v>14.87</v>
      </c>
      <c r="I34" s="29">
        <v>41798.080000000002</v>
      </c>
      <c r="J34" s="61">
        <v>4.8437293449417424E-3</v>
      </c>
    </row>
    <row r="35" spans="1:10" ht="20.85" customHeight="1" x14ac:dyDescent="0.25">
      <c r="A35" s="60" t="s">
        <v>116</v>
      </c>
      <c r="B35" s="27" t="s">
        <v>117</v>
      </c>
      <c r="C35" s="27" t="s">
        <v>27</v>
      </c>
      <c r="D35" s="27" t="s">
        <v>118</v>
      </c>
      <c r="E35" s="28" t="s">
        <v>112</v>
      </c>
      <c r="F35" s="42">
        <v>844.8</v>
      </c>
      <c r="G35" s="29">
        <v>11.28</v>
      </c>
      <c r="H35" s="29">
        <v>14.78</v>
      </c>
      <c r="I35" s="29">
        <v>12486.14</v>
      </c>
      <c r="J35" s="61">
        <v>1.4469440396078215E-3</v>
      </c>
    </row>
    <row r="36" spans="1:10" ht="31.2" customHeight="1" x14ac:dyDescent="0.25">
      <c r="A36" s="60" t="s">
        <v>119</v>
      </c>
      <c r="B36" s="27" t="s">
        <v>120</v>
      </c>
      <c r="C36" s="27" t="s">
        <v>27</v>
      </c>
      <c r="D36" s="27" t="s">
        <v>121</v>
      </c>
      <c r="E36" s="28" t="s">
        <v>67</v>
      </c>
      <c r="F36" s="42">
        <v>112.78</v>
      </c>
      <c r="G36" s="29">
        <v>756.16</v>
      </c>
      <c r="H36" s="29">
        <v>991.32</v>
      </c>
      <c r="I36" s="29">
        <v>111801.06</v>
      </c>
      <c r="J36" s="61">
        <v>1.2955955754847889E-2</v>
      </c>
    </row>
    <row r="37" spans="1:10" ht="31.2" customHeight="1" x14ac:dyDescent="0.25">
      <c r="A37" s="60" t="s">
        <v>122</v>
      </c>
      <c r="B37" s="27" t="s">
        <v>123</v>
      </c>
      <c r="C37" s="27" t="s">
        <v>32</v>
      </c>
      <c r="D37" s="27" t="s">
        <v>124</v>
      </c>
      <c r="E37" s="28" t="s">
        <v>125</v>
      </c>
      <c r="F37" s="42">
        <v>1582.55</v>
      </c>
      <c r="G37" s="29">
        <v>14.65</v>
      </c>
      <c r="H37" s="29">
        <v>19.2</v>
      </c>
      <c r="I37" s="29">
        <v>30384.959999999999</v>
      </c>
      <c r="J37" s="61">
        <v>3.5211311715007258E-3</v>
      </c>
    </row>
    <row r="38" spans="1:10" ht="31.2" customHeight="1" x14ac:dyDescent="0.25">
      <c r="A38" s="60" t="s">
        <v>126</v>
      </c>
      <c r="B38" s="27" t="s">
        <v>127</v>
      </c>
      <c r="C38" s="27" t="s">
        <v>32</v>
      </c>
      <c r="D38" s="27" t="s">
        <v>128</v>
      </c>
      <c r="E38" s="28" t="s">
        <v>34</v>
      </c>
      <c r="F38" s="42">
        <v>719.34</v>
      </c>
      <c r="G38" s="29">
        <v>2.8</v>
      </c>
      <c r="H38" s="29">
        <v>3.67</v>
      </c>
      <c r="I38" s="29">
        <v>2639.97</v>
      </c>
      <c r="J38" s="61">
        <v>3.0593032404277546E-4</v>
      </c>
    </row>
    <row r="39" spans="1:10" ht="19.2" customHeight="1" x14ac:dyDescent="0.25">
      <c r="A39" s="58" t="s">
        <v>129</v>
      </c>
      <c r="B39" s="22" t="s">
        <v>20</v>
      </c>
      <c r="C39" s="22"/>
      <c r="D39" s="22" t="s">
        <v>130</v>
      </c>
      <c r="E39" s="23"/>
      <c r="F39" s="41">
        <v>1</v>
      </c>
      <c r="G39" s="24" t="s">
        <v>22</v>
      </c>
      <c r="H39" s="25">
        <v>1183897.56</v>
      </c>
      <c r="I39" s="25">
        <v>1183897.56</v>
      </c>
      <c r="J39" s="59">
        <v>0.13719480303346296</v>
      </c>
    </row>
    <row r="40" spans="1:10" ht="20.85" customHeight="1" x14ac:dyDescent="0.25">
      <c r="A40" s="60" t="s">
        <v>131</v>
      </c>
      <c r="B40" s="27" t="s">
        <v>132</v>
      </c>
      <c r="C40" s="27" t="s">
        <v>27</v>
      </c>
      <c r="D40" s="27" t="s">
        <v>111</v>
      </c>
      <c r="E40" s="28" t="s">
        <v>112</v>
      </c>
      <c r="F40" s="42">
        <v>12640.4</v>
      </c>
      <c r="G40" s="29">
        <v>10.55</v>
      </c>
      <c r="H40" s="29">
        <v>13.83</v>
      </c>
      <c r="I40" s="29">
        <v>174816.73</v>
      </c>
      <c r="J40" s="61">
        <v>2.025846462535498E-2</v>
      </c>
    </row>
    <row r="41" spans="1:10" ht="20.85" customHeight="1" x14ac:dyDescent="0.25">
      <c r="A41" s="60" t="s">
        <v>133</v>
      </c>
      <c r="B41" s="27" t="s">
        <v>134</v>
      </c>
      <c r="C41" s="27" t="s">
        <v>27</v>
      </c>
      <c r="D41" s="27" t="s">
        <v>135</v>
      </c>
      <c r="E41" s="28" t="s">
        <v>112</v>
      </c>
      <c r="F41" s="42">
        <v>11972.75</v>
      </c>
      <c r="G41" s="29">
        <v>11.35</v>
      </c>
      <c r="H41" s="29">
        <v>14.87</v>
      </c>
      <c r="I41" s="29">
        <v>178034.79</v>
      </c>
      <c r="J41" s="61">
        <v>2.0631386339840029E-2</v>
      </c>
    </row>
    <row r="42" spans="1:10" ht="31.2" customHeight="1" x14ac:dyDescent="0.25">
      <c r="A42" s="60" t="s">
        <v>136</v>
      </c>
      <c r="B42" s="27" t="s">
        <v>123</v>
      </c>
      <c r="C42" s="27" t="s">
        <v>32</v>
      </c>
      <c r="D42" s="27" t="s">
        <v>124</v>
      </c>
      <c r="E42" s="28" t="s">
        <v>125</v>
      </c>
      <c r="F42" s="42">
        <v>719.34</v>
      </c>
      <c r="G42" s="29">
        <v>14.65</v>
      </c>
      <c r="H42" s="29">
        <v>19.2</v>
      </c>
      <c r="I42" s="29">
        <v>13811.32</v>
      </c>
      <c r="J42" s="61">
        <v>1.6005112190890297E-3</v>
      </c>
    </row>
    <row r="43" spans="1:10" ht="41.55" customHeight="1" x14ac:dyDescent="0.25">
      <c r="A43" s="60" t="s">
        <v>137</v>
      </c>
      <c r="B43" s="27" t="s">
        <v>138</v>
      </c>
      <c r="C43" s="27" t="s">
        <v>27</v>
      </c>
      <c r="D43" s="27" t="s">
        <v>139</v>
      </c>
      <c r="E43" s="28" t="s">
        <v>67</v>
      </c>
      <c r="F43" s="42">
        <v>394.86</v>
      </c>
      <c r="G43" s="29">
        <v>681.02</v>
      </c>
      <c r="H43" s="29">
        <v>892.81</v>
      </c>
      <c r="I43" s="29">
        <v>352534.95</v>
      </c>
      <c r="J43" s="61">
        <v>4.0853165562450958E-2</v>
      </c>
    </row>
    <row r="44" spans="1:10" ht="20.85" customHeight="1" x14ac:dyDescent="0.25">
      <c r="A44" s="60" t="s">
        <v>140</v>
      </c>
      <c r="B44" s="27" t="s">
        <v>117</v>
      </c>
      <c r="C44" s="27" t="s">
        <v>27</v>
      </c>
      <c r="D44" s="27" t="s">
        <v>118</v>
      </c>
      <c r="E44" s="28" t="s">
        <v>112</v>
      </c>
      <c r="F44" s="42">
        <v>3085.3</v>
      </c>
      <c r="G44" s="29">
        <v>11.28</v>
      </c>
      <c r="H44" s="29">
        <v>14.78</v>
      </c>
      <c r="I44" s="29">
        <v>45600.73</v>
      </c>
      <c r="J44" s="61">
        <v>5.284395695968936E-3</v>
      </c>
    </row>
    <row r="45" spans="1:10" ht="52.05" customHeight="1" x14ac:dyDescent="0.25">
      <c r="A45" s="60" t="s">
        <v>141</v>
      </c>
      <c r="B45" s="27" t="s">
        <v>142</v>
      </c>
      <c r="C45" s="27" t="s">
        <v>27</v>
      </c>
      <c r="D45" s="27" t="s">
        <v>143</v>
      </c>
      <c r="E45" s="28" t="s">
        <v>34</v>
      </c>
      <c r="F45" s="42">
        <v>2973.81</v>
      </c>
      <c r="G45" s="29">
        <v>107.5</v>
      </c>
      <c r="H45" s="29">
        <v>140.93</v>
      </c>
      <c r="I45" s="29">
        <v>419099.04</v>
      </c>
      <c r="J45" s="61">
        <v>4.8566879590759032E-2</v>
      </c>
    </row>
    <row r="46" spans="1:10" ht="19.2" customHeight="1" x14ac:dyDescent="0.25">
      <c r="A46" s="58" t="s">
        <v>144</v>
      </c>
      <c r="B46" s="22" t="s">
        <v>20</v>
      </c>
      <c r="C46" s="22"/>
      <c r="D46" s="22" t="s">
        <v>145</v>
      </c>
      <c r="E46" s="23"/>
      <c r="F46" s="41">
        <v>1</v>
      </c>
      <c r="G46" s="24" t="s">
        <v>22</v>
      </c>
      <c r="H46" s="25">
        <v>550836.42000000004</v>
      </c>
      <c r="I46" s="25">
        <v>550836.42000000004</v>
      </c>
      <c r="J46" s="59">
        <v>6.3833136158805731E-2</v>
      </c>
    </row>
    <row r="47" spans="1:10" ht="19.2" customHeight="1" x14ac:dyDescent="0.25">
      <c r="A47" s="58" t="s">
        <v>146</v>
      </c>
      <c r="B47" s="22" t="s">
        <v>20</v>
      </c>
      <c r="C47" s="22"/>
      <c r="D47" s="22" t="s">
        <v>147</v>
      </c>
      <c r="E47" s="23"/>
      <c r="F47" s="41">
        <v>1</v>
      </c>
      <c r="G47" s="24" t="s">
        <v>22</v>
      </c>
      <c r="H47" s="25">
        <v>412682.72</v>
      </c>
      <c r="I47" s="25">
        <v>412682.72</v>
      </c>
      <c r="J47" s="59">
        <v>4.7823330665293158E-2</v>
      </c>
    </row>
    <row r="48" spans="1:10" ht="31.2" customHeight="1" x14ac:dyDescent="0.25">
      <c r="A48" s="60" t="s">
        <v>148</v>
      </c>
      <c r="B48" s="27" t="s">
        <v>149</v>
      </c>
      <c r="C48" s="27" t="s">
        <v>32</v>
      </c>
      <c r="D48" s="27" t="s">
        <v>150</v>
      </c>
      <c r="E48" s="28" t="s">
        <v>34</v>
      </c>
      <c r="F48" s="42">
        <v>2164.6999999999998</v>
      </c>
      <c r="G48" s="29">
        <v>137.38</v>
      </c>
      <c r="H48" s="29">
        <v>180.1</v>
      </c>
      <c r="I48" s="29">
        <v>389862.47</v>
      </c>
      <c r="J48" s="61">
        <v>4.5178828463663161E-2</v>
      </c>
    </row>
    <row r="49" spans="1:10" ht="41.55" customHeight="1" x14ac:dyDescent="0.25">
      <c r="A49" s="60" t="s">
        <v>151</v>
      </c>
      <c r="B49" s="27" t="s">
        <v>152</v>
      </c>
      <c r="C49" s="27" t="s">
        <v>27</v>
      </c>
      <c r="D49" s="27" t="s">
        <v>153</v>
      </c>
      <c r="E49" s="28" t="s">
        <v>57</v>
      </c>
      <c r="F49" s="42">
        <v>201.4</v>
      </c>
      <c r="G49" s="29">
        <v>42.23</v>
      </c>
      <c r="H49" s="29">
        <v>55.36</v>
      </c>
      <c r="I49" s="29">
        <v>11149.5</v>
      </c>
      <c r="J49" s="61">
        <v>1.292048829310532E-3</v>
      </c>
    </row>
    <row r="50" spans="1:10" ht="20.85" customHeight="1" x14ac:dyDescent="0.25">
      <c r="A50" s="60" t="s">
        <v>154</v>
      </c>
      <c r="B50" s="27" t="s">
        <v>155</v>
      </c>
      <c r="C50" s="27" t="s">
        <v>32</v>
      </c>
      <c r="D50" s="27" t="s">
        <v>156</v>
      </c>
      <c r="E50" s="28" t="s">
        <v>102</v>
      </c>
      <c r="F50" s="42">
        <v>665</v>
      </c>
      <c r="G50" s="29">
        <v>13.39</v>
      </c>
      <c r="H50" s="29">
        <v>17.55</v>
      </c>
      <c r="I50" s="29">
        <v>11670.75</v>
      </c>
      <c r="J50" s="61">
        <v>1.3524533723194665E-3</v>
      </c>
    </row>
    <row r="51" spans="1:10" ht="19.2" customHeight="1" x14ac:dyDescent="0.25">
      <c r="A51" s="58" t="s">
        <v>157</v>
      </c>
      <c r="B51" s="22" t="s">
        <v>20</v>
      </c>
      <c r="C51" s="22"/>
      <c r="D51" s="22" t="s">
        <v>158</v>
      </c>
      <c r="E51" s="23"/>
      <c r="F51" s="41">
        <v>1</v>
      </c>
      <c r="G51" s="24" t="s">
        <v>22</v>
      </c>
      <c r="H51" s="25">
        <v>58416.37</v>
      </c>
      <c r="I51" s="25">
        <v>58416.37</v>
      </c>
      <c r="J51" s="59">
        <v>6.7695235186394798E-3</v>
      </c>
    </row>
    <row r="52" spans="1:10" ht="31.2" customHeight="1" x14ac:dyDescent="0.25">
      <c r="A52" s="60" t="s">
        <v>159</v>
      </c>
      <c r="B52" s="27" t="s">
        <v>149</v>
      </c>
      <c r="C52" s="27" t="s">
        <v>32</v>
      </c>
      <c r="D52" s="27" t="s">
        <v>150</v>
      </c>
      <c r="E52" s="28" t="s">
        <v>34</v>
      </c>
      <c r="F52" s="42">
        <v>290.73</v>
      </c>
      <c r="G52" s="29">
        <v>137.38</v>
      </c>
      <c r="H52" s="29">
        <v>180.1</v>
      </c>
      <c r="I52" s="29">
        <v>52360.47</v>
      </c>
      <c r="J52" s="61">
        <v>6.06774150999141E-3</v>
      </c>
    </row>
    <row r="53" spans="1:10" ht="20.85" customHeight="1" x14ac:dyDescent="0.25">
      <c r="A53" s="60" t="s">
        <v>160</v>
      </c>
      <c r="B53" s="27" t="s">
        <v>161</v>
      </c>
      <c r="C53" s="27" t="s">
        <v>32</v>
      </c>
      <c r="D53" s="27" t="s">
        <v>162</v>
      </c>
      <c r="E53" s="28" t="s">
        <v>34</v>
      </c>
      <c r="F53" s="42">
        <v>290.73</v>
      </c>
      <c r="G53" s="29">
        <v>15.89</v>
      </c>
      <c r="H53" s="29">
        <v>20.83</v>
      </c>
      <c r="I53" s="29">
        <v>6055.9</v>
      </c>
      <c r="J53" s="61">
        <v>7.0178200864806943E-4</v>
      </c>
    </row>
    <row r="54" spans="1:10" ht="19.2" customHeight="1" x14ac:dyDescent="0.25">
      <c r="A54" s="58" t="s">
        <v>163</v>
      </c>
      <c r="B54" s="22" t="s">
        <v>20</v>
      </c>
      <c r="C54" s="22"/>
      <c r="D54" s="22" t="s">
        <v>164</v>
      </c>
      <c r="E54" s="23"/>
      <c r="F54" s="41">
        <v>1</v>
      </c>
      <c r="G54" s="24" t="s">
        <v>22</v>
      </c>
      <c r="H54" s="25">
        <v>75156.44</v>
      </c>
      <c r="I54" s="25">
        <v>75156.44</v>
      </c>
      <c r="J54" s="59">
        <v>8.7094300477283497E-3</v>
      </c>
    </row>
    <row r="55" spans="1:10" ht="52.05" customHeight="1" x14ac:dyDescent="0.25">
      <c r="A55" s="60" t="s">
        <v>165</v>
      </c>
      <c r="B55" s="27" t="s">
        <v>166</v>
      </c>
      <c r="C55" s="27" t="s">
        <v>27</v>
      </c>
      <c r="D55" s="27" t="s">
        <v>167</v>
      </c>
      <c r="E55" s="28" t="s">
        <v>57</v>
      </c>
      <c r="F55" s="42">
        <v>80</v>
      </c>
      <c r="G55" s="29">
        <v>415.32</v>
      </c>
      <c r="H55" s="29">
        <v>544.48</v>
      </c>
      <c r="I55" s="29">
        <v>43558.400000000001</v>
      </c>
      <c r="J55" s="61">
        <v>5.047722294868817E-3</v>
      </c>
    </row>
    <row r="56" spans="1:10" ht="31.2" customHeight="1" x14ac:dyDescent="0.25">
      <c r="A56" s="60" t="s">
        <v>168</v>
      </c>
      <c r="B56" s="27" t="s">
        <v>169</v>
      </c>
      <c r="C56" s="27" t="s">
        <v>27</v>
      </c>
      <c r="D56" s="27" t="s">
        <v>170</v>
      </c>
      <c r="E56" s="28" t="s">
        <v>34</v>
      </c>
      <c r="F56" s="42">
        <v>48</v>
      </c>
      <c r="G56" s="29">
        <v>198.76</v>
      </c>
      <c r="H56" s="29">
        <v>260.57</v>
      </c>
      <c r="I56" s="29">
        <v>12507.36</v>
      </c>
      <c r="J56" s="61">
        <v>1.4494030984138638E-3</v>
      </c>
    </row>
    <row r="57" spans="1:10" ht="31.2" customHeight="1" x14ac:dyDescent="0.25">
      <c r="A57" s="60" t="s">
        <v>171</v>
      </c>
      <c r="B57" s="27" t="s">
        <v>172</v>
      </c>
      <c r="C57" s="27" t="s">
        <v>27</v>
      </c>
      <c r="D57" s="27" t="s">
        <v>173</v>
      </c>
      <c r="E57" s="28" t="s">
        <v>34</v>
      </c>
      <c r="F57" s="42">
        <v>108</v>
      </c>
      <c r="G57" s="29">
        <v>74.42</v>
      </c>
      <c r="H57" s="29">
        <v>97.56</v>
      </c>
      <c r="I57" s="29">
        <v>10536.48</v>
      </c>
      <c r="J57" s="61">
        <v>1.2210096102115641E-3</v>
      </c>
    </row>
    <row r="58" spans="1:10" ht="20.85" customHeight="1" x14ac:dyDescent="0.25">
      <c r="A58" s="60" t="s">
        <v>174</v>
      </c>
      <c r="B58" s="27" t="s">
        <v>161</v>
      </c>
      <c r="C58" s="27" t="s">
        <v>32</v>
      </c>
      <c r="D58" s="27" t="s">
        <v>162</v>
      </c>
      <c r="E58" s="28" t="s">
        <v>34</v>
      </c>
      <c r="F58" s="42">
        <v>108</v>
      </c>
      <c r="G58" s="29">
        <v>15.89</v>
      </c>
      <c r="H58" s="29">
        <v>20.83</v>
      </c>
      <c r="I58" s="29">
        <v>2249.64</v>
      </c>
      <c r="J58" s="61">
        <v>2.6069731632540879E-4</v>
      </c>
    </row>
    <row r="59" spans="1:10" ht="52.05" customHeight="1" x14ac:dyDescent="0.25">
      <c r="A59" s="60" t="s">
        <v>175</v>
      </c>
      <c r="B59" s="27" t="s">
        <v>176</v>
      </c>
      <c r="C59" s="27" t="s">
        <v>27</v>
      </c>
      <c r="D59" s="27" t="s">
        <v>177</v>
      </c>
      <c r="E59" s="28" t="s">
        <v>71</v>
      </c>
      <c r="F59" s="42">
        <v>2</v>
      </c>
      <c r="G59" s="29">
        <v>2404.4899999999998</v>
      </c>
      <c r="H59" s="29">
        <v>3152.28</v>
      </c>
      <c r="I59" s="29">
        <v>6304.56</v>
      </c>
      <c r="J59" s="61">
        <v>7.3059772790869614E-4</v>
      </c>
    </row>
    <row r="60" spans="1:10" ht="19.2" customHeight="1" x14ac:dyDescent="0.25">
      <c r="A60" s="58" t="s">
        <v>178</v>
      </c>
      <c r="B60" s="22" t="s">
        <v>20</v>
      </c>
      <c r="C60" s="22"/>
      <c r="D60" s="22" t="s">
        <v>179</v>
      </c>
      <c r="E60" s="23"/>
      <c r="F60" s="41">
        <v>1</v>
      </c>
      <c r="G60" s="24" t="s">
        <v>22</v>
      </c>
      <c r="H60" s="25">
        <v>4580.8900000000003</v>
      </c>
      <c r="I60" s="25">
        <v>4580.8900000000003</v>
      </c>
      <c r="J60" s="59">
        <v>5.3085192714474394E-4</v>
      </c>
    </row>
    <row r="61" spans="1:10" ht="41.55" customHeight="1" x14ac:dyDescent="0.25">
      <c r="A61" s="60" t="s">
        <v>180</v>
      </c>
      <c r="B61" s="27" t="s">
        <v>181</v>
      </c>
      <c r="C61" s="27" t="s">
        <v>32</v>
      </c>
      <c r="D61" s="27" t="s">
        <v>182</v>
      </c>
      <c r="E61" s="28" t="s">
        <v>34</v>
      </c>
      <c r="F61" s="42">
        <v>37.24</v>
      </c>
      <c r="G61" s="29">
        <v>93.83</v>
      </c>
      <c r="H61" s="29">
        <v>123.01</v>
      </c>
      <c r="I61" s="29">
        <v>4580.8900000000003</v>
      </c>
      <c r="J61" s="61">
        <v>5.3085192714474394E-4</v>
      </c>
    </row>
    <row r="62" spans="1:10" ht="19.2" customHeight="1" x14ac:dyDescent="0.25">
      <c r="A62" s="58" t="s">
        <v>183</v>
      </c>
      <c r="B62" s="22" t="s">
        <v>20</v>
      </c>
      <c r="C62" s="22"/>
      <c r="D62" s="22" t="s">
        <v>184</v>
      </c>
      <c r="E62" s="23"/>
      <c r="F62" s="41">
        <v>1</v>
      </c>
      <c r="G62" s="24" t="s">
        <v>22</v>
      </c>
      <c r="H62" s="25">
        <v>1745394.1</v>
      </c>
      <c r="I62" s="25">
        <v>1745394.1</v>
      </c>
      <c r="J62" s="59">
        <v>0.20226327670213998</v>
      </c>
    </row>
    <row r="63" spans="1:10" ht="19.2" customHeight="1" x14ac:dyDescent="0.25">
      <c r="A63" s="58" t="s">
        <v>185</v>
      </c>
      <c r="B63" s="22" t="s">
        <v>20</v>
      </c>
      <c r="C63" s="22"/>
      <c r="D63" s="22" t="s">
        <v>186</v>
      </c>
      <c r="E63" s="23"/>
      <c r="F63" s="41">
        <v>1</v>
      </c>
      <c r="G63" s="24" t="s">
        <v>22</v>
      </c>
      <c r="H63" s="25">
        <v>711639.32</v>
      </c>
      <c r="I63" s="25">
        <v>711639.32</v>
      </c>
      <c r="J63" s="59">
        <v>8.2467621893120138E-2</v>
      </c>
    </row>
    <row r="64" spans="1:10" ht="20.85" customHeight="1" x14ac:dyDescent="0.25">
      <c r="A64" s="60" t="s">
        <v>187</v>
      </c>
      <c r="B64" s="27" t="s">
        <v>188</v>
      </c>
      <c r="C64" s="27" t="s">
        <v>27</v>
      </c>
      <c r="D64" s="27" t="s">
        <v>189</v>
      </c>
      <c r="E64" s="28" t="s">
        <v>34</v>
      </c>
      <c r="F64" s="42">
        <v>4910.8599999999997</v>
      </c>
      <c r="G64" s="29">
        <v>15.36</v>
      </c>
      <c r="H64" s="29">
        <v>20.13</v>
      </c>
      <c r="I64" s="29">
        <v>98855.61</v>
      </c>
      <c r="J64" s="61">
        <v>1.1455785028142833E-2</v>
      </c>
    </row>
    <row r="65" spans="1:10" ht="31.2" customHeight="1" x14ac:dyDescent="0.25">
      <c r="A65" s="60" t="s">
        <v>190</v>
      </c>
      <c r="B65" s="27" t="s">
        <v>172</v>
      </c>
      <c r="C65" s="27" t="s">
        <v>27</v>
      </c>
      <c r="D65" s="27" t="s">
        <v>173</v>
      </c>
      <c r="E65" s="28" t="s">
        <v>34</v>
      </c>
      <c r="F65" s="42">
        <v>4910.8599999999997</v>
      </c>
      <c r="G65" s="29">
        <v>74.42</v>
      </c>
      <c r="H65" s="29">
        <v>97.56</v>
      </c>
      <c r="I65" s="29">
        <v>479103.5</v>
      </c>
      <c r="J65" s="61">
        <v>5.5520437355359296E-2</v>
      </c>
    </row>
    <row r="66" spans="1:10" ht="31.2" customHeight="1" x14ac:dyDescent="0.25">
      <c r="A66" s="60" t="s">
        <v>191</v>
      </c>
      <c r="B66" s="27" t="s">
        <v>192</v>
      </c>
      <c r="C66" s="27" t="s">
        <v>32</v>
      </c>
      <c r="D66" s="27" t="s">
        <v>193</v>
      </c>
      <c r="E66" s="28" t="s">
        <v>34</v>
      </c>
      <c r="F66" s="42">
        <v>858.49</v>
      </c>
      <c r="G66" s="29">
        <v>93.33</v>
      </c>
      <c r="H66" s="29">
        <v>122.35</v>
      </c>
      <c r="I66" s="29">
        <v>105036.25</v>
      </c>
      <c r="J66" s="61">
        <v>1.2172022408867516E-2</v>
      </c>
    </row>
    <row r="67" spans="1:10" ht="20.85" customHeight="1" x14ac:dyDescent="0.25">
      <c r="A67" s="60" t="s">
        <v>194</v>
      </c>
      <c r="B67" s="27" t="s">
        <v>195</v>
      </c>
      <c r="C67" s="27" t="s">
        <v>196</v>
      </c>
      <c r="D67" s="27" t="s">
        <v>197</v>
      </c>
      <c r="E67" s="28" t="s">
        <v>34</v>
      </c>
      <c r="F67" s="42">
        <v>137.99</v>
      </c>
      <c r="G67" s="29">
        <v>158.34</v>
      </c>
      <c r="H67" s="29">
        <v>207.58</v>
      </c>
      <c r="I67" s="29">
        <v>28643.96</v>
      </c>
      <c r="J67" s="61">
        <v>3.3193771007505005E-3</v>
      </c>
    </row>
    <row r="68" spans="1:10" ht="19.2" customHeight="1" x14ac:dyDescent="0.25">
      <c r="A68" s="58" t="s">
        <v>198</v>
      </c>
      <c r="B68" s="22" t="s">
        <v>20</v>
      </c>
      <c r="C68" s="22"/>
      <c r="D68" s="22" t="s">
        <v>199</v>
      </c>
      <c r="E68" s="23"/>
      <c r="F68" s="41">
        <v>1</v>
      </c>
      <c r="G68" s="24" t="s">
        <v>22</v>
      </c>
      <c r="H68" s="25">
        <v>243273.35</v>
      </c>
      <c r="I68" s="25">
        <v>243273.35</v>
      </c>
      <c r="J68" s="59">
        <v>2.819149262926152E-2</v>
      </c>
    </row>
    <row r="69" spans="1:10" ht="31.2" customHeight="1" x14ac:dyDescent="0.25">
      <c r="A69" s="60" t="s">
        <v>200</v>
      </c>
      <c r="B69" s="27" t="s">
        <v>201</v>
      </c>
      <c r="C69" s="27" t="s">
        <v>27</v>
      </c>
      <c r="D69" s="27" t="s">
        <v>202</v>
      </c>
      <c r="E69" s="28" t="s">
        <v>34</v>
      </c>
      <c r="F69" s="42">
        <v>201.58</v>
      </c>
      <c r="G69" s="29">
        <v>43.51</v>
      </c>
      <c r="H69" s="29">
        <v>57.04</v>
      </c>
      <c r="I69" s="29">
        <v>11498.12</v>
      </c>
      <c r="J69" s="61">
        <v>1.3324483147470303E-3</v>
      </c>
    </row>
    <row r="70" spans="1:10" ht="41.55" customHeight="1" x14ac:dyDescent="0.25">
      <c r="A70" s="60" t="s">
        <v>203</v>
      </c>
      <c r="B70" s="27" t="s">
        <v>204</v>
      </c>
      <c r="C70" s="27" t="s">
        <v>27</v>
      </c>
      <c r="D70" s="27" t="s">
        <v>205</v>
      </c>
      <c r="E70" s="28" t="s">
        <v>34</v>
      </c>
      <c r="F70" s="42">
        <v>201.58</v>
      </c>
      <c r="G70" s="29">
        <v>90.84</v>
      </c>
      <c r="H70" s="29">
        <v>119.09</v>
      </c>
      <c r="I70" s="29">
        <v>24006.16</v>
      </c>
      <c r="J70" s="61">
        <v>2.7819302142913422E-3</v>
      </c>
    </row>
    <row r="71" spans="1:10" ht="52.05" customHeight="1" x14ac:dyDescent="0.25">
      <c r="A71" s="60" t="s">
        <v>206</v>
      </c>
      <c r="B71" s="27" t="s">
        <v>207</v>
      </c>
      <c r="C71" s="27" t="s">
        <v>32</v>
      </c>
      <c r="D71" s="27" t="s">
        <v>208</v>
      </c>
      <c r="E71" s="28" t="s">
        <v>34</v>
      </c>
      <c r="F71" s="42">
        <v>1041.01</v>
      </c>
      <c r="G71" s="29">
        <v>107.31</v>
      </c>
      <c r="H71" s="29">
        <v>140.68</v>
      </c>
      <c r="I71" s="29">
        <v>146449.28</v>
      </c>
      <c r="J71" s="61">
        <v>1.6971130613693017E-2</v>
      </c>
    </row>
    <row r="72" spans="1:10" ht="31.2" customHeight="1" x14ac:dyDescent="0.25">
      <c r="A72" s="60" t="s">
        <v>209</v>
      </c>
      <c r="B72" s="27" t="s">
        <v>210</v>
      </c>
      <c r="C72" s="27" t="s">
        <v>27</v>
      </c>
      <c r="D72" s="27" t="s">
        <v>211</v>
      </c>
      <c r="E72" s="28" t="s">
        <v>57</v>
      </c>
      <c r="F72" s="42">
        <v>330.2</v>
      </c>
      <c r="G72" s="29">
        <v>37.33</v>
      </c>
      <c r="H72" s="29">
        <v>48.93</v>
      </c>
      <c r="I72" s="29">
        <v>16156.68</v>
      </c>
      <c r="J72" s="61">
        <v>1.872300953365163E-3</v>
      </c>
    </row>
    <row r="73" spans="1:10" ht="52.05" customHeight="1" x14ac:dyDescent="0.25">
      <c r="A73" s="60" t="s">
        <v>212</v>
      </c>
      <c r="B73" s="27" t="s">
        <v>213</v>
      </c>
      <c r="C73" s="27" t="s">
        <v>27</v>
      </c>
      <c r="D73" s="27" t="s">
        <v>214</v>
      </c>
      <c r="E73" s="28" t="s">
        <v>57</v>
      </c>
      <c r="F73" s="42">
        <v>1056.2</v>
      </c>
      <c r="G73" s="29">
        <v>32.619999999999997</v>
      </c>
      <c r="H73" s="29">
        <v>42.76</v>
      </c>
      <c r="I73" s="29">
        <v>45163.11</v>
      </c>
      <c r="J73" s="61">
        <v>5.2336825331649652E-3</v>
      </c>
    </row>
    <row r="74" spans="1:10" ht="19.2" customHeight="1" x14ac:dyDescent="0.25">
      <c r="A74" s="58" t="s">
        <v>215</v>
      </c>
      <c r="B74" s="22" t="s">
        <v>20</v>
      </c>
      <c r="C74" s="22"/>
      <c r="D74" s="22" t="s">
        <v>216</v>
      </c>
      <c r="E74" s="23"/>
      <c r="F74" s="41">
        <v>1</v>
      </c>
      <c r="G74" s="24" t="s">
        <v>22</v>
      </c>
      <c r="H74" s="25">
        <v>150140.64000000001</v>
      </c>
      <c r="I74" s="25">
        <v>150140.64000000001</v>
      </c>
      <c r="J74" s="59">
        <v>1.7398900232650255E-2</v>
      </c>
    </row>
    <row r="75" spans="1:10" ht="31.2" customHeight="1" x14ac:dyDescent="0.25">
      <c r="A75" s="60" t="s">
        <v>217</v>
      </c>
      <c r="B75" s="27" t="s">
        <v>218</v>
      </c>
      <c r="C75" s="27" t="s">
        <v>32</v>
      </c>
      <c r="D75" s="27" t="s">
        <v>219</v>
      </c>
      <c r="E75" s="28" t="s">
        <v>34</v>
      </c>
      <c r="F75" s="42">
        <v>1438.68</v>
      </c>
      <c r="G75" s="29">
        <v>79.61</v>
      </c>
      <c r="H75" s="29">
        <v>104.36</v>
      </c>
      <c r="I75" s="29">
        <v>150140.64000000001</v>
      </c>
      <c r="J75" s="61">
        <v>1.7398900232650255E-2</v>
      </c>
    </row>
    <row r="76" spans="1:10" ht="19.2" customHeight="1" x14ac:dyDescent="0.25">
      <c r="A76" s="58" t="s">
        <v>220</v>
      </c>
      <c r="B76" s="22" t="s">
        <v>20</v>
      </c>
      <c r="C76" s="22"/>
      <c r="D76" s="22" t="s">
        <v>221</v>
      </c>
      <c r="E76" s="23"/>
      <c r="F76" s="41">
        <v>1</v>
      </c>
      <c r="G76" s="24" t="s">
        <v>22</v>
      </c>
      <c r="H76" s="25">
        <v>640340.79</v>
      </c>
      <c r="I76" s="25">
        <v>640340.79</v>
      </c>
      <c r="J76" s="59">
        <v>7.4205261947108053E-2</v>
      </c>
    </row>
    <row r="77" spans="1:10" ht="31.2" customHeight="1" x14ac:dyDescent="0.25">
      <c r="A77" s="60" t="s">
        <v>222</v>
      </c>
      <c r="B77" s="27" t="s">
        <v>223</v>
      </c>
      <c r="C77" s="27" t="s">
        <v>32</v>
      </c>
      <c r="D77" s="27" t="s">
        <v>224</v>
      </c>
      <c r="E77" s="28" t="s">
        <v>34</v>
      </c>
      <c r="F77" s="42">
        <v>987.6</v>
      </c>
      <c r="G77" s="29">
        <v>339.83</v>
      </c>
      <c r="H77" s="29">
        <v>445.51</v>
      </c>
      <c r="I77" s="29">
        <v>439985.67</v>
      </c>
      <c r="J77" s="61">
        <v>5.098730614259922E-2</v>
      </c>
    </row>
    <row r="78" spans="1:10" ht="19.2" customHeight="1" x14ac:dyDescent="0.25">
      <c r="A78" s="60" t="s">
        <v>225</v>
      </c>
      <c r="B78" s="27" t="s">
        <v>226</v>
      </c>
      <c r="C78" s="27" t="s">
        <v>196</v>
      </c>
      <c r="D78" s="27" t="s">
        <v>227</v>
      </c>
      <c r="E78" s="28" t="s">
        <v>34</v>
      </c>
      <c r="F78" s="42">
        <v>252</v>
      </c>
      <c r="G78" s="29">
        <v>606.46</v>
      </c>
      <c r="H78" s="29">
        <v>795.06</v>
      </c>
      <c r="I78" s="29">
        <v>200355.12</v>
      </c>
      <c r="J78" s="61">
        <v>2.3217955804508826E-2</v>
      </c>
    </row>
    <row r="79" spans="1:10" ht="19.2" customHeight="1" x14ac:dyDescent="0.25">
      <c r="A79" s="58" t="s">
        <v>228</v>
      </c>
      <c r="B79" s="22" t="s">
        <v>20</v>
      </c>
      <c r="C79" s="22"/>
      <c r="D79" s="22" t="s">
        <v>229</v>
      </c>
      <c r="E79" s="23"/>
      <c r="F79" s="41">
        <v>1</v>
      </c>
      <c r="G79" s="24" t="s">
        <v>22</v>
      </c>
      <c r="H79" s="25">
        <v>451600.79</v>
      </c>
      <c r="I79" s="25">
        <v>451600.79</v>
      </c>
      <c r="J79" s="59">
        <v>5.2333312887143942E-2</v>
      </c>
    </row>
    <row r="80" spans="1:10" ht="19.2" customHeight="1" x14ac:dyDescent="0.25">
      <c r="A80" s="58" t="s">
        <v>230</v>
      </c>
      <c r="B80" s="22" t="s">
        <v>20</v>
      </c>
      <c r="C80" s="22"/>
      <c r="D80" s="22" t="s">
        <v>231</v>
      </c>
      <c r="E80" s="23"/>
      <c r="F80" s="41">
        <v>1</v>
      </c>
      <c r="G80" s="24" t="s">
        <v>22</v>
      </c>
      <c r="H80" s="25">
        <v>181083.36</v>
      </c>
      <c r="I80" s="25">
        <v>181083.36</v>
      </c>
      <c r="J80" s="59">
        <v>2.0984666872560887E-2</v>
      </c>
    </row>
    <row r="81" spans="1:10" ht="20.85" customHeight="1" x14ac:dyDescent="0.25">
      <c r="A81" s="60" t="s">
        <v>232</v>
      </c>
      <c r="B81" s="27" t="s">
        <v>233</v>
      </c>
      <c r="C81" s="27" t="s">
        <v>32</v>
      </c>
      <c r="D81" s="27" t="s">
        <v>234</v>
      </c>
      <c r="E81" s="28" t="s">
        <v>34</v>
      </c>
      <c r="F81" s="42">
        <v>3062.98</v>
      </c>
      <c r="G81" s="29">
        <v>24.53</v>
      </c>
      <c r="H81" s="29">
        <v>32.15</v>
      </c>
      <c r="I81" s="29">
        <v>98474.8</v>
      </c>
      <c r="J81" s="61">
        <v>1.141165523625174E-2</v>
      </c>
    </row>
    <row r="82" spans="1:10" ht="20.85" customHeight="1" x14ac:dyDescent="0.25">
      <c r="A82" s="60" t="s">
        <v>235</v>
      </c>
      <c r="B82" s="27" t="s">
        <v>236</v>
      </c>
      <c r="C82" s="27" t="s">
        <v>32</v>
      </c>
      <c r="D82" s="27" t="s">
        <v>237</v>
      </c>
      <c r="E82" s="28" t="s">
        <v>34</v>
      </c>
      <c r="F82" s="42">
        <v>3062.98</v>
      </c>
      <c r="G82" s="29">
        <v>15.23</v>
      </c>
      <c r="H82" s="29">
        <v>19.96</v>
      </c>
      <c r="I82" s="29">
        <v>61137.08</v>
      </c>
      <c r="J82" s="61">
        <v>7.084810318082814E-3</v>
      </c>
    </row>
    <row r="83" spans="1:10" ht="20.85" customHeight="1" x14ac:dyDescent="0.25">
      <c r="A83" s="60" t="s">
        <v>238</v>
      </c>
      <c r="B83" s="27" t="s">
        <v>239</v>
      </c>
      <c r="C83" s="27" t="s">
        <v>32</v>
      </c>
      <c r="D83" s="27" t="s">
        <v>240</v>
      </c>
      <c r="E83" s="28" t="s">
        <v>34</v>
      </c>
      <c r="F83" s="42">
        <v>3062.98</v>
      </c>
      <c r="G83" s="29">
        <v>5.35</v>
      </c>
      <c r="H83" s="29">
        <v>7.01</v>
      </c>
      <c r="I83" s="29">
        <v>21471.48</v>
      </c>
      <c r="J83" s="61">
        <v>2.4882013182263331E-3</v>
      </c>
    </row>
    <row r="84" spans="1:10" ht="19.2" customHeight="1" x14ac:dyDescent="0.25">
      <c r="A84" s="58" t="s">
        <v>241</v>
      </c>
      <c r="B84" s="22" t="s">
        <v>20</v>
      </c>
      <c r="C84" s="22"/>
      <c r="D84" s="22" t="s">
        <v>242</v>
      </c>
      <c r="E84" s="23"/>
      <c r="F84" s="41">
        <v>1</v>
      </c>
      <c r="G84" s="24" t="s">
        <v>22</v>
      </c>
      <c r="H84" s="25">
        <v>194308.11</v>
      </c>
      <c r="I84" s="25">
        <v>194308.11</v>
      </c>
      <c r="J84" s="59">
        <v>2.251720400475735E-2</v>
      </c>
    </row>
    <row r="85" spans="1:10" ht="20.85" customHeight="1" x14ac:dyDescent="0.25">
      <c r="A85" s="60" t="s">
        <v>243</v>
      </c>
      <c r="B85" s="27" t="s">
        <v>244</v>
      </c>
      <c r="C85" s="27" t="s">
        <v>32</v>
      </c>
      <c r="D85" s="27" t="s">
        <v>245</v>
      </c>
      <c r="E85" s="28" t="s">
        <v>34</v>
      </c>
      <c r="F85" s="42">
        <v>2158.02</v>
      </c>
      <c r="G85" s="29">
        <v>43.6</v>
      </c>
      <c r="H85" s="29">
        <v>57.15</v>
      </c>
      <c r="I85" s="29">
        <v>123330.84</v>
      </c>
      <c r="J85" s="61">
        <v>1.4292072957521371E-2</v>
      </c>
    </row>
    <row r="86" spans="1:10" ht="20.85" customHeight="1" x14ac:dyDescent="0.25">
      <c r="A86" s="60" t="s">
        <v>246</v>
      </c>
      <c r="B86" s="27" t="s">
        <v>247</v>
      </c>
      <c r="C86" s="27" t="s">
        <v>32</v>
      </c>
      <c r="D86" s="27" t="s">
        <v>248</v>
      </c>
      <c r="E86" s="28" t="s">
        <v>34</v>
      </c>
      <c r="F86" s="42">
        <v>2158.02</v>
      </c>
      <c r="G86" s="29">
        <v>18.43</v>
      </c>
      <c r="H86" s="29">
        <v>24.16</v>
      </c>
      <c r="I86" s="29">
        <v>52137.760000000002</v>
      </c>
      <c r="J86" s="61">
        <v>6.0419329809295015E-3</v>
      </c>
    </row>
    <row r="87" spans="1:10" ht="20.85" customHeight="1" x14ac:dyDescent="0.25">
      <c r="A87" s="60" t="s">
        <v>249</v>
      </c>
      <c r="B87" s="27" t="s">
        <v>250</v>
      </c>
      <c r="C87" s="27" t="s">
        <v>32</v>
      </c>
      <c r="D87" s="27" t="s">
        <v>251</v>
      </c>
      <c r="E87" s="28" t="s">
        <v>34</v>
      </c>
      <c r="F87" s="42">
        <v>2158.02</v>
      </c>
      <c r="G87" s="29">
        <v>6.66</v>
      </c>
      <c r="H87" s="29">
        <v>8.73</v>
      </c>
      <c r="I87" s="29">
        <v>18839.509999999998</v>
      </c>
      <c r="J87" s="61">
        <v>2.1831980663064767E-3</v>
      </c>
    </row>
    <row r="88" spans="1:10" ht="19.2" customHeight="1" x14ac:dyDescent="0.25">
      <c r="A88" s="58" t="s">
        <v>252</v>
      </c>
      <c r="B88" s="22" t="s">
        <v>20</v>
      </c>
      <c r="C88" s="22"/>
      <c r="D88" s="22" t="s">
        <v>253</v>
      </c>
      <c r="E88" s="23"/>
      <c r="F88" s="41">
        <v>1</v>
      </c>
      <c r="G88" s="24" t="s">
        <v>22</v>
      </c>
      <c r="H88" s="25">
        <v>46383.88</v>
      </c>
      <c r="I88" s="25">
        <v>46383.88</v>
      </c>
      <c r="J88" s="59">
        <v>5.3751502626019285E-3</v>
      </c>
    </row>
    <row r="89" spans="1:10" ht="31.2" customHeight="1" x14ac:dyDescent="0.25">
      <c r="A89" s="60" t="s">
        <v>254</v>
      </c>
      <c r="B89" s="27" t="s">
        <v>255</v>
      </c>
      <c r="C89" s="27" t="s">
        <v>27</v>
      </c>
      <c r="D89" s="27" t="s">
        <v>256</v>
      </c>
      <c r="E89" s="28" t="s">
        <v>34</v>
      </c>
      <c r="F89" s="42">
        <v>823.87</v>
      </c>
      <c r="G89" s="29">
        <v>42.95</v>
      </c>
      <c r="H89" s="29">
        <v>56.3</v>
      </c>
      <c r="I89" s="29">
        <v>46383.88</v>
      </c>
      <c r="J89" s="61">
        <v>5.3751502626019285E-3</v>
      </c>
    </row>
    <row r="90" spans="1:10" ht="19.2" customHeight="1" x14ac:dyDescent="0.25">
      <c r="A90" s="58" t="s">
        <v>257</v>
      </c>
      <c r="B90" s="22" t="s">
        <v>20</v>
      </c>
      <c r="C90" s="22"/>
      <c r="D90" s="22" t="s">
        <v>258</v>
      </c>
      <c r="E90" s="23"/>
      <c r="F90" s="41">
        <v>1</v>
      </c>
      <c r="G90" s="24" t="s">
        <v>22</v>
      </c>
      <c r="H90" s="25">
        <v>29825.439999999999</v>
      </c>
      <c r="I90" s="25">
        <v>29825.439999999999</v>
      </c>
      <c r="J90" s="59">
        <v>3.4562917472237779E-3</v>
      </c>
    </row>
    <row r="91" spans="1:10" ht="20.85" customHeight="1" x14ac:dyDescent="0.25">
      <c r="A91" s="60" t="s">
        <v>259</v>
      </c>
      <c r="B91" s="27" t="s">
        <v>260</v>
      </c>
      <c r="C91" s="27" t="s">
        <v>32</v>
      </c>
      <c r="D91" s="27" t="s">
        <v>261</v>
      </c>
      <c r="E91" s="28" t="s">
        <v>34</v>
      </c>
      <c r="F91" s="42">
        <v>349.65</v>
      </c>
      <c r="G91" s="29">
        <v>35.71</v>
      </c>
      <c r="H91" s="29">
        <v>46.81</v>
      </c>
      <c r="I91" s="29">
        <v>16367.11</v>
      </c>
      <c r="J91" s="61">
        <v>1.8966864267183909E-3</v>
      </c>
    </row>
    <row r="92" spans="1:10" ht="31.2" customHeight="1" x14ac:dyDescent="0.25">
      <c r="A92" s="60" t="s">
        <v>262</v>
      </c>
      <c r="B92" s="27" t="s">
        <v>263</v>
      </c>
      <c r="C92" s="27" t="s">
        <v>32</v>
      </c>
      <c r="D92" s="27" t="s">
        <v>264</v>
      </c>
      <c r="E92" s="28" t="s">
        <v>34</v>
      </c>
      <c r="F92" s="42">
        <v>349.65</v>
      </c>
      <c r="G92" s="29">
        <v>22.17</v>
      </c>
      <c r="H92" s="29">
        <v>29.06</v>
      </c>
      <c r="I92" s="29">
        <v>10160.82</v>
      </c>
      <c r="J92" s="61">
        <v>1.1774766209995998E-3</v>
      </c>
    </row>
    <row r="93" spans="1:10" ht="41.55" customHeight="1" x14ac:dyDescent="0.25">
      <c r="A93" s="60" t="s">
        <v>265</v>
      </c>
      <c r="B93" s="27" t="s">
        <v>266</v>
      </c>
      <c r="C93" s="27" t="s">
        <v>27</v>
      </c>
      <c r="D93" s="27" t="s">
        <v>267</v>
      </c>
      <c r="E93" s="28" t="s">
        <v>34</v>
      </c>
      <c r="F93" s="42">
        <v>48.6</v>
      </c>
      <c r="G93" s="29">
        <v>51.76</v>
      </c>
      <c r="H93" s="29">
        <v>67.849999999999994</v>
      </c>
      <c r="I93" s="29">
        <v>3297.51</v>
      </c>
      <c r="J93" s="61">
        <v>3.8212869950578703E-4</v>
      </c>
    </row>
    <row r="94" spans="1:10" ht="19.2" customHeight="1" x14ac:dyDescent="0.25">
      <c r="A94" s="58" t="s">
        <v>268</v>
      </c>
      <c r="B94" s="22" t="s">
        <v>20</v>
      </c>
      <c r="C94" s="22"/>
      <c r="D94" s="22" t="s">
        <v>269</v>
      </c>
      <c r="E94" s="23"/>
      <c r="F94" s="41">
        <v>1</v>
      </c>
      <c r="G94" s="24" t="s">
        <v>22</v>
      </c>
      <c r="H94" s="25">
        <v>89470.47</v>
      </c>
      <c r="I94" s="25">
        <v>89470.47</v>
      </c>
      <c r="J94" s="59">
        <v>1.036819732018145E-2</v>
      </c>
    </row>
    <row r="95" spans="1:10" ht="19.2" customHeight="1" x14ac:dyDescent="0.25">
      <c r="A95" s="60" t="s">
        <v>270</v>
      </c>
      <c r="B95" s="27" t="s">
        <v>271</v>
      </c>
      <c r="C95" s="27" t="s">
        <v>27</v>
      </c>
      <c r="D95" s="27" t="s">
        <v>272</v>
      </c>
      <c r="E95" s="28" t="s">
        <v>57</v>
      </c>
      <c r="F95" s="42">
        <v>66.599999999999994</v>
      </c>
      <c r="G95" s="29">
        <v>49.49</v>
      </c>
      <c r="H95" s="29">
        <v>64.88</v>
      </c>
      <c r="I95" s="29">
        <v>4321</v>
      </c>
      <c r="J95" s="61">
        <v>5.0073483039156993E-4</v>
      </c>
    </row>
    <row r="96" spans="1:10" ht="31.2" customHeight="1" x14ac:dyDescent="0.25">
      <c r="A96" s="60" t="s">
        <v>273</v>
      </c>
      <c r="B96" s="27" t="s">
        <v>274</v>
      </c>
      <c r="C96" s="27" t="s">
        <v>32</v>
      </c>
      <c r="D96" s="27" t="s">
        <v>275</v>
      </c>
      <c r="E96" s="28" t="s">
        <v>34</v>
      </c>
      <c r="F96" s="42">
        <v>53.55</v>
      </c>
      <c r="G96" s="29">
        <v>581.05999999999995</v>
      </c>
      <c r="H96" s="29">
        <v>761.76</v>
      </c>
      <c r="I96" s="29">
        <v>40792.239999999998</v>
      </c>
      <c r="J96" s="61">
        <v>4.7271685669271497E-3</v>
      </c>
    </row>
    <row r="97" spans="1:10" ht="41.55" customHeight="1" x14ac:dyDescent="0.25">
      <c r="A97" s="60" t="s">
        <v>276</v>
      </c>
      <c r="B97" s="27" t="s">
        <v>277</v>
      </c>
      <c r="C97" s="27" t="s">
        <v>27</v>
      </c>
      <c r="D97" s="27" t="s">
        <v>278</v>
      </c>
      <c r="E97" s="28" t="s">
        <v>34</v>
      </c>
      <c r="F97" s="42">
        <v>44.3</v>
      </c>
      <c r="G97" s="29">
        <v>609.16999999999996</v>
      </c>
      <c r="H97" s="29">
        <v>798.62</v>
      </c>
      <c r="I97" s="29">
        <v>35378.86</v>
      </c>
      <c r="J97" s="61">
        <v>4.0998443558313115E-3</v>
      </c>
    </row>
    <row r="98" spans="1:10" ht="31.2" customHeight="1" x14ac:dyDescent="0.25">
      <c r="A98" s="75" t="s">
        <v>279</v>
      </c>
      <c r="B98" s="30" t="s">
        <v>280</v>
      </c>
      <c r="C98" s="30" t="s">
        <v>32</v>
      </c>
      <c r="D98" s="30" t="s">
        <v>281</v>
      </c>
      <c r="E98" s="31" t="s">
        <v>282</v>
      </c>
      <c r="F98" s="43">
        <v>52</v>
      </c>
      <c r="G98" s="32">
        <v>10.92</v>
      </c>
      <c r="H98" s="32">
        <v>14.31</v>
      </c>
      <c r="I98" s="32">
        <v>744.12</v>
      </c>
      <c r="J98" s="76">
        <v>8.6231613513301314E-5</v>
      </c>
    </row>
    <row r="99" spans="1:10" ht="31.2" customHeight="1" x14ac:dyDescent="0.25">
      <c r="A99" s="60" t="s">
        <v>283</v>
      </c>
      <c r="B99" s="27" t="s">
        <v>284</v>
      </c>
      <c r="C99" s="27" t="s">
        <v>32</v>
      </c>
      <c r="D99" s="27" t="s">
        <v>285</v>
      </c>
      <c r="E99" s="28" t="s">
        <v>102</v>
      </c>
      <c r="F99" s="42">
        <v>67.400000000000006</v>
      </c>
      <c r="G99" s="29">
        <v>93.19</v>
      </c>
      <c r="H99" s="29">
        <v>122.17</v>
      </c>
      <c r="I99" s="29">
        <v>8234.25</v>
      </c>
      <c r="J99" s="61">
        <v>9.5421795351811715E-4</v>
      </c>
    </row>
    <row r="100" spans="1:10" ht="19.2" customHeight="1" x14ac:dyDescent="0.25">
      <c r="A100" s="58" t="s">
        <v>286</v>
      </c>
      <c r="B100" s="22" t="s">
        <v>20</v>
      </c>
      <c r="C100" s="22"/>
      <c r="D100" s="22" t="s">
        <v>287</v>
      </c>
      <c r="E100" s="23"/>
      <c r="F100" s="41">
        <v>1</v>
      </c>
      <c r="G100" s="24" t="s">
        <v>22</v>
      </c>
      <c r="H100" s="25">
        <v>395243.41</v>
      </c>
      <c r="I100" s="25">
        <v>395243.41</v>
      </c>
      <c r="J100" s="59">
        <v>4.5802393397300557E-2</v>
      </c>
    </row>
    <row r="101" spans="1:10" ht="19.2" customHeight="1" x14ac:dyDescent="0.25">
      <c r="A101" s="58" t="s">
        <v>288</v>
      </c>
      <c r="B101" s="22" t="s">
        <v>20</v>
      </c>
      <c r="C101" s="22"/>
      <c r="D101" s="22" t="s">
        <v>289</v>
      </c>
      <c r="E101" s="23"/>
      <c r="F101" s="41">
        <v>1</v>
      </c>
      <c r="G101" s="24" t="s">
        <v>22</v>
      </c>
      <c r="H101" s="25">
        <v>201439.53</v>
      </c>
      <c r="I101" s="25">
        <v>201439.53</v>
      </c>
      <c r="J101" s="59">
        <v>2.3343621589610637E-2</v>
      </c>
    </row>
    <row r="102" spans="1:10" ht="19.2" customHeight="1" x14ac:dyDescent="0.25">
      <c r="A102" s="58" t="s">
        <v>290</v>
      </c>
      <c r="B102" s="22" t="s">
        <v>20</v>
      </c>
      <c r="C102" s="22"/>
      <c r="D102" s="22" t="s">
        <v>291</v>
      </c>
      <c r="E102" s="23"/>
      <c r="F102" s="41">
        <v>1</v>
      </c>
      <c r="G102" s="24" t="s">
        <v>22</v>
      </c>
      <c r="H102" s="25">
        <v>145923.38</v>
      </c>
      <c r="I102" s="25">
        <v>145923.38</v>
      </c>
      <c r="J102" s="59">
        <v>1.6910187210012636E-2</v>
      </c>
    </row>
    <row r="103" spans="1:10" ht="31.2" customHeight="1" x14ac:dyDescent="0.25">
      <c r="A103" s="60" t="s">
        <v>292</v>
      </c>
      <c r="B103" s="27" t="s">
        <v>293</v>
      </c>
      <c r="C103" s="27" t="s">
        <v>196</v>
      </c>
      <c r="D103" s="27" t="s">
        <v>294</v>
      </c>
      <c r="E103" s="28" t="s">
        <v>282</v>
      </c>
      <c r="F103" s="42">
        <v>7</v>
      </c>
      <c r="G103" s="29">
        <v>1792.3</v>
      </c>
      <c r="H103" s="29">
        <v>2349.6999999999998</v>
      </c>
      <c r="I103" s="29">
        <v>16447.900000000001</v>
      </c>
      <c r="J103" s="61">
        <v>1.9060486963197183E-3</v>
      </c>
    </row>
    <row r="104" spans="1:10" ht="31.2" customHeight="1" x14ac:dyDescent="0.25">
      <c r="A104" s="60" t="s">
        <v>295</v>
      </c>
      <c r="B104" s="27" t="s">
        <v>296</v>
      </c>
      <c r="C104" s="27" t="s">
        <v>196</v>
      </c>
      <c r="D104" s="27" t="s">
        <v>297</v>
      </c>
      <c r="E104" s="28" t="s">
        <v>282</v>
      </c>
      <c r="F104" s="42">
        <v>1</v>
      </c>
      <c r="G104" s="29">
        <v>1859.06</v>
      </c>
      <c r="H104" s="29">
        <v>2437.2199999999998</v>
      </c>
      <c r="I104" s="29">
        <v>2437.2199999999998</v>
      </c>
      <c r="J104" s="61">
        <v>2.8243483992754963E-4</v>
      </c>
    </row>
    <row r="105" spans="1:10" ht="52.05" customHeight="1" x14ac:dyDescent="0.25">
      <c r="A105" s="60" t="s">
        <v>298</v>
      </c>
      <c r="B105" s="27" t="s">
        <v>299</v>
      </c>
      <c r="C105" s="27" t="s">
        <v>32</v>
      </c>
      <c r="D105" s="27" t="s">
        <v>300</v>
      </c>
      <c r="E105" s="28" t="s">
        <v>282</v>
      </c>
      <c r="F105" s="42">
        <v>48</v>
      </c>
      <c r="G105" s="29">
        <v>1346</v>
      </c>
      <c r="H105" s="29">
        <v>1764.6</v>
      </c>
      <c r="I105" s="29">
        <v>84700.800000000003</v>
      </c>
      <c r="J105" s="61">
        <v>9.8154688086161263E-3</v>
      </c>
    </row>
    <row r="106" spans="1:10" ht="52.05" customHeight="1" x14ac:dyDescent="0.25">
      <c r="A106" s="60" t="s">
        <v>301</v>
      </c>
      <c r="B106" s="27" t="s">
        <v>302</v>
      </c>
      <c r="C106" s="27" t="s">
        <v>32</v>
      </c>
      <c r="D106" s="27" t="s">
        <v>303</v>
      </c>
      <c r="E106" s="28" t="s">
        <v>282</v>
      </c>
      <c r="F106" s="42">
        <v>8</v>
      </c>
      <c r="G106" s="29">
        <v>1257.27</v>
      </c>
      <c r="H106" s="29">
        <v>1648.28</v>
      </c>
      <c r="I106" s="29">
        <v>13186.24</v>
      </c>
      <c r="J106" s="61">
        <v>1.5280744387647616E-3</v>
      </c>
    </row>
    <row r="107" spans="1:10" ht="41.55" customHeight="1" x14ac:dyDescent="0.25">
      <c r="A107" s="60" t="s">
        <v>304</v>
      </c>
      <c r="B107" s="27" t="s">
        <v>305</v>
      </c>
      <c r="C107" s="27" t="s">
        <v>196</v>
      </c>
      <c r="D107" s="27" t="s">
        <v>306</v>
      </c>
      <c r="E107" s="28" t="s">
        <v>307</v>
      </c>
      <c r="F107" s="42">
        <v>5</v>
      </c>
      <c r="G107" s="29">
        <v>1791.17</v>
      </c>
      <c r="H107" s="29">
        <v>2348.2199999999998</v>
      </c>
      <c r="I107" s="29">
        <v>11741.1</v>
      </c>
      <c r="J107" s="61">
        <v>1.3606058128003845E-3</v>
      </c>
    </row>
    <row r="108" spans="1:10" ht="62.4" customHeight="1" x14ac:dyDescent="0.25">
      <c r="A108" s="60" t="s">
        <v>308</v>
      </c>
      <c r="B108" s="27" t="s">
        <v>309</v>
      </c>
      <c r="C108" s="27" t="s">
        <v>196</v>
      </c>
      <c r="D108" s="27" t="s">
        <v>310</v>
      </c>
      <c r="E108" s="28" t="s">
        <v>307</v>
      </c>
      <c r="F108" s="42">
        <v>2</v>
      </c>
      <c r="G108" s="29">
        <v>6640.02</v>
      </c>
      <c r="H108" s="29">
        <v>8705.06</v>
      </c>
      <c r="I108" s="29">
        <v>17410.12</v>
      </c>
      <c r="J108" s="61">
        <v>2.0175546135840958E-3</v>
      </c>
    </row>
    <row r="109" spans="1:10" ht="19.2" customHeight="1" x14ac:dyDescent="0.25">
      <c r="A109" s="58" t="s">
        <v>311</v>
      </c>
      <c r="B109" s="22" t="s">
        <v>20</v>
      </c>
      <c r="C109" s="22"/>
      <c r="D109" s="22" t="s">
        <v>312</v>
      </c>
      <c r="E109" s="23"/>
      <c r="F109" s="41">
        <v>1</v>
      </c>
      <c r="G109" s="24" t="s">
        <v>22</v>
      </c>
      <c r="H109" s="25">
        <v>55516.15</v>
      </c>
      <c r="I109" s="25">
        <v>55516.15</v>
      </c>
      <c r="J109" s="59">
        <v>6.4334343795979989E-3</v>
      </c>
    </row>
    <row r="110" spans="1:10" ht="20.85" customHeight="1" x14ac:dyDescent="0.25">
      <c r="A110" s="60" t="s">
        <v>313</v>
      </c>
      <c r="B110" s="27" t="s">
        <v>314</v>
      </c>
      <c r="C110" s="27" t="s">
        <v>27</v>
      </c>
      <c r="D110" s="27" t="s">
        <v>315</v>
      </c>
      <c r="E110" s="28" t="s">
        <v>57</v>
      </c>
      <c r="F110" s="42">
        <v>309.8</v>
      </c>
      <c r="G110" s="29">
        <v>78.08</v>
      </c>
      <c r="H110" s="29">
        <v>102.36</v>
      </c>
      <c r="I110" s="29">
        <v>31711.119999999999</v>
      </c>
      <c r="J110" s="61">
        <v>3.6748119173169915E-3</v>
      </c>
    </row>
    <row r="111" spans="1:10" ht="20.85" customHeight="1" x14ac:dyDescent="0.25">
      <c r="A111" s="60" t="s">
        <v>316</v>
      </c>
      <c r="B111" s="27" t="s">
        <v>317</v>
      </c>
      <c r="C111" s="27" t="s">
        <v>27</v>
      </c>
      <c r="D111" s="27" t="s">
        <v>318</v>
      </c>
      <c r="E111" s="28" t="s">
        <v>57</v>
      </c>
      <c r="F111" s="42">
        <v>619.6</v>
      </c>
      <c r="G111" s="29">
        <v>29.31</v>
      </c>
      <c r="H111" s="29">
        <v>38.42</v>
      </c>
      <c r="I111" s="29">
        <v>23805.03</v>
      </c>
      <c r="J111" s="61">
        <v>2.7586224622810074E-3</v>
      </c>
    </row>
    <row r="112" spans="1:10" ht="19.2" customHeight="1" x14ac:dyDescent="0.25">
      <c r="A112" s="58" t="s">
        <v>319</v>
      </c>
      <c r="B112" s="22" t="s">
        <v>20</v>
      </c>
      <c r="C112" s="22"/>
      <c r="D112" s="22" t="s">
        <v>320</v>
      </c>
      <c r="E112" s="23"/>
      <c r="F112" s="41">
        <v>1</v>
      </c>
      <c r="G112" s="24" t="s">
        <v>22</v>
      </c>
      <c r="H112" s="25">
        <v>143301.26</v>
      </c>
      <c r="I112" s="25">
        <v>143301.26</v>
      </c>
      <c r="J112" s="59">
        <v>1.6606325415644125E-2</v>
      </c>
    </row>
    <row r="113" spans="1:10" ht="19.2" customHeight="1" x14ac:dyDescent="0.25">
      <c r="A113" s="58" t="s">
        <v>321</v>
      </c>
      <c r="B113" s="22" t="s">
        <v>20</v>
      </c>
      <c r="C113" s="22"/>
      <c r="D113" s="22" t="s">
        <v>322</v>
      </c>
      <c r="E113" s="23"/>
      <c r="F113" s="41">
        <v>1</v>
      </c>
      <c r="G113" s="24" t="s">
        <v>22</v>
      </c>
      <c r="H113" s="25">
        <v>62767.95</v>
      </c>
      <c r="I113" s="25">
        <v>62767.95</v>
      </c>
      <c r="J113" s="59">
        <v>7.2738020822209074E-3</v>
      </c>
    </row>
    <row r="114" spans="1:10" ht="41.55" customHeight="1" x14ac:dyDescent="0.25">
      <c r="A114" s="60" t="s">
        <v>323</v>
      </c>
      <c r="B114" s="27" t="s">
        <v>324</v>
      </c>
      <c r="C114" s="27" t="s">
        <v>27</v>
      </c>
      <c r="D114" s="27" t="s">
        <v>325</v>
      </c>
      <c r="E114" s="28" t="s">
        <v>34</v>
      </c>
      <c r="F114" s="42">
        <v>2.52</v>
      </c>
      <c r="G114" s="29">
        <v>581.38</v>
      </c>
      <c r="H114" s="29">
        <v>762.18</v>
      </c>
      <c r="I114" s="29">
        <v>1920.69</v>
      </c>
      <c r="J114" s="61">
        <v>2.2257726947113733E-4</v>
      </c>
    </row>
    <row r="115" spans="1:10" ht="41.55" customHeight="1" x14ac:dyDescent="0.25">
      <c r="A115" s="60" t="s">
        <v>326</v>
      </c>
      <c r="B115" s="27" t="s">
        <v>327</v>
      </c>
      <c r="C115" s="27" t="s">
        <v>27</v>
      </c>
      <c r="D115" s="27" t="s">
        <v>328</v>
      </c>
      <c r="E115" s="28" t="s">
        <v>34</v>
      </c>
      <c r="F115" s="42">
        <v>63.14</v>
      </c>
      <c r="G115" s="29">
        <v>696.22</v>
      </c>
      <c r="H115" s="29">
        <v>912.74</v>
      </c>
      <c r="I115" s="29">
        <v>57630.400000000001</v>
      </c>
      <c r="J115" s="61">
        <v>6.6784421590831587E-3</v>
      </c>
    </row>
    <row r="116" spans="1:10" ht="20.85" customHeight="1" x14ac:dyDescent="0.25">
      <c r="A116" s="60" t="s">
        <v>329</v>
      </c>
      <c r="B116" s="27" t="s">
        <v>330</v>
      </c>
      <c r="C116" s="27" t="s">
        <v>196</v>
      </c>
      <c r="D116" s="27" t="s">
        <v>331</v>
      </c>
      <c r="E116" s="28" t="s">
        <v>34</v>
      </c>
      <c r="F116" s="42">
        <v>5.68</v>
      </c>
      <c r="G116" s="29">
        <v>432</v>
      </c>
      <c r="H116" s="29">
        <v>566.35</v>
      </c>
      <c r="I116" s="29">
        <v>3216.86</v>
      </c>
      <c r="J116" s="61">
        <v>3.7278265366661085E-4</v>
      </c>
    </row>
    <row r="117" spans="1:10" ht="19.2" customHeight="1" x14ac:dyDescent="0.25">
      <c r="A117" s="58" t="s">
        <v>332</v>
      </c>
      <c r="B117" s="22" t="s">
        <v>20</v>
      </c>
      <c r="C117" s="22"/>
      <c r="D117" s="22" t="s">
        <v>333</v>
      </c>
      <c r="E117" s="23"/>
      <c r="F117" s="41">
        <v>1</v>
      </c>
      <c r="G117" s="24" t="s">
        <v>22</v>
      </c>
      <c r="H117" s="25">
        <v>80533.31</v>
      </c>
      <c r="I117" s="25">
        <v>80533.31</v>
      </c>
      <c r="J117" s="59">
        <v>9.3325233334232167E-3</v>
      </c>
    </row>
    <row r="118" spans="1:10" ht="31.2" customHeight="1" x14ac:dyDescent="0.25">
      <c r="A118" s="60" t="s">
        <v>334</v>
      </c>
      <c r="B118" s="27" t="s">
        <v>335</v>
      </c>
      <c r="C118" s="27" t="s">
        <v>27</v>
      </c>
      <c r="D118" s="27" t="s">
        <v>336</v>
      </c>
      <c r="E118" s="28" t="s">
        <v>34</v>
      </c>
      <c r="F118" s="42">
        <v>21.68</v>
      </c>
      <c r="G118" s="29">
        <v>999.64</v>
      </c>
      <c r="H118" s="29">
        <v>1310.52</v>
      </c>
      <c r="I118" s="29">
        <v>28412.07</v>
      </c>
      <c r="J118" s="61">
        <v>3.2925047564275425E-3</v>
      </c>
    </row>
    <row r="119" spans="1:10" ht="19.2" customHeight="1" x14ac:dyDescent="0.25">
      <c r="A119" s="60" t="s">
        <v>337</v>
      </c>
      <c r="B119" s="27" t="s">
        <v>338</v>
      </c>
      <c r="C119" s="27" t="s">
        <v>196</v>
      </c>
      <c r="D119" s="27" t="s">
        <v>339</v>
      </c>
      <c r="E119" s="28" t="s">
        <v>282</v>
      </c>
      <c r="F119" s="42">
        <v>3</v>
      </c>
      <c r="G119" s="29">
        <v>1231.54</v>
      </c>
      <c r="H119" s="29">
        <v>1614.54</v>
      </c>
      <c r="I119" s="29">
        <v>4843.62</v>
      </c>
      <c r="J119" s="61">
        <v>5.6129813450155421E-4</v>
      </c>
    </row>
    <row r="120" spans="1:10" ht="19.2" customHeight="1" x14ac:dyDescent="0.25">
      <c r="A120" s="60" t="s">
        <v>340</v>
      </c>
      <c r="B120" s="27" t="s">
        <v>341</v>
      </c>
      <c r="C120" s="27" t="s">
        <v>196</v>
      </c>
      <c r="D120" s="27" t="s">
        <v>342</v>
      </c>
      <c r="E120" s="28" t="s">
        <v>34</v>
      </c>
      <c r="F120" s="42">
        <v>26</v>
      </c>
      <c r="G120" s="29">
        <v>1387.01</v>
      </c>
      <c r="H120" s="29">
        <v>1818.37</v>
      </c>
      <c r="I120" s="29">
        <v>47277.62</v>
      </c>
      <c r="J120" s="61">
        <v>5.4787204424941198E-3</v>
      </c>
    </row>
    <row r="121" spans="1:10" ht="19.2" customHeight="1" x14ac:dyDescent="0.25">
      <c r="A121" s="58" t="s">
        <v>343</v>
      </c>
      <c r="B121" s="22" t="s">
        <v>20</v>
      </c>
      <c r="C121" s="22"/>
      <c r="D121" s="22" t="s">
        <v>344</v>
      </c>
      <c r="E121" s="23"/>
      <c r="F121" s="41">
        <v>1</v>
      </c>
      <c r="G121" s="24" t="s">
        <v>22</v>
      </c>
      <c r="H121" s="25">
        <v>50502.62</v>
      </c>
      <c r="I121" s="25">
        <v>50502.62</v>
      </c>
      <c r="J121" s="59">
        <v>5.8524463920458011E-3</v>
      </c>
    </row>
    <row r="122" spans="1:10" ht="31.2" customHeight="1" x14ac:dyDescent="0.25">
      <c r="A122" s="60" t="s">
        <v>345</v>
      </c>
      <c r="B122" s="27" t="s">
        <v>346</v>
      </c>
      <c r="C122" s="27" t="s">
        <v>27</v>
      </c>
      <c r="D122" s="27" t="s">
        <v>347</v>
      </c>
      <c r="E122" s="28" t="s">
        <v>34</v>
      </c>
      <c r="F122" s="42">
        <v>16.600000000000001</v>
      </c>
      <c r="G122" s="29">
        <v>759.53</v>
      </c>
      <c r="H122" s="29">
        <v>995.74</v>
      </c>
      <c r="I122" s="29">
        <v>16529.28</v>
      </c>
      <c r="J122" s="61">
        <v>1.9154793374901108E-3</v>
      </c>
    </row>
    <row r="123" spans="1:10" ht="20.85" customHeight="1" x14ac:dyDescent="0.25">
      <c r="A123" s="60" t="s">
        <v>348</v>
      </c>
      <c r="B123" s="27" t="s">
        <v>349</v>
      </c>
      <c r="C123" s="27" t="s">
        <v>27</v>
      </c>
      <c r="D123" s="27" t="s">
        <v>350</v>
      </c>
      <c r="E123" s="28" t="s">
        <v>34</v>
      </c>
      <c r="F123" s="42">
        <v>61.04</v>
      </c>
      <c r="G123" s="29">
        <v>300.83</v>
      </c>
      <c r="H123" s="29">
        <v>394.38</v>
      </c>
      <c r="I123" s="29">
        <v>24072.95</v>
      </c>
      <c r="J123" s="61">
        <v>2.7896701076775615E-3</v>
      </c>
    </row>
    <row r="124" spans="1:10" ht="19.2" customHeight="1" x14ac:dyDescent="0.25">
      <c r="A124" s="60" t="s">
        <v>351</v>
      </c>
      <c r="B124" s="27" t="s">
        <v>352</v>
      </c>
      <c r="C124" s="27" t="s">
        <v>27</v>
      </c>
      <c r="D124" s="27" t="s">
        <v>353</v>
      </c>
      <c r="E124" s="28" t="s">
        <v>34</v>
      </c>
      <c r="F124" s="42">
        <v>24.44</v>
      </c>
      <c r="G124" s="29">
        <v>309</v>
      </c>
      <c r="H124" s="29">
        <v>405.09</v>
      </c>
      <c r="I124" s="29">
        <v>9900.39</v>
      </c>
      <c r="J124" s="61">
        <v>1.1472969468781288E-3</v>
      </c>
    </row>
    <row r="125" spans="1:10" ht="19.2" customHeight="1" x14ac:dyDescent="0.25">
      <c r="A125" s="58" t="s">
        <v>354</v>
      </c>
      <c r="B125" s="22" t="s">
        <v>20</v>
      </c>
      <c r="C125" s="22"/>
      <c r="D125" s="22" t="s">
        <v>355</v>
      </c>
      <c r="E125" s="23"/>
      <c r="F125" s="41">
        <v>1</v>
      </c>
      <c r="G125" s="24" t="s">
        <v>22</v>
      </c>
      <c r="H125" s="25">
        <v>267064.71999999997</v>
      </c>
      <c r="I125" s="25">
        <v>267064.71999999997</v>
      </c>
      <c r="J125" s="59">
        <v>3.094853211589264E-2</v>
      </c>
    </row>
    <row r="126" spans="1:10" ht="19.2" customHeight="1" x14ac:dyDescent="0.25">
      <c r="A126" s="58" t="s">
        <v>356</v>
      </c>
      <c r="B126" s="22" t="s">
        <v>20</v>
      </c>
      <c r="C126" s="22"/>
      <c r="D126" s="22" t="s">
        <v>357</v>
      </c>
      <c r="E126" s="23"/>
      <c r="F126" s="41">
        <v>1</v>
      </c>
      <c r="G126" s="24" t="s">
        <v>22</v>
      </c>
      <c r="H126" s="25">
        <v>126858.65</v>
      </c>
      <c r="I126" s="25">
        <v>126858.65</v>
      </c>
      <c r="J126" s="59">
        <v>1.4700889745765685E-2</v>
      </c>
    </row>
    <row r="127" spans="1:10" ht="41.55" customHeight="1" x14ac:dyDescent="0.25">
      <c r="A127" s="60" t="s">
        <v>358</v>
      </c>
      <c r="B127" s="27" t="s">
        <v>359</v>
      </c>
      <c r="C127" s="27" t="s">
        <v>32</v>
      </c>
      <c r="D127" s="27" t="s">
        <v>360</v>
      </c>
      <c r="E127" s="28" t="s">
        <v>282</v>
      </c>
      <c r="F127" s="42">
        <v>14</v>
      </c>
      <c r="G127" s="29">
        <v>2365.98</v>
      </c>
      <c r="H127" s="29">
        <v>3101.79</v>
      </c>
      <c r="I127" s="29">
        <v>43425.06</v>
      </c>
      <c r="J127" s="61">
        <v>5.032270320260066E-3</v>
      </c>
    </row>
    <row r="128" spans="1:10" ht="41.55" customHeight="1" x14ac:dyDescent="0.25">
      <c r="A128" s="60" t="s">
        <v>361</v>
      </c>
      <c r="B128" s="27" t="s">
        <v>362</v>
      </c>
      <c r="C128" s="27" t="s">
        <v>32</v>
      </c>
      <c r="D128" s="27" t="s">
        <v>363</v>
      </c>
      <c r="E128" s="28" t="s">
        <v>34</v>
      </c>
      <c r="F128" s="42">
        <v>1198.07</v>
      </c>
      <c r="G128" s="29">
        <v>53.12</v>
      </c>
      <c r="H128" s="29">
        <v>69.64</v>
      </c>
      <c r="I128" s="29">
        <v>83433.59</v>
      </c>
      <c r="J128" s="61">
        <v>9.6686194255056201E-3</v>
      </c>
    </row>
    <row r="129" spans="1:10" ht="19.2" customHeight="1" x14ac:dyDescent="0.25">
      <c r="A129" s="58" t="s">
        <v>364</v>
      </c>
      <c r="B129" s="22" t="s">
        <v>20</v>
      </c>
      <c r="C129" s="22"/>
      <c r="D129" s="22" t="s">
        <v>365</v>
      </c>
      <c r="E129" s="23"/>
      <c r="F129" s="41">
        <v>1</v>
      </c>
      <c r="G129" s="24" t="s">
        <v>22</v>
      </c>
      <c r="H129" s="25">
        <v>119998.69</v>
      </c>
      <c r="I129" s="25">
        <v>119998.69</v>
      </c>
      <c r="J129" s="59">
        <v>1.3905930035723345E-2</v>
      </c>
    </row>
    <row r="130" spans="1:10" ht="20.85" customHeight="1" x14ac:dyDescent="0.25">
      <c r="A130" s="60" t="s">
        <v>366</v>
      </c>
      <c r="B130" s="27" t="s">
        <v>367</v>
      </c>
      <c r="C130" s="27" t="s">
        <v>32</v>
      </c>
      <c r="D130" s="27" t="s">
        <v>368</v>
      </c>
      <c r="E130" s="28" t="s">
        <v>34</v>
      </c>
      <c r="F130" s="42">
        <v>1198.07</v>
      </c>
      <c r="G130" s="29">
        <v>76.400000000000006</v>
      </c>
      <c r="H130" s="29">
        <v>100.16</v>
      </c>
      <c r="I130" s="29">
        <v>119998.69</v>
      </c>
      <c r="J130" s="61">
        <v>1.3905930035723345E-2</v>
      </c>
    </row>
    <row r="131" spans="1:10" ht="19.2" customHeight="1" x14ac:dyDescent="0.25">
      <c r="A131" s="58" t="s">
        <v>369</v>
      </c>
      <c r="B131" s="22" t="s">
        <v>20</v>
      </c>
      <c r="C131" s="22"/>
      <c r="D131" s="22" t="s">
        <v>370</v>
      </c>
      <c r="E131" s="23"/>
      <c r="F131" s="41">
        <v>1</v>
      </c>
      <c r="G131" s="24" t="s">
        <v>22</v>
      </c>
      <c r="H131" s="25">
        <v>20207.38</v>
      </c>
      <c r="I131" s="25">
        <v>20207.38</v>
      </c>
      <c r="J131" s="59">
        <v>2.3417123344036108E-3</v>
      </c>
    </row>
    <row r="132" spans="1:10" ht="31.2" customHeight="1" x14ac:dyDescent="0.25">
      <c r="A132" s="60" t="s">
        <v>371</v>
      </c>
      <c r="B132" s="27" t="s">
        <v>372</v>
      </c>
      <c r="C132" s="27" t="s">
        <v>32</v>
      </c>
      <c r="D132" s="27" t="s">
        <v>373</v>
      </c>
      <c r="E132" s="28" t="s">
        <v>102</v>
      </c>
      <c r="F132" s="42">
        <v>88.13</v>
      </c>
      <c r="G132" s="29">
        <v>152.59</v>
      </c>
      <c r="H132" s="29">
        <v>200.04</v>
      </c>
      <c r="I132" s="29">
        <v>17629.52</v>
      </c>
      <c r="J132" s="61">
        <v>2.0429795665551469E-3</v>
      </c>
    </row>
    <row r="133" spans="1:10" ht="20.85" customHeight="1" x14ac:dyDescent="0.25">
      <c r="A133" s="60" t="s">
        <v>374</v>
      </c>
      <c r="B133" s="27" t="s">
        <v>375</v>
      </c>
      <c r="C133" s="27" t="s">
        <v>32</v>
      </c>
      <c r="D133" s="27" t="s">
        <v>376</v>
      </c>
      <c r="E133" s="28" t="s">
        <v>102</v>
      </c>
      <c r="F133" s="42">
        <v>40.11</v>
      </c>
      <c r="G133" s="29">
        <v>49.03</v>
      </c>
      <c r="H133" s="29">
        <v>64.27</v>
      </c>
      <c r="I133" s="29">
        <v>2577.86</v>
      </c>
      <c r="J133" s="61">
        <v>2.9873276784846386E-4</v>
      </c>
    </row>
    <row r="134" spans="1:10" ht="19.2" customHeight="1" x14ac:dyDescent="0.25">
      <c r="A134" s="58" t="s">
        <v>377</v>
      </c>
      <c r="B134" s="22" t="s">
        <v>20</v>
      </c>
      <c r="C134" s="22"/>
      <c r="D134" s="22" t="s">
        <v>378</v>
      </c>
      <c r="E134" s="23"/>
      <c r="F134" s="41">
        <v>1</v>
      </c>
      <c r="G134" s="24" t="s">
        <v>22</v>
      </c>
      <c r="H134" s="25">
        <v>474353.77</v>
      </c>
      <c r="I134" s="25">
        <v>474353.77</v>
      </c>
      <c r="J134" s="59">
        <v>5.4970019571060347E-2</v>
      </c>
    </row>
    <row r="135" spans="1:10" ht="52.05" customHeight="1" x14ac:dyDescent="0.25">
      <c r="A135" s="60" t="s">
        <v>379</v>
      </c>
      <c r="B135" s="27" t="s">
        <v>380</v>
      </c>
      <c r="C135" s="27" t="s">
        <v>27</v>
      </c>
      <c r="D135" s="27" t="s">
        <v>381</v>
      </c>
      <c r="E135" s="28" t="s">
        <v>34</v>
      </c>
      <c r="F135" s="42">
        <v>811.36</v>
      </c>
      <c r="G135" s="29">
        <v>424.85</v>
      </c>
      <c r="H135" s="29">
        <v>556.97</v>
      </c>
      <c r="I135" s="29">
        <v>451903.17</v>
      </c>
      <c r="J135" s="61">
        <v>5.2368353895709971E-2</v>
      </c>
    </row>
    <row r="136" spans="1:10" ht="20.85" customHeight="1" x14ac:dyDescent="0.25">
      <c r="A136" s="60" t="s">
        <v>382</v>
      </c>
      <c r="B136" s="27" t="s">
        <v>383</v>
      </c>
      <c r="C136" s="27" t="s">
        <v>27</v>
      </c>
      <c r="D136" s="27" t="s">
        <v>384</v>
      </c>
      <c r="E136" s="28" t="s">
        <v>34</v>
      </c>
      <c r="F136" s="42">
        <v>359.67</v>
      </c>
      <c r="G136" s="29">
        <v>47.62</v>
      </c>
      <c r="H136" s="29">
        <v>62.42</v>
      </c>
      <c r="I136" s="29">
        <v>22450.6</v>
      </c>
      <c r="J136" s="61">
        <v>2.6016656753503772E-3</v>
      </c>
    </row>
    <row r="137" spans="1:10" ht="19.2" customHeight="1" x14ac:dyDescent="0.25">
      <c r="A137" s="58" t="s">
        <v>385</v>
      </c>
      <c r="B137" s="22" t="s">
        <v>20</v>
      </c>
      <c r="C137" s="22"/>
      <c r="D137" s="22" t="s">
        <v>386</v>
      </c>
      <c r="E137" s="23"/>
      <c r="F137" s="41">
        <v>1</v>
      </c>
      <c r="G137" s="24" t="s">
        <v>22</v>
      </c>
      <c r="H137" s="25">
        <v>80252.86</v>
      </c>
      <c r="I137" s="25">
        <v>80252.86</v>
      </c>
      <c r="J137" s="59">
        <v>9.3000236613141416E-3</v>
      </c>
    </row>
    <row r="138" spans="1:10" ht="19.2" customHeight="1" x14ac:dyDescent="0.25">
      <c r="A138" s="58" t="s">
        <v>387</v>
      </c>
      <c r="B138" s="22" t="s">
        <v>20</v>
      </c>
      <c r="C138" s="22"/>
      <c r="D138" s="22" t="s">
        <v>388</v>
      </c>
      <c r="E138" s="23"/>
      <c r="F138" s="41">
        <v>1</v>
      </c>
      <c r="G138" s="24" t="s">
        <v>22</v>
      </c>
      <c r="H138" s="25">
        <v>37551.040000000001</v>
      </c>
      <c r="I138" s="25">
        <v>37551.040000000001</v>
      </c>
      <c r="J138" s="59">
        <v>4.3515652963265579E-3</v>
      </c>
    </row>
    <row r="139" spans="1:10" ht="31.2" customHeight="1" x14ac:dyDescent="0.25">
      <c r="A139" s="60" t="s">
        <v>389</v>
      </c>
      <c r="B139" s="27" t="s">
        <v>390</v>
      </c>
      <c r="C139" s="27" t="s">
        <v>32</v>
      </c>
      <c r="D139" s="27" t="s">
        <v>391</v>
      </c>
      <c r="E139" s="28" t="s">
        <v>102</v>
      </c>
      <c r="F139" s="42">
        <v>520</v>
      </c>
      <c r="G139" s="29">
        <v>31.83</v>
      </c>
      <c r="H139" s="29">
        <v>41.72</v>
      </c>
      <c r="I139" s="29">
        <v>21694.400000000001</v>
      </c>
      <c r="J139" s="61">
        <v>2.5140341829314682E-3</v>
      </c>
    </row>
    <row r="140" spans="1:10" ht="31.2" customHeight="1" x14ac:dyDescent="0.25">
      <c r="A140" s="60" t="s">
        <v>392</v>
      </c>
      <c r="B140" s="27" t="s">
        <v>393</v>
      </c>
      <c r="C140" s="27" t="s">
        <v>32</v>
      </c>
      <c r="D140" s="27" t="s">
        <v>394</v>
      </c>
      <c r="E140" s="28" t="s">
        <v>102</v>
      </c>
      <c r="F140" s="42">
        <v>160</v>
      </c>
      <c r="G140" s="29">
        <v>35.26</v>
      </c>
      <c r="H140" s="29">
        <v>46.22</v>
      </c>
      <c r="I140" s="29">
        <v>7395.2</v>
      </c>
      <c r="J140" s="61">
        <v>8.5698547042622954E-4</v>
      </c>
    </row>
    <row r="141" spans="1:10" ht="31.2" customHeight="1" x14ac:dyDescent="0.25">
      <c r="A141" s="60" t="s">
        <v>395</v>
      </c>
      <c r="B141" s="27" t="s">
        <v>396</v>
      </c>
      <c r="C141" s="27" t="s">
        <v>32</v>
      </c>
      <c r="D141" s="27" t="s">
        <v>397</v>
      </c>
      <c r="E141" s="28" t="s">
        <v>102</v>
      </c>
      <c r="F141" s="42">
        <v>95</v>
      </c>
      <c r="G141" s="29">
        <v>40.159999999999997</v>
      </c>
      <c r="H141" s="29">
        <v>52.64</v>
      </c>
      <c r="I141" s="29">
        <v>5000.8</v>
      </c>
      <c r="J141" s="61">
        <v>5.7951278403660324E-4</v>
      </c>
    </row>
    <row r="142" spans="1:10" ht="20.85" customHeight="1" x14ac:dyDescent="0.25">
      <c r="A142" s="60" t="s">
        <v>398</v>
      </c>
      <c r="B142" s="27" t="s">
        <v>399</v>
      </c>
      <c r="C142" s="27" t="s">
        <v>32</v>
      </c>
      <c r="D142" s="27" t="s">
        <v>400</v>
      </c>
      <c r="E142" s="28" t="s">
        <v>102</v>
      </c>
      <c r="F142" s="42">
        <v>32</v>
      </c>
      <c r="G142" s="29">
        <v>38.909999999999997</v>
      </c>
      <c r="H142" s="29">
        <v>51.01</v>
      </c>
      <c r="I142" s="29">
        <v>1632.32</v>
      </c>
      <c r="J142" s="61">
        <v>1.8915979596037199E-4</v>
      </c>
    </row>
    <row r="143" spans="1:10" ht="20.85" customHeight="1" x14ac:dyDescent="0.25">
      <c r="A143" s="60" t="s">
        <v>401</v>
      </c>
      <c r="B143" s="27" t="s">
        <v>402</v>
      </c>
      <c r="C143" s="27" t="s">
        <v>32</v>
      </c>
      <c r="D143" s="27" t="s">
        <v>403</v>
      </c>
      <c r="E143" s="28" t="s">
        <v>102</v>
      </c>
      <c r="F143" s="42">
        <v>16</v>
      </c>
      <c r="G143" s="29">
        <v>87.17</v>
      </c>
      <c r="H143" s="29">
        <v>114.27</v>
      </c>
      <c r="I143" s="29">
        <v>1828.32</v>
      </c>
      <c r="J143" s="61">
        <v>2.1187306297188499E-4</v>
      </c>
    </row>
    <row r="144" spans="1:10" ht="19.2" customHeight="1" x14ac:dyDescent="0.25">
      <c r="A144" s="58" t="s">
        <v>404</v>
      </c>
      <c r="B144" s="22" t="s">
        <v>20</v>
      </c>
      <c r="C144" s="22"/>
      <c r="D144" s="22" t="s">
        <v>405</v>
      </c>
      <c r="E144" s="23"/>
      <c r="F144" s="41">
        <v>1</v>
      </c>
      <c r="G144" s="24" t="s">
        <v>22</v>
      </c>
      <c r="H144" s="25">
        <v>29357.48</v>
      </c>
      <c r="I144" s="25">
        <v>29357.48</v>
      </c>
      <c r="J144" s="59">
        <v>3.4020626633936369E-3</v>
      </c>
    </row>
    <row r="145" spans="1:10" ht="19.2" customHeight="1" x14ac:dyDescent="0.25">
      <c r="A145" s="58" t="s">
        <v>406</v>
      </c>
      <c r="B145" s="22" t="s">
        <v>20</v>
      </c>
      <c r="C145" s="22"/>
      <c r="D145" s="22" t="s">
        <v>407</v>
      </c>
      <c r="E145" s="23"/>
      <c r="F145" s="41">
        <v>1</v>
      </c>
      <c r="G145" s="24" t="s">
        <v>22</v>
      </c>
      <c r="H145" s="25">
        <v>1338.82</v>
      </c>
      <c r="I145" s="25">
        <v>1338.82</v>
      </c>
      <c r="J145" s="59">
        <v>1.5514783745078492E-4</v>
      </c>
    </row>
    <row r="146" spans="1:10" ht="41.55" customHeight="1" x14ac:dyDescent="0.25">
      <c r="A146" s="60" t="s">
        <v>408</v>
      </c>
      <c r="B146" s="27" t="s">
        <v>409</v>
      </c>
      <c r="C146" s="27" t="s">
        <v>32</v>
      </c>
      <c r="D146" s="27" t="s">
        <v>410</v>
      </c>
      <c r="E146" s="28" t="s">
        <v>282</v>
      </c>
      <c r="F146" s="42">
        <v>26</v>
      </c>
      <c r="G146" s="29">
        <v>8.0399999999999991</v>
      </c>
      <c r="H146" s="29">
        <v>10.54</v>
      </c>
      <c r="I146" s="29">
        <v>274.04000000000002</v>
      </c>
      <c r="J146" s="61">
        <v>3.1756855570586856E-5</v>
      </c>
    </row>
    <row r="147" spans="1:10" ht="41.55" customHeight="1" x14ac:dyDescent="0.25">
      <c r="A147" s="60" t="s">
        <v>411</v>
      </c>
      <c r="B147" s="27" t="s">
        <v>412</v>
      </c>
      <c r="C147" s="27" t="s">
        <v>32</v>
      </c>
      <c r="D147" s="27" t="s">
        <v>413</v>
      </c>
      <c r="E147" s="28" t="s">
        <v>282</v>
      </c>
      <c r="F147" s="42">
        <v>22</v>
      </c>
      <c r="G147" s="29">
        <v>10.74</v>
      </c>
      <c r="H147" s="29">
        <v>14.08</v>
      </c>
      <c r="I147" s="29">
        <v>309.76</v>
      </c>
      <c r="J147" s="61">
        <v>3.5896232599419736E-5</v>
      </c>
    </row>
    <row r="148" spans="1:10" ht="41.55" customHeight="1" x14ac:dyDescent="0.25">
      <c r="A148" s="60" t="s">
        <v>414</v>
      </c>
      <c r="B148" s="27" t="s">
        <v>415</v>
      </c>
      <c r="C148" s="27" t="s">
        <v>32</v>
      </c>
      <c r="D148" s="27" t="s">
        <v>416</v>
      </c>
      <c r="E148" s="28" t="s">
        <v>282</v>
      </c>
      <c r="F148" s="42">
        <v>4</v>
      </c>
      <c r="G148" s="29">
        <v>17.89</v>
      </c>
      <c r="H148" s="29">
        <v>23.45</v>
      </c>
      <c r="I148" s="29">
        <v>93.8</v>
      </c>
      <c r="J148" s="61">
        <v>1.0869920641224082E-5</v>
      </c>
    </row>
    <row r="149" spans="1:10" ht="31.2" customHeight="1" x14ac:dyDescent="0.25">
      <c r="A149" s="60" t="s">
        <v>417</v>
      </c>
      <c r="B149" s="27" t="s">
        <v>418</v>
      </c>
      <c r="C149" s="27" t="s">
        <v>32</v>
      </c>
      <c r="D149" s="27" t="s">
        <v>419</v>
      </c>
      <c r="E149" s="28" t="s">
        <v>282</v>
      </c>
      <c r="F149" s="42">
        <v>6</v>
      </c>
      <c r="G149" s="29">
        <v>52.43</v>
      </c>
      <c r="H149" s="29">
        <v>68.73</v>
      </c>
      <c r="I149" s="29">
        <v>412.38</v>
      </c>
      <c r="J149" s="61">
        <v>4.7788250256161907E-5</v>
      </c>
    </row>
    <row r="150" spans="1:10" ht="31.2" customHeight="1" x14ac:dyDescent="0.25">
      <c r="A150" s="60" t="s">
        <v>420</v>
      </c>
      <c r="B150" s="27" t="s">
        <v>421</v>
      </c>
      <c r="C150" s="27" t="s">
        <v>32</v>
      </c>
      <c r="D150" s="27" t="s">
        <v>422</v>
      </c>
      <c r="E150" s="28" t="s">
        <v>282</v>
      </c>
      <c r="F150" s="42">
        <v>2</v>
      </c>
      <c r="G150" s="29">
        <v>19.27</v>
      </c>
      <c r="H150" s="29">
        <v>25.26</v>
      </c>
      <c r="I150" s="29">
        <v>50.52</v>
      </c>
      <c r="J150" s="61">
        <v>5.8544604562328419E-6</v>
      </c>
    </row>
    <row r="151" spans="1:10" ht="31.2" customHeight="1" x14ac:dyDescent="0.25">
      <c r="A151" s="60" t="s">
        <v>423</v>
      </c>
      <c r="B151" s="27" t="s">
        <v>424</v>
      </c>
      <c r="C151" s="27" t="s">
        <v>32</v>
      </c>
      <c r="D151" s="27" t="s">
        <v>425</v>
      </c>
      <c r="E151" s="28" t="s">
        <v>282</v>
      </c>
      <c r="F151" s="42">
        <v>4</v>
      </c>
      <c r="G151" s="29">
        <v>21.56</v>
      </c>
      <c r="H151" s="29">
        <v>28.26</v>
      </c>
      <c r="I151" s="29">
        <v>113.04</v>
      </c>
      <c r="J151" s="61">
        <v>1.3099529096844031E-5</v>
      </c>
    </row>
    <row r="152" spans="1:10" ht="31.2" customHeight="1" x14ac:dyDescent="0.25">
      <c r="A152" s="60" t="s">
        <v>426</v>
      </c>
      <c r="B152" s="27" t="s">
        <v>427</v>
      </c>
      <c r="C152" s="27" t="s">
        <v>32</v>
      </c>
      <c r="D152" s="27" t="s">
        <v>428</v>
      </c>
      <c r="E152" s="28" t="s">
        <v>282</v>
      </c>
      <c r="F152" s="42">
        <v>2</v>
      </c>
      <c r="G152" s="29">
        <v>32.53</v>
      </c>
      <c r="H152" s="29">
        <v>42.64</v>
      </c>
      <c r="I152" s="29">
        <v>85.28</v>
      </c>
      <c r="J152" s="61">
        <v>9.8825888303154558E-6</v>
      </c>
    </row>
    <row r="153" spans="1:10" ht="19.2" customHeight="1" x14ac:dyDescent="0.25">
      <c r="A153" s="58" t="s">
        <v>429</v>
      </c>
      <c r="B153" s="22" t="s">
        <v>20</v>
      </c>
      <c r="C153" s="22"/>
      <c r="D153" s="22" t="s">
        <v>430</v>
      </c>
      <c r="E153" s="23"/>
      <c r="F153" s="41">
        <v>1</v>
      </c>
      <c r="G153" s="24" t="s">
        <v>22</v>
      </c>
      <c r="H153" s="25">
        <v>10340.02</v>
      </c>
      <c r="I153" s="25">
        <v>10340.02</v>
      </c>
      <c r="J153" s="59">
        <v>1.1982430365529832E-3</v>
      </c>
    </row>
    <row r="154" spans="1:10" ht="31.2" customHeight="1" x14ac:dyDescent="0.25">
      <c r="A154" s="60" t="s">
        <v>431</v>
      </c>
      <c r="B154" s="27" t="s">
        <v>432</v>
      </c>
      <c r="C154" s="27" t="s">
        <v>32</v>
      </c>
      <c r="D154" s="27" t="s">
        <v>433</v>
      </c>
      <c r="E154" s="28" t="s">
        <v>282</v>
      </c>
      <c r="F154" s="42">
        <v>2</v>
      </c>
      <c r="G154" s="29">
        <v>36.54</v>
      </c>
      <c r="H154" s="29">
        <v>47.9</v>
      </c>
      <c r="I154" s="29">
        <v>95.8</v>
      </c>
      <c r="J154" s="61">
        <v>1.1101688671953807E-5</v>
      </c>
    </row>
    <row r="155" spans="1:10" ht="31.2" customHeight="1" x14ac:dyDescent="0.25">
      <c r="A155" s="60" t="s">
        <v>434</v>
      </c>
      <c r="B155" s="27" t="s">
        <v>435</v>
      </c>
      <c r="C155" s="27" t="s">
        <v>32</v>
      </c>
      <c r="D155" s="27" t="s">
        <v>436</v>
      </c>
      <c r="E155" s="28" t="s">
        <v>282</v>
      </c>
      <c r="F155" s="42">
        <v>18</v>
      </c>
      <c r="G155" s="29">
        <v>11.49</v>
      </c>
      <c r="H155" s="29">
        <v>15.06</v>
      </c>
      <c r="I155" s="29">
        <v>271.08</v>
      </c>
      <c r="J155" s="61">
        <v>3.1413838885106866E-5</v>
      </c>
    </row>
    <row r="156" spans="1:10" ht="31.2" customHeight="1" x14ac:dyDescent="0.25">
      <c r="A156" s="60" t="s">
        <v>437</v>
      </c>
      <c r="B156" s="27" t="s">
        <v>438</v>
      </c>
      <c r="C156" s="27" t="s">
        <v>32</v>
      </c>
      <c r="D156" s="27" t="s">
        <v>439</v>
      </c>
      <c r="E156" s="28" t="s">
        <v>282</v>
      </c>
      <c r="F156" s="42">
        <v>120</v>
      </c>
      <c r="G156" s="29">
        <v>23.23</v>
      </c>
      <c r="H156" s="29">
        <v>30.45</v>
      </c>
      <c r="I156" s="29">
        <v>3654</v>
      </c>
      <c r="J156" s="61">
        <v>4.2344019214320675E-4</v>
      </c>
    </row>
    <row r="157" spans="1:10" ht="31.2" customHeight="1" x14ac:dyDescent="0.25">
      <c r="A157" s="60" t="s">
        <v>440</v>
      </c>
      <c r="B157" s="27" t="s">
        <v>441</v>
      </c>
      <c r="C157" s="27" t="s">
        <v>32</v>
      </c>
      <c r="D157" s="27" t="s">
        <v>442</v>
      </c>
      <c r="E157" s="28" t="s">
        <v>282</v>
      </c>
      <c r="F157" s="42">
        <v>40</v>
      </c>
      <c r="G157" s="29">
        <v>25.6</v>
      </c>
      <c r="H157" s="29">
        <v>33.56</v>
      </c>
      <c r="I157" s="29">
        <v>1342.4</v>
      </c>
      <c r="J157" s="61">
        <v>1.5556270222579112E-4</v>
      </c>
    </row>
    <row r="158" spans="1:10" ht="31.2" customHeight="1" x14ac:dyDescent="0.25">
      <c r="A158" s="60" t="s">
        <v>443</v>
      </c>
      <c r="B158" s="27" t="s">
        <v>444</v>
      </c>
      <c r="C158" s="27" t="s">
        <v>32</v>
      </c>
      <c r="D158" s="27" t="s">
        <v>445</v>
      </c>
      <c r="E158" s="28" t="s">
        <v>282</v>
      </c>
      <c r="F158" s="42">
        <v>20</v>
      </c>
      <c r="G158" s="29">
        <v>53.79</v>
      </c>
      <c r="H158" s="29">
        <v>70.510000000000005</v>
      </c>
      <c r="I158" s="29">
        <v>1410.2</v>
      </c>
      <c r="J158" s="61">
        <v>1.6341963846752878E-4</v>
      </c>
    </row>
    <row r="159" spans="1:10" ht="31.2" customHeight="1" x14ac:dyDescent="0.25">
      <c r="A159" s="60" t="s">
        <v>446</v>
      </c>
      <c r="B159" s="27" t="s">
        <v>447</v>
      </c>
      <c r="C159" s="27" t="s">
        <v>32</v>
      </c>
      <c r="D159" s="27" t="s">
        <v>448</v>
      </c>
      <c r="E159" s="28" t="s">
        <v>282</v>
      </c>
      <c r="F159" s="42">
        <v>10</v>
      </c>
      <c r="G159" s="29">
        <v>160.66</v>
      </c>
      <c r="H159" s="29">
        <v>210.62</v>
      </c>
      <c r="I159" s="29">
        <v>2106.1999999999998</v>
      </c>
      <c r="J159" s="61">
        <v>2.4407491316147292E-4</v>
      </c>
    </row>
    <row r="160" spans="1:10" ht="31.2" customHeight="1" x14ac:dyDescent="0.25">
      <c r="A160" s="60" t="s">
        <v>449</v>
      </c>
      <c r="B160" s="27" t="s">
        <v>450</v>
      </c>
      <c r="C160" s="27" t="s">
        <v>32</v>
      </c>
      <c r="D160" s="27" t="s">
        <v>451</v>
      </c>
      <c r="E160" s="28" t="s">
        <v>282</v>
      </c>
      <c r="F160" s="42">
        <v>4</v>
      </c>
      <c r="G160" s="29">
        <v>12.54</v>
      </c>
      <c r="H160" s="29">
        <v>16.43</v>
      </c>
      <c r="I160" s="29">
        <v>65.72</v>
      </c>
      <c r="J160" s="61">
        <v>7.6158974897787484E-6</v>
      </c>
    </row>
    <row r="161" spans="1:10" ht="31.2" customHeight="1" x14ac:dyDescent="0.25">
      <c r="A161" s="60" t="s">
        <v>452</v>
      </c>
      <c r="B161" s="27" t="s">
        <v>453</v>
      </c>
      <c r="C161" s="27" t="s">
        <v>32</v>
      </c>
      <c r="D161" s="27" t="s">
        <v>454</v>
      </c>
      <c r="E161" s="28" t="s">
        <v>282</v>
      </c>
      <c r="F161" s="42">
        <v>26</v>
      </c>
      <c r="G161" s="29">
        <v>23.3</v>
      </c>
      <c r="H161" s="29">
        <v>30.54</v>
      </c>
      <c r="I161" s="29">
        <v>794.04</v>
      </c>
      <c r="J161" s="61">
        <v>9.2016543560315242E-5</v>
      </c>
    </row>
    <row r="162" spans="1:10" ht="31.2" customHeight="1" x14ac:dyDescent="0.25">
      <c r="A162" s="60" t="s">
        <v>455</v>
      </c>
      <c r="B162" s="27" t="s">
        <v>456</v>
      </c>
      <c r="C162" s="27" t="s">
        <v>32</v>
      </c>
      <c r="D162" s="27" t="s">
        <v>457</v>
      </c>
      <c r="E162" s="28" t="s">
        <v>282</v>
      </c>
      <c r="F162" s="42">
        <v>10</v>
      </c>
      <c r="G162" s="29">
        <v>21.66</v>
      </c>
      <c r="H162" s="29">
        <v>28.39</v>
      </c>
      <c r="I162" s="29">
        <v>283.89999999999998</v>
      </c>
      <c r="J162" s="61">
        <v>3.2899471962084402E-5</v>
      </c>
    </row>
    <row r="163" spans="1:10" ht="31.2" customHeight="1" x14ac:dyDescent="0.25">
      <c r="A163" s="60" t="s">
        <v>458</v>
      </c>
      <c r="B163" s="27" t="s">
        <v>459</v>
      </c>
      <c r="C163" s="27" t="s">
        <v>32</v>
      </c>
      <c r="D163" s="27" t="s">
        <v>460</v>
      </c>
      <c r="E163" s="28" t="s">
        <v>282</v>
      </c>
      <c r="F163" s="42">
        <v>14</v>
      </c>
      <c r="G163" s="29">
        <v>17.260000000000002</v>
      </c>
      <c r="H163" s="29">
        <v>22.62</v>
      </c>
      <c r="I163" s="29">
        <v>316.68</v>
      </c>
      <c r="J163" s="61">
        <v>3.6698149985744588E-5</v>
      </c>
    </row>
    <row r="164" spans="1:10" ht="19.2" customHeight="1" x14ac:dyDescent="0.25">
      <c r="A164" s="58" t="s">
        <v>461</v>
      </c>
      <c r="B164" s="22" t="s">
        <v>20</v>
      </c>
      <c r="C164" s="22"/>
      <c r="D164" s="22" t="s">
        <v>462</v>
      </c>
      <c r="E164" s="23"/>
      <c r="F164" s="41">
        <v>1</v>
      </c>
      <c r="G164" s="24" t="s">
        <v>22</v>
      </c>
      <c r="H164" s="25">
        <v>9034.56</v>
      </c>
      <c r="I164" s="25">
        <v>9034.56</v>
      </c>
      <c r="J164" s="59">
        <v>1.0469610898547702E-3</v>
      </c>
    </row>
    <row r="165" spans="1:10" ht="31.2" customHeight="1" x14ac:dyDescent="0.25">
      <c r="A165" s="60" t="s">
        <v>463</v>
      </c>
      <c r="B165" s="27" t="s">
        <v>464</v>
      </c>
      <c r="C165" s="27" t="s">
        <v>32</v>
      </c>
      <c r="D165" s="27" t="s">
        <v>465</v>
      </c>
      <c r="E165" s="28" t="s">
        <v>282</v>
      </c>
      <c r="F165" s="42">
        <v>22</v>
      </c>
      <c r="G165" s="29">
        <v>8.5399999999999991</v>
      </c>
      <c r="H165" s="29">
        <v>11.19</v>
      </c>
      <c r="I165" s="29">
        <v>246.18</v>
      </c>
      <c r="J165" s="61">
        <v>2.8528326902521795E-5</v>
      </c>
    </row>
    <row r="166" spans="1:10" ht="31.2" customHeight="1" x14ac:dyDescent="0.25">
      <c r="A166" s="60" t="s">
        <v>466</v>
      </c>
      <c r="B166" s="27" t="s">
        <v>467</v>
      </c>
      <c r="C166" s="27" t="s">
        <v>32</v>
      </c>
      <c r="D166" s="27" t="s">
        <v>468</v>
      </c>
      <c r="E166" s="28" t="s">
        <v>282</v>
      </c>
      <c r="F166" s="42">
        <v>52</v>
      </c>
      <c r="G166" s="29">
        <v>19.579999999999998</v>
      </c>
      <c r="H166" s="29">
        <v>25.66</v>
      </c>
      <c r="I166" s="29">
        <v>1334.32</v>
      </c>
      <c r="J166" s="61">
        <v>1.5462635938164304E-4</v>
      </c>
    </row>
    <row r="167" spans="1:10" ht="20.85" customHeight="1" x14ac:dyDescent="0.25">
      <c r="A167" s="60" t="s">
        <v>469</v>
      </c>
      <c r="B167" s="27" t="s">
        <v>470</v>
      </c>
      <c r="C167" s="27" t="s">
        <v>32</v>
      </c>
      <c r="D167" s="27" t="s">
        <v>471</v>
      </c>
      <c r="E167" s="28" t="s">
        <v>282</v>
      </c>
      <c r="F167" s="42">
        <v>10</v>
      </c>
      <c r="G167" s="29">
        <v>29.19</v>
      </c>
      <c r="H167" s="29">
        <v>38.26</v>
      </c>
      <c r="I167" s="29">
        <v>382.6</v>
      </c>
      <c r="J167" s="61">
        <v>4.4337224278596304E-5</v>
      </c>
    </row>
    <row r="168" spans="1:10" ht="31.2" customHeight="1" x14ac:dyDescent="0.25">
      <c r="A168" s="60" t="s">
        <v>472</v>
      </c>
      <c r="B168" s="27" t="s">
        <v>473</v>
      </c>
      <c r="C168" s="27" t="s">
        <v>32</v>
      </c>
      <c r="D168" s="27" t="s">
        <v>474</v>
      </c>
      <c r="E168" s="28" t="s">
        <v>282</v>
      </c>
      <c r="F168" s="42">
        <v>6</v>
      </c>
      <c r="G168" s="29">
        <v>9.56</v>
      </c>
      <c r="H168" s="29">
        <v>12.53</v>
      </c>
      <c r="I168" s="29">
        <v>75.180000000000007</v>
      </c>
      <c r="J168" s="61">
        <v>8.7121602751303467E-6</v>
      </c>
    </row>
    <row r="169" spans="1:10" ht="20.85" customHeight="1" x14ac:dyDescent="0.25">
      <c r="A169" s="60" t="s">
        <v>475</v>
      </c>
      <c r="B169" s="27" t="s">
        <v>476</v>
      </c>
      <c r="C169" s="27" t="s">
        <v>32</v>
      </c>
      <c r="D169" s="27" t="s">
        <v>477</v>
      </c>
      <c r="E169" s="28" t="s">
        <v>282</v>
      </c>
      <c r="F169" s="42">
        <v>2</v>
      </c>
      <c r="G169" s="29">
        <v>76.900000000000006</v>
      </c>
      <c r="H169" s="29">
        <v>100.81</v>
      </c>
      <c r="I169" s="29">
        <v>201.62</v>
      </c>
      <c r="J169" s="61">
        <v>2.3364535177863531E-5</v>
      </c>
    </row>
    <row r="170" spans="1:10" ht="31.2" customHeight="1" x14ac:dyDescent="0.25">
      <c r="A170" s="60" t="s">
        <v>478</v>
      </c>
      <c r="B170" s="27" t="s">
        <v>479</v>
      </c>
      <c r="C170" s="27" t="s">
        <v>32</v>
      </c>
      <c r="D170" s="27" t="s">
        <v>480</v>
      </c>
      <c r="E170" s="28" t="s">
        <v>282</v>
      </c>
      <c r="F170" s="42">
        <v>18</v>
      </c>
      <c r="G170" s="29">
        <v>15.84</v>
      </c>
      <c r="H170" s="29">
        <v>20.76</v>
      </c>
      <c r="I170" s="29">
        <v>373.68</v>
      </c>
      <c r="J170" s="61">
        <v>4.3303538861541734E-5</v>
      </c>
    </row>
    <row r="171" spans="1:10" ht="31.2" customHeight="1" x14ac:dyDescent="0.25">
      <c r="A171" s="60" t="s">
        <v>481</v>
      </c>
      <c r="B171" s="27" t="s">
        <v>482</v>
      </c>
      <c r="C171" s="27" t="s">
        <v>32</v>
      </c>
      <c r="D171" s="27" t="s">
        <v>483</v>
      </c>
      <c r="E171" s="28" t="s">
        <v>282</v>
      </c>
      <c r="F171" s="42">
        <v>48</v>
      </c>
      <c r="G171" s="29">
        <v>33.17</v>
      </c>
      <c r="H171" s="29">
        <v>43.48</v>
      </c>
      <c r="I171" s="29">
        <v>2087.04</v>
      </c>
      <c r="J171" s="61">
        <v>2.4185457542708216E-4</v>
      </c>
    </row>
    <row r="172" spans="1:10" ht="31.2" customHeight="1" x14ac:dyDescent="0.25">
      <c r="A172" s="60" t="s">
        <v>484</v>
      </c>
      <c r="B172" s="27" t="s">
        <v>485</v>
      </c>
      <c r="C172" s="27" t="s">
        <v>32</v>
      </c>
      <c r="D172" s="27" t="s">
        <v>486</v>
      </c>
      <c r="E172" s="28" t="s">
        <v>282</v>
      </c>
      <c r="F172" s="42">
        <v>16</v>
      </c>
      <c r="G172" s="29">
        <v>38.74</v>
      </c>
      <c r="H172" s="29">
        <v>50.78</v>
      </c>
      <c r="I172" s="29">
        <v>812.48</v>
      </c>
      <c r="J172" s="61">
        <v>9.4153444803643304E-5</v>
      </c>
    </row>
    <row r="173" spans="1:10" ht="20.85" customHeight="1" x14ac:dyDescent="0.25">
      <c r="A173" s="60" t="s">
        <v>487</v>
      </c>
      <c r="B173" s="27" t="s">
        <v>488</v>
      </c>
      <c r="C173" s="27" t="s">
        <v>32</v>
      </c>
      <c r="D173" s="27" t="s">
        <v>489</v>
      </c>
      <c r="E173" s="28" t="s">
        <v>282</v>
      </c>
      <c r="F173" s="42">
        <v>12</v>
      </c>
      <c r="G173" s="29">
        <v>62.03</v>
      </c>
      <c r="H173" s="29">
        <v>81.319999999999993</v>
      </c>
      <c r="I173" s="29">
        <v>975.84</v>
      </c>
      <c r="J173" s="61">
        <v>1.1308425755364721E-4</v>
      </c>
    </row>
    <row r="174" spans="1:10" ht="20.85" customHeight="1" x14ac:dyDescent="0.25">
      <c r="A174" s="60" t="s">
        <v>490</v>
      </c>
      <c r="B174" s="27" t="s">
        <v>491</v>
      </c>
      <c r="C174" s="27" t="s">
        <v>32</v>
      </c>
      <c r="D174" s="27" t="s">
        <v>492</v>
      </c>
      <c r="E174" s="28" t="s">
        <v>282</v>
      </c>
      <c r="F174" s="42">
        <v>6</v>
      </c>
      <c r="G174" s="29">
        <v>136.81</v>
      </c>
      <c r="H174" s="29">
        <v>179.35</v>
      </c>
      <c r="I174" s="29">
        <v>1076.0999999999999</v>
      </c>
      <c r="J174" s="61">
        <v>1.2470278893412829E-4</v>
      </c>
    </row>
    <row r="175" spans="1:10" ht="31.2" customHeight="1" x14ac:dyDescent="0.25">
      <c r="A175" s="60" t="s">
        <v>493</v>
      </c>
      <c r="B175" s="27" t="s">
        <v>494</v>
      </c>
      <c r="C175" s="27" t="s">
        <v>32</v>
      </c>
      <c r="D175" s="27" t="s">
        <v>495</v>
      </c>
      <c r="E175" s="28" t="s">
        <v>282</v>
      </c>
      <c r="F175" s="42">
        <v>10</v>
      </c>
      <c r="G175" s="29">
        <v>26.1</v>
      </c>
      <c r="H175" s="29">
        <v>34.21</v>
      </c>
      <c r="I175" s="29">
        <v>342.1</v>
      </c>
      <c r="J175" s="61">
        <v>3.9643921656319385E-5</v>
      </c>
    </row>
    <row r="176" spans="1:10" ht="31.2" customHeight="1" x14ac:dyDescent="0.25">
      <c r="A176" s="60" t="s">
        <v>496</v>
      </c>
      <c r="B176" s="27" t="s">
        <v>497</v>
      </c>
      <c r="C176" s="27" t="s">
        <v>32</v>
      </c>
      <c r="D176" s="27" t="s">
        <v>498</v>
      </c>
      <c r="E176" s="28" t="s">
        <v>282</v>
      </c>
      <c r="F176" s="42">
        <v>2</v>
      </c>
      <c r="G176" s="29">
        <v>159.05000000000001</v>
      </c>
      <c r="H176" s="29">
        <v>208.51</v>
      </c>
      <c r="I176" s="29">
        <v>417.02</v>
      </c>
      <c r="J176" s="61">
        <v>4.8325952087454864E-5</v>
      </c>
    </row>
    <row r="177" spans="1:10" ht="31.2" customHeight="1" x14ac:dyDescent="0.25">
      <c r="A177" s="60" t="s">
        <v>499</v>
      </c>
      <c r="B177" s="27" t="s">
        <v>500</v>
      </c>
      <c r="C177" s="27" t="s">
        <v>32</v>
      </c>
      <c r="D177" s="27" t="s">
        <v>501</v>
      </c>
      <c r="E177" s="28" t="s">
        <v>282</v>
      </c>
      <c r="F177" s="42">
        <v>20</v>
      </c>
      <c r="G177" s="29">
        <v>27.1</v>
      </c>
      <c r="H177" s="29">
        <v>35.520000000000003</v>
      </c>
      <c r="I177" s="29">
        <v>710.4</v>
      </c>
      <c r="J177" s="61">
        <v>8.2324004515198159E-5</v>
      </c>
    </row>
    <row r="178" spans="1:10" ht="19.2" customHeight="1" x14ac:dyDescent="0.25">
      <c r="A178" s="58" t="s">
        <v>502</v>
      </c>
      <c r="B178" s="22" t="s">
        <v>20</v>
      </c>
      <c r="C178" s="22"/>
      <c r="D178" s="22" t="s">
        <v>503</v>
      </c>
      <c r="E178" s="23"/>
      <c r="F178" s="41">
        <v>1</v>
      </c>
      <c r="G178" s="24" t="s">
        <v>22</v>
      </c>
      <c r="H178" s="25">
        <v>8644.08</v>
      </c>
      <c r="I178" s="25">
        <v>8644.08</v>
      </c>
      <c r="J178" s="59">
        <v>1.0017106995350987E-3</v>
      </c>
    </row>
    <row r="179" spans="1:10" ht="20.85" customHeight="1" x14ac:dyDescent="0.25">
      <c r="A179" s="60" t="s">
        <v>504</v>
      </c>
      <c r="B179" s="27" t="s">
        <v>505</v>
      </c>
      <c r="C179" s="27" t="s">
        <v>32</v>
      </c>
      <c r="D179" s="27" t="s">
        <v>506</v>
      </c>
      <c r="E179" s="28" t="s">
        <v>282</v>
      </c>
      <c r="F179" s="42">
        <v>1</v>
      </c>
      <c r="G179" s="29">
        <v>494.19</v>
      </c>
      <c r="H179" s="29">
        <v>647.88</v>
      </c>
      <c r="I179" s="29">
        <v>647.88</v>
      </c>
      <c r="J179" s="61">
        <v>7.5078935874586976E-5</v>
      </c>
    </row>
    <row r="180" spans="1:10" ht="31.2" customHeight="1" x14ac:dyDescent="0.25">
      <c r="A180" s="60" t="s">
        <v>507</v>
      </c>
      <c r="B180" s="27" t="s">
        <v>508</v>
      </c>
      <c r="C180" s="27" t="s">
        <v>32</v>
      </c>
      <c r="D180" s="27" t="s">
        <v>509</v>
      </c>
      <c r="E180" s="28" t="s">
        <v>282</v>
      </c>
      <c r="F180" s="42">
        <v>6</v>
      </c>
      <c r="G180" s="29">
        <v>233.71</v>
      </c>
      <c r="H180" s="29">
        <v>306.39</v>
      </c>
      <c r="I180" s="29">
        <v>1838.34</v>
      </c>
      <c r="J180" s="61">
        <v>2.1303422080584092E-4</v>
      </c>
    </row>
    <row r="181" spans="1:10" ht="31.2" customHeight="1" x14ac:dyDescent="0.25">
      <c r="A181" s="60" t="s">
        <v>510</v>
      </c>
      <c r="B181" s="27" t="s">
        <v>511</v>
      </c>
      <c r="C181" s="27" t="s">
        <v>32</v>
      </c>
      <c r="D181" s="27" t="s">
        <v>512</v>
      </c>
      <c r="E181" s="28" t="s">
        <v>282</v>
      </c>
      <c r="F181" s="42">
        <v>22</v>
      </c>
      <c r="G181" s="29">
        <v>132.02000000000001</v>
      </c>
      <c r="H181" s="29">
        <v>173.07</v>
      </c>
      <c r="I181" s="29">
        <v>3807.54</v>
      </c>
      <c r="J181" s="61">
        <v>4.4123302386232772E-4</v>
      </c>
    </row>
    <row r="182" spans="1:10" ht="31.2" customHeight="1" x14ac:dyDescent="0.25">
      <c r="A182" s="60" t="s">
        <v>513</v>
      </c>
      <c r="B182" s="27" t="s">
        <v>514</v>
      </c>
      <c r="C182" s="27" t="s">
        <v>32</v>
      </c>
      <c r="D182" s="27" t="s">
        <v>515</v>
      </c>
      <c r="E182" s="28" t="s">
        <v>282</v>
      </c>
      <c r="F182" s="42">
        <v>6</v>
      </c>
      <c r="G182" s="29">
        <v>125.38</v>
      </c>
      <c r="H182" s="29">
        <v>164.37</v>
      </c>
      <c r="I182" s="29">
        <v>986.22</v>
      </c>
      <c r="J182" s="61">
        <v>1.1428713363313448E-4</v>
      </c>
    </row>
    <row r="183" spans="1:10" ht="20.85" customHeight="1" x14ac:dyDescent="0.25">
      <c r="A183" s="60" t="s">
        <v>516</v>
      </c>
      <c r="B183" s="27" t="s">
        <v>517</v>
      </c>
      <c r="C183" s="27" t="s">
        <v>32</v>
      </c>
      <c r="D183" s="27" t="s">
        <v>518</v>
      </c>
      <c r="E183" s="28" t="s">
        <v>282</v>
      </c>
      <c r="F183" s="42">
        <v>10</v>
      </c>
      <c r="G183" s="29">
        <v>33.229999999999997</v>
      </c>
      <c r="H183" s="29">
        <v>43.56</v>
      </c>
      <c r="I183" s="29">
        <v>435.6</v>
      </c>
      <c r="J183" s="61">
        <v>5.0479077092934008E-5</v>
      </c>
    </row>
    <row r="184" spans="1:10" ht="20.85" customHeight="1" x14ac:dyDescent="0.25">
      <c r="A184" s="60" t="s">
        <v>519</v>
      </c>
      <c r="B184" s="27" t="s">
        <v>520</v>
      </c>
      <c r="C184" s="27" t="s">
        <v>32</v>
      </c>
      <c r="D184" s="27" t="s">
        <v>521</v>
      </c>
      <c r="E184" s="28" t="s">
        <v>282</v>
      </c>
      <c r="F184" s="42">
        <v>6</v>
      </c>
      <c r="G184" s="29">
        <v>40.06</v>
      </c>
      <c r="H184" s="29">
        <v>52.51</v>
      </c>
      <c r="I184" s="29">
        <v>315.06</v>
      </c>
      <c r="J184" s="61">
        <v>3.6510417880853511E-5</v>
      </c>
    </row>
    <row r="185" spans="1:10" ht="20.85" customHeight="1" x14ac:dyDescent="0.25">
      <c r="A185" s="60" t="s">
        <v>522</v>
      </c>
      <c r="B185" s="27" t="s">
        <v>523</v>
      </c>
      <c r="C185" s="27" t="s">
        <v>32</v>
      </c>
      <c r="D185" s="27" t="s">
        <v>524</v>
      </c>
      <c r="E185" s="28" t="s">
        <v>282</v>
      </c>
      <c r="F185" s="42">
        <v>4</v>
      </c>
      <c r="G185" s="29">
        <v>116.98</v>
      </c>
      <c r="H185" s="29">
        <v>153.36000000000001</v>
      </c>
      <c r="I185" s="29">
        <v>613.44000000000005</v>
      </c>
      <c r="J185" s="61">
        <v>7.108789038542112E-5</v>
      </c>
    </row>
    <row r="186" spans="1:10" ht="19.2" customHeight="1" x14ac:dyDescent="0.25">
      <c r="A186" s="58" t="s">
        <v>525</v>
      </c>
      <c r="B186" s="22" t="s">
        <v>20</v>
      </c>
      <c r="C186" s="22"/>
      <c r="D186" s="22" t="s">
        <v>526</v>
      </c>
      <c r="E186" s="23"/>
      <c r="F186" s="41">
        <v>1</v>
      </c>
      <c r="G186" s="24" t="s">
        <v>22</v>
      </c>
      <c r="H186" s="25">
        <v>13344.34</v>
      </c>
      <c r="I186" s="25">
        <v>13344.34</v>
      </c>
      <c r="J186" s="59">
        <v>1.5463957015939462E-3</v>
      </c>
    </row>
    <row r="187" spans="1:10" ht="19.2" customHeight="1" x14ac:dyDescent="0.25">
      <c r="A187" s="58" t="s">
        <v>527</v>
      </c>
      <c r="B187" s="22" t="s">
        <v>20</v>
      </c>
      <c r="C187" s="22"/>
      <c r="D187" s="22" t="s">
        <v>528</v>
      </c>
      <c r="E187" s="23"/>
      <c r="F187" s="41">
        <v>1</v>
      </c>
      <c r="G187" s="24" t="s">
        <v>22</v>
      </c>
      <c r="H187" s="25">
        <v>12137.62</v>
      </c>
      <c r="I187" s="25">
        <v>12137.62</v>
      </c>
      <c r="J187" s="59">
        <v>1.4065561425728598E-3</v>
      </c>
    </row>
    <row r="188" spans="1:10" ht="31.2" customHeight="1" x14ac:dyDescent="0.25">
      <c r="A188" s="60" t="s">
        <v>529</v>
      </c>
      <c r="B188" s="27" t="s">
        <v>530</v>
      </c>
      <c r="C188" s="27" t="s">
        <v>32</v>
      </c>
      <c r="D188" s="27" t="s">
        <v>531</v>
      </c>
      <c r="E188" s="28" t="s">
        <v>282</v>
      </c>
      <c r="F188" s="42">
        <v>2</v>
      </c>
      <c r="G188" s="29">
        <v>4629.1499999999996</v>
      </c>
      <c r="H188" s="29">
        <v>6068.81</v>
      </c>
      <c r="I188" s="29">
        <v>12137.62</v>
      </c>
      <c r="J188" s="61">
        <v>1.4065561425728598E-3</v>
      </c>
    </row>
    <row r="189" spans="1:10" ht="19.2" customHeight="1" x14ac:dyDescent="0.25">
      <c r="A189" s="58" t="s">
        <v>532</v>
      </c>
      <c r="B189" s="22" t="s">
        <v>20</v>
      </c>
      <c r="C189" s="22"/>
      <c r="D189" s="22" t="s">
        <v>533</v>
      </c>
      <c r="E189" s="23"/>
      <c r="F189" s="41">
        <v>1</v>
      </c>
      <c r="G189" s="24" t="s">
        <v>22</v>
      </c>
      <c r="H189" s="25">
        <v>1206.72</v>
      </c>
      <c r="I189" s="25">
        <v>1206.72</v>
      </c>
      <c r="J189" s="59">
        <v>1.3983955902108661E-4</v>
      </c>
    </row>
    <row r="190" spans="1:10" ht="20.85" customHeight="1" x14ac:dyDescent="0.25">
      <c r="A190" s="60" t="s">
        <v>534</v>
      </c>
      <c r="B190" s="27" t="s">
        <v>535</v>
      </c>
      <c r="C190" s="27" t="s">
        <v>32</v>
      </c>
      <c r="D190" s="27" t="s">
        <v>536</v>
      </c>
      <c r="E190" s="28" t="s">
        <v>282</v>
      </c>
      <c r="F190" s="42">
        <v>2</v>
      </c>
      <c r="G190" s="29">
        <v>5.79</v>
      </c>
      <c r="H190" s="29">
        <v>7.59</v>
      </c>
      <c r="I190" s="29">
        <v>15.18</v>
      </c>
      <c r="J190" s="61">
        <v>1.7591193532386094E-6</v>
      </c>
    </row>
    <row r="191" spans="1:10" ht="20.85" customHeight="1" x14ac:dyDescent="0.25">
      <c r="A191" s="60" t="s">
        <v>537</v>
      </c>
      <c r="B191" s="27" t="s">
        <v>538</v>
      </c>
      <c r="C191" s="27" t="s">
        <v>32</v>
      </c>
      <c r="D191" s="27" t="s">
        <v>539</v>
      </c>
      <c r="E191" s="28" t="s">
        <v>282</v>
      </c>
      <c r="F191" s="42">
        <v>8</v>
      </c>
      <c r="G191" s="29">
        <v>10.57</v>
      </c>
      <c r="H191" s="29">
        <v>13.85</v>
      </c>
      <c r="I191" s="29">
        <v>110.8</v>
      </c>
      <c r="J191" s="61">
        <v>1.2839948902426741E-5</v>
      </c>
    </row>
    <row r="192" spans="1:10" ht="41.55" customHeight="1" x14ac:dyDescent="0.25">
      <c r="A192" s="60" t="s">
        <v>540</v>
      </c>
      <c r="B192" s="27" t="s">
        <v>541</v>
      </c>
      <c r="C192" s="27" t="s">
        <v>32</v>
      </c>
      <c r="D192" s="27" t="s">
        <v>542</v>
      </c>
      <c r="E192" s="28" t="s">
        <v>282</v>
      </c>
      <c r="F192" s="42">
        <v>2</v>
      </c>
      <c r="G192" s="29">
        <v>26.4</v>
      </c>
      <c r="H192" s="29">
        <v>34.61</v>
      </c>
      <c r="I192" s="29">
        <v>69.22</v>
      </c>
      <c r="J192" s="61">
        <v>8.0214915435557668E-6</v>
      </c>
    </row>
    <row r="193" spans="1:10" ht="20.85" customHeight="1" x14ac:dyDescent="0.25">
      <c r="A193" s="60" t="s">
        <v>543</v>
      </c>
      <c r="B193" s="27" t="s">
        <v>544</v>
      </c>
      <c r="C193" s="27" t="s">
        <v>32</v>
      </c>
      <c r="D193" s="27" t="s">
        <v>545</v>
      </c>
      <c r="E193" s="28" t="s">
        <v>282</v>
      </c>
      <c r="F193" s="42">
        <v>2</v>
      </c>
      <c r="G193" s="29">
        <v>40.130000000000003</v>
      </c>
      <c r="H193" s="29">
        <v>52.61</v>
      </c>
      <c r="I193" s="29">
        <v>105.22</v>
      </c>
      <c r="J193" s="61">
        <v>1.2193316096690809E-5</v>
      </c>
    </row>
    <row r="194" spans="1:10" ht="31.2" customHeight="1" x14ac:dyDescent="0.25">
      <c r="A194" s="60" t="s">
        <v>546</v>
      </c>
      <c r="B194" s="27" t="s">
        <v>547</v>
      </c>
      <c r="C194" s="27" t="s">
        <v>32</v>
      </c>
      <c r="D194" s="27" t="s">
        <v>548</v>
      </c>
      <c r="E194" s="28" t="s">
        <v>282</v>
      </c>
      <c r="F194" s="42">
        <v>2</v>
      </c>
      <c r="G194" s="29">
        <v>48.11</v>
      </c>
      <c r="H194" s="29">
        <v>63.07</v>
      </c>
      <c r="I194" s="29">
        <v>126.14</v>
      </c>
      <c r="J194" s="61">
        <v>1.4617609698123727E-5</v>
      </c>
    </row>
    <row r="195" spans="1:10" ht="20.85" customHeight="1" x14ac:dyDescent="0.25">
      <c r="A195" s="60" t="s">
        <v>549</v>
      </c>
      <c r="B195" s="27" t="s">
        <v>550</v>
      </c>
      <c r="C195" s="27" t="s">
        <v>32</v>
      </c>
      <c r="D195" s="27" t="s">
        <v>551</v>
      </c>
      <c r="E195" s="28" t="s">
        <v>282</v>
      </c>
      <c r="F195" s="42">
        <v>2</v>
      </c>
      <c r="G195" s="29">
        <v>83.23</v>
      </c>
      <c r="H195" s="29">
        <v>109.11</v>
      </c>
      <c r="I195" s="29">
        <v>218.22</v>
      </c>
      <c r="J195" s="61">
        <v>2.5288209832920248E-5</v>
      </c>
    </row>
    <row r="196" spans="1:10" ht="31.2" customHeight="1" x14ac:dyDescent="0.25">
      <c r="A196" s="60" t="s">
        <v>552</v>
      </c>
      <c r="B196" s="27" t="s">
        <v>553</v>
      </c>
      <c r="C196" s="27" t="s">
        <v>32</v>
      </c>
      <c r="D196" s="27" t="s">
        <v>554</v>
      </c>
      <c r="E196" s="28" t="s">
        <v>282</v>
      </c>
      <c r="F196" s="42">
        <v>2</v>
      </c>
      <c r="G196" s="29">
        <v>13.83</v>
      </c>
      <c r="H196" s="29">
        <v>18.13</v>
      </c>
      <c r="I196" s="29">
        <v>36.26</v>
      </c>
      <c r="J196" s="61">
        <v>4.2019543971299063E-6</v>
      </c>
    </row>
    <row r="197" spans="1:10" ht="31.2" customHeight="1" x14ac:dyDescent="0.25">
      <c r="A197" s="60" t="s">
        <v>555</v>
      </c>
      <c r="B197" s="27" t="s">
        <v>556</v>
      </c>
      <c r="C197" s="27" t="s">
        <v>32</v>
      </c>
      <c r="D197" s="27" t="s">
        <v>557</v>
      </c>
      <c r="E197" s="28" t="s">
        <v>282</v>
      </c>
      <c r="F197" s="42">
        <v>4</v>
      </c>
      <c r="G197" s="29">
        <v>25.57</v>
      </c>
      <c r="H197" s="29">
        <v>33.520000000000003</v>
      </c>
      <c r="I197" s="29">
        <v>134.08000000000001</v>
      </c>
      <c r="J197" s="61">
        <v>1.5537728780120735E-5</v>
      </c>
    </row>
    <row r="198" spans="1:10" ht="41.55" customHeight="1" x14ac:dyDescent="0.25">
      <c r="A198" s="60" t="s">
        <v>558</v>
      </c>
      <c r="B198" s="27" t="s">
        <v>559</v>
      </c>
      <c r="C198" s="27" t="s">
        <v>32</v>
      </c>
      <c r="D198" s="27" t="s">
        <v>560</v>
      </c>
      <c r="E198" s="28" t="s">
        <v>282</v>
      </c>
      <c r="F198" s="42">
        <v>4</v>
      </c>
      <c r="G198" s="29">
        <v>74.680000000000007</v>
      </c>
      <c r="H198" s="29">
        <v>97.9</v>
      </c>
      <c r="I198" s="29">
        <v>391.6</v>
      </c>
      <c r="J198" s="61">
        <v>4.5380180416880067E-5</v>
      </c>
    </row>
    <row r="199" spans="1:10" ht="19.2" customHeight="1" x14ac:dyDescent="0.25">
      <c r="A199" s="58" t="s">
        <v>561</v>
      </c>
      <c r="B199" s="22" t="s">
        <v>20</v>
      </c>
      <c r="C199" s="22"/>
      <c r="D199" s="22" t="s">
        <v>562</v>
      </c>
      <c r="E199" s="23"/>
      <c r="F199" s="41">
        <v>1</v>
      </c>
      <c r="G199" s="24" t="s">
        <v>22</v>
      </c>
      <c r="H199" s="25">
        <v>107913.28</v>
      </c>
      <c r="I199" s="25">
        <v>107913.28</v>
      </c>
      <c r="J199" s="59">
        <v>1.2505424197592685E-2</v>
      </c>
    </row>
    <row r="200" spans="1:10" ht="19.2" customHeight="1" x14ac:dyDescent="0.25">
      <c r="A200" s="58" t="s">
        <v>563</v>
      </c>
      <c r="B200" s="22" t="s">
        <v>20</v>
      </c>
      <c r="C200" s="22"/>
      <c r="D200" s="22" t="s">
        <v>564</v>
      </c>
      <c r="E200" s="23"/>
      <c r="F200" s="41">
        <v>1</v>
      </c>
      <c r="G200" s="24" t="s">
        <v>22</v>
      </c>
      <c r="H200" s="25">
        <v>29372.16</v>
      </c>
      <c r="I200" s="25">
        <v>29372.16</v>
      </c>
      <c r="J200" s="59">
        <v>3.4037638407391933E-3</v>
      </c>
    </row>
    <row r="201" spans="1:10" ht="19.2" customHeight="1" x14ac:dyDescent="0.25">
      <c r="A201" s="58" t="s">
        <v>565</v>
      </c>
      <c r="B201" s="22" t="s">
        <v>20</v>
      </c>
      <c r="C201" s="22"/>
      <c r="D201" s="22" t="s">
        <v>566</v>
      </c>
      <c r="E201" s="23"/>
      <c r="F201" s="41">
        <v>1</v>
      </c>
      <c r="G201" s="24" t="s">
        <v>22</v>
      </c>
      <c r="H201" s="25">
        <v>16966.2</v>
      </c>
      <c r="I201" s="25">
        <v>16966.2</v>
      </c>
      <c r="J201" s="59">
        <v>1.9661113814833263E-3</v>
      </c>
    </row>
    <row r="202" spans="1:10" ht="31.2" customHeight="1" x14ac:dyDescent="0.25">
      <c r="A202" s="60" t="s">
        <v>567</v>
      </c>
      <c r="B202" s="27" t="s">
        <v>568</v>
      </c>
      <c r="C202" s="27" t="s">
        <v>32</v>
      </c>
      <c r="D202" s="27" t="s">
        <v>569</v>
      </c>
      <c r="E202" s="28" t="s">
        <v>102</v>
      </c>
      <c r="F202" s="42">
        <v>75</v>
      </c>
      <c r="G202" s="29">
        <v>30.44</v>
      </c>
      <c r="H202" s="29">
        <v>39.9</v>
      </c>
      <c r="I202" s="29">
        <v>2992.5</v>
      </c>
      <c r="J202" s="61">
        <v>3.4678291597935038E-4</v>
      </c>
    </row>
    <row r="203" spans="1:10" ht="31.2" customHeight="1" x14ac:dyDescent="0.25">
      <c r="A203" s="60" t="s">
        <v>570</v>
      </c>
      <c r="B203" s="27" t="s">
        <v>571</v>
      </c>
      <c r="C203" s="27" t="s">
        <v>32</v>
      </c>
      <c r="D203" s="27" t="s">
        <v>572</v>
      </c>
      <c r="E203" s="28" t="s">
        <v>102</v>
      </c>
      <c r="F203" s="42">
        <v>40</v>
      </c>
      <c r="G203" s="29">
        <v>48.77</v>
      </c>
      <c r="H203" s="29">
        <v>63.93</v>
      </c>
      <c r="I203" s="29">
        <v>2557.1999999999998</v>
      </c>
      <c r="J203" s="61">
        <v>2.9633860409102584E-4</v>
      </c>
    </row>
    <row r="204" spans="1:10" ht="31.2" customHeight="1" x14ac:dyDescent="0.25">
      <c r="A204" s="60" t="s">
        <v>573</v>
      </c>
      <c r="B204" s="27" t="s">
        <v>574</v>
      </c>
      <c r="C204" s="27" t="s">
        <v>32</v>
      </c>
      <c r="D204" s="27" t="s">
        <v>575</v>
      </c>
      <c r="E204" s="28" t="s">
        <v>102</v>
      </c>
      <c r="F204" s="42">
        <v>70</v>
      </c>
      <c r="G204" s="29">
        <v>39.03</v>
      </c>
      <c r="H204" s="29">
        <v>51.16</v>
      </c>
      <c r="I204" s="29">
        <v>3581.2</v>
      </c>
      <c r="J204" s="61">
        <v>4.1500383582464479E-4</v>
      </c>
    </row>
    <row r="205" spans="1:10" ht="31.2" customHeight="1" x14ac:dyDescent="0.25">
      <c r="A205" s="60" t="s">
        <v>576</v>
      </c>
      <c r="B205" s="27" t="s">
        <v>577</v>
      </c>
      <c r="C205" s="27" t="s">
        <v>32</v>
      </c>
      <c r="D205" s="27" t="s">
        <v>578</v>
      </c>
      <c r="E205" s="28" t="s">
        <v>102</v>
      </c>
      <c r="F205" s="42">
        <v>110</v>
      </c>
      <c r="G205" s="29">
        <v>54.34</v>
      </c>
      <c r="H205" s="29">
        <v>71.23</v>
      </c>
      <c r="I205" s="29">
        <v>7835.3</v>
      </c>
      <c r="J205" s="61">
        <v>9.079860255883054E-4</v>
      </c>
    </row>
    <row r="206" spans="1:10" ht="19.2" customHeight="1" x14ac:dyDescent="0.25">
      <c r="A206" s="58" t="s">
        <v>579</v>
      </c>
      <c r="B206" s="22" t="s">
        <v>20</v>
      </c>
      <c r="C206" s="22"/>
      <c r="D206" s="22" t="s">
        <v>580</v>
      </c>
      <c r="E206" s="23"/>
      <c r="F206" s="41">
        <v>1</v>
      </c>
      <c r="G206" s="24" t="s">
        <v>22</v>
      </c>
      <c r="H206" s="25">
        <v>12405.96</v>
      </c>
      <c r="I206" s="25">
        <v>12405.96</v>
      </c>
      <c r="J206" s="59">
        <v>1.4376524592558668E-3</v>
      </c>
    </row>
    <row r="207" spans="1:10" ht="41.55" customHeight="1" x14ac:dyDescent="0.25">
      <c r="A207" s="60" t="s">
        <v>581</v>
      </c>
      <c r="B207" s="27" t="s">
        <v>582</v>
      </c>
      <c r="C207" s="27" t="s">
        <v>32</v>
      </c>
      <c r="D207" s="27" t="s">
        <v>583</v>
      </c>
      <c r="E207" s="28" t="s">
        <v>282</v>
      </c>
      <c r="F207" s="42">
        <v>18</v>
      </c>
      <c r="G207" s="29">
        <v>14.24</v>
      </c>
      <c r="H207" s="29">
        <v>18.66</v>
      </c>
      <c r="I207" s="29">
        <v>335.88</v>
      </c>
      <c r="J207" s="61">
        <v>3.8923123080749944E-5</v>
      </c>
    </row>
    <row r="208" spans="1:10" ht="41.55" customHeight="1" x14ac:dyDescent="0.25">
      <c r="A208" s="60" t="s">
        <v>584</v>
      </c>
      <c r="B208" s="27" t="s">
        <v>585</v>
      </c>
      <c r="C208" s="27" t="s">
        <v>32</v>
      </c>
      <c r="D208" s="27" t="s">
        <v>586</v>
      </c>
      <c r="E208" s="28" t="s">
        <v>282</v>
      </c>
      <c r="F208" s="42">
        <v>20</v>
      </c>
      <c r="G208" s="29">
        <v>18.41</v>
      </c>
      <c r="H208" s="29">
        <v>24.13</v>
      </c>
      <c r="I208" s="29">
        <v>482.6</v>
      </c>
      <c r="J208" s="61">
        <v>5.5925625815082533E-5</v>
      </c>
    </row>
    <row r="209" spans="1:10" ht="41.55" customHeight="1" x14ac:dyDescent="0.25">
      <c r="A209" s="60" t="s">
        <v>587</v>
      </c>
      <c r="B209" s="27" t="s">
        <v>588</v>
      </c>
      <c r="C209" s="27" t="s">
        <v>32</v>
      </c>
      <c r="D209" s="27" t="s">
        <v>589</v>
      </c>
      <c r="E209" s="28" t="s">
        <v>282</v>
      </c>
      <c r="F209" s="42">
        <v>16</v>
      </c>
      <c r="G209" s="29">
        <v>25.03</v>
      </c>
      <c r="H209" s="29">
        <v>32.81</v>
      </c>
      <c r="I209" s="29">
        <v>524.96</v>
      </c>
      <c r="J209" s="61">
        <v>6.08344727059381E-5</v>
      </c>
    </row>
    <row r="210" spans="1:10" ht="41.55" customHeight="1" x14ac:dyDescent="0.25">
      <c r="A210" s="60" t="s">
        <v>590</v>
      </c>
      <c r="B210" s="27" t="s">
        <v>591</v>
      </c>
      <c r="C210" s="27" t="s">
        <v>32</v>
      </c>
      <c r="D210" s="27" t="s">
        <v>592</v>
      </c>
      <c r="E210" s="28" t="s">
        <v>282</v>
      </c>
      <c r="F210" s="42">
        <v>18</v>
      </c>
      <c r="G210" s="29">
        <v>58.68</v>
      </c>
      <c r="H210" s="29">
        <v>76.92</v>
      </c>
      <c r="I210" s="29">
        <v>1384.56</v>
      </c>
      <c r="J210" s="61">
        <v>1.6044837231357371E-4</v>
      </c>
    </row>
    <row r="211" spans="1:10" ht="31.2" customHeight="1" x14ac:dyDescent="0.25">
      <c r="A211" s="60" t="s">
        <v>593</v>
      </c>
      <c r="B211" s="27" t="s">
        <v>594</v>
      </c>
      <c r="C211" s="27" t="s">
        <v>32</v>
      </c>
      <c r="D211" s="27" t="s">
        <v>595</v>
      </c>
      <c r="E211" s="28" t="s">
        <v>282</v>
      </c>
      <c r="F211" s="42">
        <v>10</v>
      </c>
      <c r="G211" s="29">
        <v>100.46</v>
      </c>
      <c r="H211" s="29">
        <v>131.69999999999999</v>
      </c>
      <c r="I211" s="29">
        <v>1317</v>
      </c>
      <c r="J211" s="61">
        <v>1.5261924823552363E-4</v>
      </c>
    </row>
    <row r="212" spans="1:10" ht="41.55" customHeight="1" x14ac:dyDescent="0.25">
      <c r="A212" s="60" t="s">
        <v>596</v>
      </c>
      <c r="B212" s="27" t="s">
        <v>597</v>
      </c>
      <c r="C212" s="27" t="s">
        <v>32</v>
      </c>
      <c r="D212" s="27" t="s">
        <v>598</v>
      </c>
      <c r="E212" s="28" t="s">
        <v>282</v>
      </c>
      <c r="F212" s="42">
        <v>16</v>
      </c>
      <c r="G212" s="29">
        <v>14.27</v>
      </c>
      <c r="H212" s="29">
        <v>18.7</v>
      </c>
      <c r="I212" s="29">
        <v>299.2</v>
      </c>
      <c r="J212" s="61">
        <v>3.4672497397166792E-5</v>
      </c>
    </row>
    <row r="213" spans="1:10" ht="41.55" customHeight="1" x14ac:dyDescent="0.25">
      <c r="A213" s="60" t="s">
        <v>599</v>
      </c>
      <c r="B213" s="27" t="s">
        <v>600</v>
      </c>
      <c r="C213" s="27" t="s">
        <v>32</v>
      </c>
      <c r="D213" s="27" t="s">
        <v>601</v>
      </c>
      <c r="E213" s="28" t="s">
        <v>282</v>
      </c>
      <c r="F213" s="42">
        <v>14</v>
      </c>
      <c r="G213" s="29">
        <v>20.18</v>
      </c>
      <c r="H213" s="29">
        <v>26.45</v>
      </c>
      <c r="I213" s="29">
        <v>370.3</v>
      </c>
      <c r="J213" s="61">
        <v>4.2911850889608504E-5</v>
      </c>
    </row>
    <row r="214" spans="1:10" ht="41.55" customHeight="1" x14ac:dyDescent="0.25">
      <c r="A214" s="60" t="s">
        <v>602</v>
      </c>
      <c r="B214" s="27" t="s">
        <v>603</v>
      </c>
      <c r="C214" s="27" t="s">
        <v>32</v>
      </c>
      <c r="D214" s="27" t="s">
        <v>604</v>
      </c>
      <c r="E214" s="28" t="s">
        <v>282</v>
      </c>
      <c r="F214" s="42">
        <v>10</v>
      </c>
      <c r="G214" s="29">
        <v>30.82</v>
      </c>
      <c r="H214" s="29">
        <v>40.4</v>
      </c>
      <c r="I214" s="29">
        <v>404</v>
      </c>
      <c r="J214" s="61">
        <v>4.6817142207404363E-5</v>
      </c>
    </row>
    <row r="215" spans="1:10" ht="41.55" customHeight="1" x14ac:dyDescent="0.25">
      <c r="A215" s="60" t="s">
        <v>605</v>
      </c>
      <c r="B215" s="27" t="s">
        <v>606</v>
      </c>
      <c r="C215" s="27" t="s">
        <v>32</v>
      </c>
      <c r="D215" s="27" t="s">
        <v>607</v>
      </c>
      <c r="E215" s="28" t="s">
        <v>282</v>
      </c>
      <c r="F215" s="42">
        <v>12</v>
      </c>
      <c r="G215" s="29">
        <v>36.85</v>
      </c>
      <c r="H215" s="29">
        <v>48.31</v>
      </c>
      <c r="I215" s="29">
        <v>579.72</v>
      </c>
      <c r="J215" s="61">
        <v>6.7180281387317964E-5</v>
      </c>
    </row>
    <row r="216" spans="1:10" ht="41.55" customHeight="1" x14ac:dyDescent="0.25">
      <c r="A216" s="60" t="s">
        <v>608</v>
      </c>
      <c r="B216" s="27" t="s">
        <v>609</v>
      </c>
      <c r="C216" s="27" t="s">
        <v>32</v>
      </c>
      <c r="D216" s="27" t="s">
        <v>610</v>
      </c>
      <c r="E216" s="28" t="s">
        <v>282</v>
      </c>
      <c r="F216" s="42">
        <v>18</v>
      </c>
      <c r="G216" s="29">
        <v>152.04</v>
      </c>
      <c r="H216" s="29">
        <v>199.32</v>
      </c>
      <c r="I216" s="29">
        <v>3587.76</v>
      </c>
      <c r="J216" s="61">
        <v>4.1576403496543826E-4</v>
      </c>
    </row>
    <row r="217" spans="1:10" ht="41.55" customHeight="1" x14ac:dyDescent="0.25">
      <c r="A217" s="60" t="s">
        <v>611</v>
      </c>
      <c r="B217" s="27" t="s">
        <v>612</v>
      </c>
      <c r="C217" s="27" t="s">
        <v>32</v>
      </c>
      <c r="D217" s="27" t="s">
        <v>613</v>
      </c>
      <c r="E217" s="28" t="s">
        <v>282</v>
      </c>
      <c r="F217" s="42">
        <v>18</v>
      </c>
      <c r="G217" s="29">
        <v>13.92</v>
      </c>
      <c r="H217" s="29">
        <v>18.239999999999998</v>
      </c>
      <c r="I217" s="29">
        <v>328.32</v>
      </c>
      <c r="J217" s="61">
        <v>3.8047039924591584E-5</v>
      </c>
    </row>
    <row r="218" spans="1:10" ht="41.55" customHeight="1" x14ac:dyDescent="0.25">
      <c r="A218" s="60" t="s">
        <v>614</v>
      </c>
      <c r="B218" s="27" t="s">
        <v>615</v>
      </c>
      <c r="C218" s="27" t="s">
        <v>32</v>
      </c>
      <c r="D218" s="27" t="s">
        <v>616</v>
      </c>
      <c r="E218" s="28" t="s">
        <v>282</v>
      </c>
      <c r="F218" s="42">
        <v>16</v>
      </c>
      <c r="G218" s="29">
        <v>19.05</v>
      </c>
      <c r="H218" s="29">
        <v>24.97</v>
      </c>
      <c r="I218" s="29">
        <v>399.52</v>
      </c>
      <c r="J218" s="61">
        <v>4.6297981818569778E-5</v>
      </c>
    </row>
    <row r="219" spans="1:10" ht="41.55" customHeight="1" x14ac:dyDescent="0.25">
      <c r="A219" s="60" t="s">
        <v>617</v>
      </c>
      <c r="B219" s="27" t="s">
        <v>618</v>
      </c>
      <c r="C219" s="27" t="s">
        <v>32</v>
      </c>
      <c r="D219" s="27" t="s">
        <v>619</v>
      </c>
      <c r="E219" s="28" t="s">
        <v>282</v>
      </c>
      <c r="F219" s="42">
        <v>18</v>
      </c>
      <c r="G219" s="29">
        <v>35.57</v>
      </c>
      <c r="H219" s="29">
        <v>46.63</v>
      </c>
      <c r="I219" s="29">
        <v>839.34</v>
      </c>
      <c r="J219" s="61">
        <v>9.7266089456343497E-5</v>
      </c>
    </row>
    <row r="220" spans="1:10" ht="41.55" customHeight="1" x14ac:dyDescent="0.25">
      <c r="A220" s="60" t="s">
        <v>620</v>
      </c>
      <c r="B220" s="27" t="s">
        <v>621</v>
      </c>
      <c r="C220" s="27" t="s">
        <v>32</v>
      </c>
      <c r="D220" s="27" t="s">
        <v>622</v>
      </c>
      <c r="E220" s="28" t="s">
        <v>282</v>
      </c>
      <c r="F220" s="42">
        <v>10</v>
      </c>
      <c r="G220" s="29">
        <v>71.2</v>
      </c>
      <c r="H220" s="29">
        <v>93.34</v>
      </c>
      <c r="I220" s="29">
        <v>933.4</v>
      </c>
      <c r="J220" s="61">
        <v>1.0816613994156246E-4</v>
      </c>
    </row>
    <row r="221" spans="1:10" ht="41.55" customHeight="1" x14ac:dyDescent="0.25">
      <c r="A221" s="60" t="s">
        <v>623</v>
      </c>
      <c r="B221" s="27" t="s">
        <v>624</v>
      </c>
      <c r="C221" s="27" t="s">
        <v>32</v>
      </c>
      <c r="D221" s="27" t="s">
        <v>625</v>
      </c>
      <c r="E221" s="28" t="s">
        <v>282</v>
      </c>
      <c r="F221" s="42">
        <v>12</v>
      </c>
      <c r="G221" s="29">
        <v>25.78</v>
      </c>
      <c r="H221" s="29">
        <v>33.79</v>
      </c>
      <c r="I221" s="29">
        <v>405.48</v>
      </c>
      <c r="J221" s="61">
        <v>4.6988650550144358E-5</v>
      </c>
    </row>
    <row r="222" spans="1:10" ht="41.55" customHeight="1" x14ac:dyDescent="0.25">
      <c r="A222" s="60" t="s">
        <v>626</v>
      </c>
      <c r="B222" s="27" t="s">
        <v>627</v>
      </c>
      <c r="C222" s="27" t="s">
        <v>32</v>
      </c>
      <c r="D222" s="27" t="s">
        <v>628</v>
      </c>
      <c r="E222" s="28" t="s">
        <v>282</v>
      </c>
      <c r="F222" s="42">
        <v>8</v>
      </c>
      <c r="G222" s="29">
        <v>20.399999999999999</v>
      </c>
      <c r="H222" s="29">
        <v>26.74</v>
      </c>
      <c r="I222" s="29">
        <v>213.92</v>
      </c>
      <c r="J222" s="61">
        <v>2.4789908566851338E-5</v>
      </c>
    </row>
    <row r="223" spans="1:10" ht="19.2" customHeight="1" x14ac:dyDescent="0.25">
      <c r="A223" s="58" t="s">
        <v>629</v>
      </c>
      <c r="B223" s="22" t="s">
        <v>20</v>
      </c>
      <c r="C223" s="22"/>
      <c r="D223" s="22" t="s">
        <v>630</v>
      </c>
      <c r="E223" s="23"/>
      <c r="F223" s="41">
        <v>1</v>
      </c>
      <c r="G223" s="24" t="s">
        <v>22</v>
      </c>
      <c r="H223" s="25">
        <v>58363.6</v>
      </c>
      <c r="I223" s="25">
        <v>58363.6</v>
      </c>
      <c r="J223" s="59">
        <v>6.7634083191486756E-3</v>
      </c>
    </row>
    <row r="224" spans="1:10" ht="19.2" customHeight="1" x14ac:dyDescent="0.25">
      <c r="A224" s="58" t="s">
        <v>631</v>
      </c>
      <c r="B224" s="22" t="s">
        <v>20</v>
      </c>
      <c r="C224" s="22"/>
      <c r="D224" s="22" t="s">
        <v>632</v>
      </c>
      <c r="E224" s="23"/>
      <c r="F224" s="41">
        <v>1</v>
      </c>
      <c r="G224" s="24" t="s">
        <v>22</v>
      </c>
      <c r="H224" s="25">
        <v>19503.12</v>
      </c>
      <c r="I224" s="25">
        <v>19503.12</v>
      </c>
      <c r="J224" s="59">
        <v>2.2600998577427529E-3</v>
      </c>
    </row>
    <row r="225" spans="1:10" ht="20.85" customHeight="1" x14ac:dyDescent="0.25">
      <c r="A225" s="60" t="s">
        <v>633</v>
      </c>
      <c r="B225" s="27" t="s">
        <v>634</v>
      </c>
      <c r="C225" s="27" t="s">
        <v>32</v>
      </c>
      <c r="D225" s="27" t="s">
        <v>635</v>
      </c>
      <c r="E225" s="28" t="s">
        <v>282</v>
      </c>
      <c r="F225" s="42">
        <v>24</v>
      </c>
      <c r="G225" s="29">
        <v>574.02</v>
      </c>
      <c r="H225" s="29">
        <v>752.54</v>
      </c>
      <c r="I225" s="29">
        <v>18060.96</v>
      </c>
      <c r="J225" s="61">
        <v>2.0929765661441631E-3</v>
      </c>
    </row>
    <row r="226" spans="1:10" ht="20.85" customHeight="1" x14ac:dyDescent="0.25">
      <c r="A226" s="60" t="s">
        <v>636</v>
      </c>
      <c r="B226" s="27" t="s">
        <v>637</v>
      </c>
      <c r="C226" s="27" t="s">
        <v>32</v>
      </c>
      <c r="D226" s="27" t="s">
        <v>638</v>
      </c>
      <c r="E226" s="28" t="s">
        <v>282</v>
      </c>
      <c r="F226" s="42">
        <v>24</v>
      </c>
      <c r="G226" s="29">
        <v>45.84</v>
      </c>
      <c r="H226" s="29">
        <v>60.09</v>
      </c>
      <c r="I226" s="29">
        <v>1442.16</v>
      </c>
      <c r="J226" s="61">
        <v>1.6712329159858979E-4</v>
      </c>
    </row>
    <row r="227" spans="1:10" ht="19.2" customHeight="1" x14ac:dyDescent="0.25">
      <c r="A227" s="58" t="s">
        <v>639</v>
      </c>
      <c r="B227" s="22" t="s">
        <v>20</v>
      </c>
      <c r="C227" s="22"/>
      <c r="D227" s="22" t="s">
        <v>640</v>
      </c>
      <c r="E227" s="23"/>
      <c r="F227" s="41">
        <v>1</v>
      </c>
      <c r="G227" s="24" t="s">
        <v>22</v>
      </c>
      <c r="H227" s="25">
        <v>14804.64</v>
      </c>
      <c r="I227" s="25">
        <v>14804.64</v>
      </c>
      <c r="J227" s="59">
        <v>1.7156211292312547E-3</v>
      </c>
    </row>
    <row r="228" spans="1:10" ht="31.2" customHeight="1" x14ac:dyDescent="0.25">
      <c r="A228" s="60" t="s">
        <v>641</v>
      </c>
      <c r="B228" s="27" t="s">
        <v>642</v>
      </c>
      <c r="C228" s="27" t="s">
        <v>32</v>
      </c>
      <c r="D228" s="27" t="s">
        <v>643</v>
      </c>
      <c r="E228" s="28" t="s">
        <v>282</v>
      </c>
      <c r="F228" s="42">
        <v>18</v>
      </c>
      <c r="G228" s="29">
        <v>332.96</v>
      </c>
      <c r="H228" s="29">
        <v>436.51</v>
      </c>
      <c r="I228" s="29">
        <v>7857.18</v>
      </c>
      <c r="J228" s="61">
        <v>9.1052156784448863E-4</v>
      </c>
    </row>
    <row r="229" spans="1:10" ht="20.85" customHeight="1" x14ac:dyDescent="0.25">
      <c r="A229" s="60" t="s">
        <v>644</v>
      </c>
      <c r="B229" s="27" t="s">
        <v>645</v>
      </c>
      <c r="C229" s="27" t="s">
        <v>32</v>
      </c>
      <c r="D229" s="27" t="s">
        <v>646</v>
      </c>
      <c r="E229" s="28" t="s">
        <v>282</v>
      </c>
      <c r="F229" s="42">
        <v>3</v>
      </c>
      <c r="G229" s="29">
        <v>840.51</v>
      </c>
      <c r="H229" s="29">
        <v>1101.9000000000001</v>
      </c>
      <c r="I229" s="29">
        <v>3305.7</v>
      </c>
      <c r="J229" s="61">
        <v>3.8307778959162522E-4</v>
      </c>
    </row>
    <row r="230" spans="1:10" ht="31.2" customHeight="1" x14ac:dyDescent="0.25">
      <c r="A230" s="60" t="s">
        <v>647</v>
      </c>
      <c r="B230" s="27" t="s">
        <v>648</v>
      </c>
      <c r="C230" s="27" t="s">
        <v>32</v>
      </c>
      <c r="D230" s="27" t="s">
        <v>649</v>
      </c>
      <c r="E230" s="28" t="s">
        <v>282</v>
      </c>
      <c r="F230" s="42">
        <v>36</v>
      </c>
      <c r="G230" s="29">
        <v>77.17</v>
      </c>
      <c r="H230" s="29">
        <v>101.16</v>
      </c>
      <c r="I230" s="29">
        <v>3641.76</v>
      </c>
      <c r="J230" s="61">
        <v>4.2202177179514084E-4</v>
      </c>
    </row>
    <row r="231" spans="1:10" ht="19.2" customHeight="1" x14ac:dyDescent="0.25">
      <c r="A231" s="58" t="s">
        <v>650</v>
      </c>
      <c r="B231" s="22" t="s">
        <v>20</v>
      </c>
      <c r="C231" s="22"/>
      <c r="D231" s="22" t="s">
        <v>651</v>
      </c>
      <c r="E231" s="23"/>
      <c r="F231" s="41">
        <v>1</v>
      </c>
      <c r="G231" s="24" t="s">
        <v>22</v>
      </c>
      <c r="H231" s="25">
        <v>4527.75</v>
      </c>
      <c r="I231" s="25">
        <v>4527.75</v>
      </c>
      <c r="J231" s="59">
        <v>5.2469385056825516E-4</v>
      </c>
    </row>
    <row r="232" spans="1:10" ht="31.2" customHeight="1" x14ac:dyDescent="0.25">
      <c r="A232" s="60" t="s">
        <v>652</v>
      </c>
      <c r="B232" s="27" t="s">
        <v>653</v>
      </c>
      <c r="C232" s="27" t="s">
        <v>32</v>
      </c>
      <c r="D232" s="27" t="s">
        <v>654</v>
      </c>
      <c r="E232" s="28" t="s">
        <v>282</v>
      </c>
      <c r="F232" s="42">
        <v>15</v>
      </c>
      <c r="G232" s="29">
        <v>230.25</v>
      </c>
      <c r="H232" s="29">
        <v>301.85000000000002</v>
      </c>
      <c r="I232" s="29">
        <v>4527.75</v>
      </c>
      <c r="J232" s="61">
        <v>5.2469385056825516E-4</v>
      </c>
    </row>
    <row r="233" spans="1:10" ht="19.2" customHeight="1" x14ac:dyDescent="0.25">
      <c r="A233" s="58" t="s">
        <v>655</v>
      </c>
      <c r="B233" s="22" t="s">
        <v>20</v>
      </c>
      <c r="C233" s="22"/>
      <c r="D233" s="22" t="s">
        <v>656</v>
      </c>
      <c r="E233" s="23"/>
      <c r="F233" s="41">
        <v>1</v>
      </c>
      <c r="G233" s="24" t="s">
        <v>22</v>
      </c>
      <c r="H233" s="25">
        <v>16008.37</v>
      </c>
      <c r="I233" s="25">
        <v>16008.37</v>
      </c>
      <c r="J233" s="59">
        <v>1.8551141950464004E-3</v>
      </c>
    </row>
    <row r="234" spans="1:10" ht="31.2" customHeight="1" x14ac:dyDescent="0.25">
      <c r="A234" s="60" t="s">
        <v>657</v>
      </c>
      <c r="B234" s="27" t="s">
        <v>658</v>
      </c>
      <c r="C234" s="27" t="s">
        <v>32</v>
      </c>
      <c r="D234" s="27" t="s">
        <v>659</v>
      </c>
      <c r="E234" s="28" t="s">
        <v>282</v>
      </c>
      <c r="F234" s="42">
        <v>15</v>
      </c>
      <c r="G234" s="29">
        <v>72.03</v>
      </c>
      <c r="H234" s="29">
        <v>94.43</v>
      </c>
      <c r="I234" s="29">
        <v>1416.45</v>
      </c>
      <c r="J234" s="61">
        <v>1.6414391356355917E-4</v>
      </c>
    </row>
    <row r="235" spans="1:10" ht="31.2" customHeight="1" x14ac:dyDescent="0.25">
      <c r="A235" s="60" t="s">
        <v>660</v>
      </c>
      <c r="B235" s="27" t="s">
        <v>661</v>
      </c>
      <c r="C235" s="27" t="s">
        <v>32</v>
      </c>
      <c r="D235" s="27" t="s">
        <v>662</v>
      </c>
      <c r="E235" s="28" t="s">
        <v>282</v>
      </c>
      <c r="F235" s="42">
        <v>3</v>
      </c>
      <c r="G235" s="29">
        <v>47.07</v>
      </c>
      <c r="H235" s="29">
        <v>61.7</v>
      </c>
      <c r="I235" s="29">
        <v>185.1</v>
      </c>
      <c r="J235" s="61">
        <v>2.1450131244036007E-5</v>
      </c>
    </row>
    <row r="236" spans="1:10" ht="20.85" customHeight="1" x14ac:dyDescent="0.25">
      <c r="A236" s="60" t="s">
        <v>663</v>
      </c>
      <c r="B236" s="27" t="s">
        <v>664</v>
      </c>
      <c r="C236" s="27" t="s">
        <v>32</v>
      </c>
      <c r="D236" s="27" t="s">
        <v>665</v>
      </c>
      <c r="E236" s="28" t="s">
        <v>282</v>
      </c>
      <c r="F236" s="42">
        <v>8</v>
      </c>
      <c r="G236" s="29">
        <v>163.89</v>
      </c>
      <c r="H236" s="29">
        <v>214.85</v>
      </c>
      <c r="I236" s="29">
        <v>1718.8</v>
      </c>
      <c r="J236" s="61">
        <v>1.9918144560912527E-4</v>
      </c>
    </row>
    <row r="237" spans="1:10" ht="31.2" customHeight="1" x14ac:dyDescent="0.25">
      <c r="A237" s="60" t="s">
        <v>666</v>
      </c>
      <c r="B237" s="27" t="s">
        <v>667</v>
      </c>
      <c r="C237" s="27" t="s">
        <v>27</v>
      </c>
      <c r="D237" s="27" t="s">
        <v>668</v>
      </c>
      <c r="E237" s="28" t="s">
        <v>71</v>
      </c>
      <c r="F237" s="42">
        <v>24</v>
      </c>
      <c r="G237" s="29">
        <v>333.02</v>
      </c>
      <c r="H237" s="29">
        <v>436.58</v>
      </c>
      <c r="I237" s="29">
        <v>10477.92</v>
      </c>
      <c r="J237" s="61">
        <v>1.2142234422717977E-3</v>
      </c>
    </row>
    <row r="238" spans="1:10" ht="20.85" customHeight="1" x14ac:dyDescent="0.25">
      <c r="A238" s="60" t="s">
        <v>669</v>
      </c>
      <c r="B238" s="27" t="s">
        <v>670</v>
      </c>
      <c r="C238" s="27" t="s">
        <v>27</v>
      </c>
      <c r="D238" s="27" t="s">
        <v>671</v>
      </c>
      <c r="E238" s="28" t="s">
        <v>672</v>
      </c>
      <c r="F238" s="42">
        <v>15</v>
      </c>
      <c r="G238" s="29">
        <v>112.39</v>
      </c>
      <c r="H238" s="29">
        <v>147.34</v>
      </c>
      <c r="I238" s="29">
        <v>2210.1</v>
      </c>
      <c r="J238" s="61">
        <v>2.5611526235788212E-4</v>
      </c>
    </row>
    <row r="239" spans="1:10" ht="19.2" customHeight="1" x14ac:dyDescent="0.25">
      <c r="A239" s="58" t="s">
        <v>673</v>
      </c>
      <c r="B239" s="22" t="s">
        <v>20</v>
      </c>
      <c r="C239" s="22"/>
      <c r="D239" s="22" t="s">
        <v>674</v>
      </c>
      <c r="E239" s="23"/>
      <c r="F239" s="41">
        <v>1</v>
      </c>
      <c r="G239" s="24" t="s">
        <v>22</v>
      </c>
      <c r="H239" s="25">
        <v>3519.72</v>
      </c>
      <c r="I239" s="25">
        <v>3519.72</v>
      </c>
      <c r="J239" s="59">
        <v>4.0787928656001307E-4</v>
      </c>
    </row>
    <row r="240" spans="1:10" ht="20.85" customHeight="1" x14ac:dyDescent="0.25">
      <c r="A240" s="60" t="s">
        <v>675</v>
      </c>
      <c r="B240" s="27" t="s">
        <v>676</v>
      </c>
      <c r="C240" s="27" t="s">
        <v>32</v>
      </c>
      <c r="D240" s="27" t="s">
        <v>677</v>
      </c>
      <c r="E240" s="28" t="s">
        <v>282</v>
      </c>
      <c r="F240" s="42">
        <v>36</v>
      </c>
      <c r="G240" s="29">
        <v>12.6</v>
      </c>
      <c r="H240" s="29">
        <v>16.510000000000002</v>
      </c>
      <c r="I240" s="29">
        <v>594.36</v>
      </c>
      <c r="J240" s="61">
        <v>6.8876823372259543E-5</v>
      </c>
    </row>
    <row r="241" spans="1:10" ht="20.85" customHeight="1" x14ac:dyDescent="0.25">
      <c r="A241" s="60" t="s">
        <v>678</v>
      </c>
      <c r="B241" s="27" t="s">
        <v>679</v>
      </c>
      <c r="C241" s="27" t="s">
        <v>32</v>
      </c>
      <c r="D241" s="27" t="s">
        <v>680</v>
      </c>
      <c r="E241" s="28" t="s">
        <v>282</v>
      </c>
      <c r="F241" s="42">
        <v>36</v>
      </c>
      <c r="G241" s="29">
        <v>61.99</v>
      </c>
      <c r="H241" s="29">
        <v>81.260000000000005</v>
      </c>
      <c r="I241" s="29">
        <v>2925.36</v>
      </c>
      <c r="J241" s="61">
        <v>3.3900246318775348E-4</v>
      </c>
    </row>
    <row r="242" spans="1:10" ht="19.2" customHeight="1" x14ac:dyDescent="0.25">
      <c r="A242" s="58" t="s">
        <v>681</v>
      </c>
      <c r="B242" s="22" t="s">
        <v>20</v>
      </c>
      <c r="C242" s="22"/>
      <c r="D242" s="22" t="s">
        <v>682</v>
      </c>
      <c r="E242" s="23"/>
      <c r="F242" s="41">
        <v>1</v>
      </c>
      <c r="G242" s="24" t="s">
        <v>22</v>
      </c>
      <c r="H242" s="25">
        <v>15926.42</v>
      </c>
      <c r="I242" s="25">
        <v>15926.42</v>
      </c>
      <c r="J242" s="59">
        <v>1.8456174999872499E-3</v>
      </c>
    </row>
    <row r="243" spans="1:10" ht="31.2" customHeight="1" x14ac:dyDescent="0.25">
      <c r="A243" s="60" t="s">
        <v>683</v>
      </c>
      <c r="B243" s="27" t="s">
        <v>684</v>
      </c>
      <c r="C243" s="27" t="s">
        <v>32</v>
      </c>
      <c r="D243" s="27" t="s">
        <v>685</v>
      </c>
      <c r="E243" s="28" t="s">
        <v>282</v>
      </c>
      <c r="F243" s="42">
        <v>10</v>
      </c>
      <c r="G243" s="29">
        <v>304.92</v>
      </c>
      <c r="H243" s="29">
        <v>399.75</v>
      </c>
      <c r="I243" s="29">
        <v>3997.5</v>
      </c>
      <c r="J243" s="61">
        <v>4.6324635142103697E-4</v>
      </c>
    </row>
    <row r="244" spans="1:10" ht="31.2" customHeight="1" x14ac:dyDescent="0.25">
      <c r="A244" s="60" t="s">
        <v>686</v>
      </c>
      <c r="B244" s="27" t="s">
        <v>687</v>
      </c>
      <c r="C244" s="27" t="s">
        <v>32</v>
      </c>
      <c r="D244" s="27" t="s">
        <v>688</v>
      </c>
      <c r="E244" s="28" t="s">
        <v>282</v>
      </c>
      <c r="F244" s="42">
        <v>20</v>
      </c>
      <c r="G244" s="29">
        <v>315.48</v>
      </c>
      <c r="H244" s="29">
        <v>413.59</v>
      </c>
      <c r="I244" s="29">
        <v>8271.7999999999993</v>
      </c>
      <c r="J244" s="61">
        <v>9.5856939829506776E-4</v>
      </c>
    </row>
    <row r="245" spans="1:10" ht="20.85" customHeight="1" x14ac:dyDescent="0.25">
      <c r="A245" s="60" t="s">
        <v>689</v>
      </c>
      <c r="B245" s="27" t="s">
        <v>690</v>
      </c>
      <c r="C245" s="27" t="s">
        <v>32</v>
      </c>
      <c r="D245" s="27" t="s">
        <v>691</v>
      </c>
      <c r="E245" s="28" t="s">
        <v>282</v>
      </c>
      <c r="F245" s="42">
        <v>3</v>
      </c>
      <c r="G245" s="29">
        <v>929.86</v>
      </c>
      <c r="H245" s="29">
        <v>1219.04</v>
      </c>
      <c r="I245" s="29">
        <v>3657.12</v>
      </c>
      <c r="J245" s="61">
        <v>4.2380175027114514E-4</v>
      </c>
    </row>
    <row r="246" spans="1:10" ht="19.2" customHeight="1" x14ac:dyDescent="0.25">
      <c r="A246" s="58" t="s">
        <v>692</v>
      </c>
      <c r="B246" s="22" t="s">
        <v>20</v>
      </c>
      <c r="C246" s="22"/>
      <c r="D246" s="22" t="s">
        <v>693</v>
      </c>
      <c r="E246" s="23"/>
      <c r="F246" s="41">
        <v>1</v>
      </c>
      <c r="G246" s="24" t="s">
        <v>22</v>
      </c>
      <c r="H246" s="25">
        <v>2613.4</v>
      </c>
      <c r="I246" s="25">
        <v>2613.4</v>
      </c>
      <c r="J246" s="59">
        <v>3.0285128575453107E-4</v>
      </c>
    </row>
    <row r="247" spans="1:10" ht="41.55" customHeight="1" x14ac:dyDescent="0.25">
      <c r="A247" s="60" t="s">
        <v>694</v>
      </c>
      <c r="B247" s="27" t="s">
        <v>695</v>
      </c>
      <c r="C247" s="27" t="s">
        <v>32</v>
      </c>
      <c r="D247" s="27" t="s">
        <v>696</v>
      </c>
      <c r="E247" s="28" t="s">
        <v>282</v>
      </c>
      <c r="F247" s="42">
        <v>12</v>
      </c>
      <c r="G247" s="29">
        <v>93.17</v>
      </c>
      <c r="H247" s="29">
        <v>122.14</v>
      </c>
      <c r="I247" s="29">
        <v>1465.68</v>
      </c>
      <c r="J247" s="61">
        <v>1.6984888363997134E-4</v>
      </c>
    </row>
    <row r="248" spans="1:10" ht="31.2" customHeight="1" x14ac:dyDescent="0.25">
      <c r="A248" s="60" t="s">
        <v>697</v>
      </c>
      <c r="B248" s="27" t="s">
        <v>698</v>
      </c>
      <c r="C248" s="27" t="s">
        <v>32</v>
      </c>
      <c r="D248" s="27" t="s">
        <v>699</v>
      </c>
      <c r="E248" s="28" t="s">
        <v>282</v>
      </c>
      <c r="F248" s="42">
        <v>4</v>
      </c>
      <c r="G248" s="29">
        <v>136.06</v>
      </c>
      <c r="H248" s="29">
        <v>178.37</v>
      </c>
      <c r="I248" s="29">
        <v>713.48</v>
      </c>
      <c r="J248" s="61">
        <v>8.2680927282521941E-5</v>
      </c>
    </row>
    <row r="249" spans="1:10" ht="41.55" customHeight="1" x14ac:dyDescent="0.25">
      <c r="A249" s="60" t="s">
        <v>700</v>
      </c>
      <c r="B249" s="27" t="s">
        <v>701</v>
      </c>
      <c r="C249" s="27" t="s">
        <v>32</v>
      </c>
      <c r="D249" s="27" t="s">
        <v>702</v>
      </c>
      <c r="E249" s="28" t="s">
        <v>282</v>
      </c>
      <c r="F249" s="42">
        <v>1</v>
      </c>
      <c r="G249" s="29">
        <v>331.23</v>
      </c>
      <c r="H249" s="29">
        <v>434.24</v>
      </c>
      <c r="I249" s="29">
        <v>434.24</v>
      </c>
      <c r="J249" s="61">
        <v>5.0321474832037792E-5</v>
      </c>
    </row>
    <row r="250" spans="1:10" ht="19.2" customHeight="1" x14ac:dyDescent="0.25">
      <c r="A250" s="58" t="s">
        <v>703</v>
      </c>
      <c r="B250" s="22" t="s">
        <v>20</v>
      </c>
      <c r="C250" s="22"/>
      <c r="D250" s="22" t="s">
        <v>704</v>
      </c>
      <c r="E250" s="23"/>
      <c r="F250" s="41">
        <v>1</v>
      </c>
      <c r="G250" s="24" t="s">
        <v>22</v>
      </c>
      <c r="H250" s="25">
        <v>1637.7</v>
      </c>
      <c r="I250" s="25">
        <v>1637.7</v>
      </c>
      <c r="J250" s="59">
        <v>1.8978325196303495E-4</v>
      </c>
    </row>
    <row r="251" spans="1:10" ht="41.55" customHeight="1" x14ac:dyDescent="0.25">
      <c r="A251" s="60" t="s">
        <v>705</v>
      </c>
      <c r="B251" s="27" t="s">
        <v>706</v>
      </c>
      <c r="C251" s="27" t="s">
        <v>32</v>
      </c>
      <c r="D251" s="27" t="s">
        <v>707</v>
      </c>
      <c r="E251" s="28" t="s">
        <v>282</v>
      </c>
      <c r="F251" s="42">
        <v>8</v>
      </c>
      <c r="G251" s="29">
        <v>12.03</v>
      </c>
      <c r="H251" s="29">
        <v>15.77</v>
      </c>
      <c r="I251" s="29">
        <v>126.16</v>
      </c>
      <c r="J251" s="61">
        <v>1.4619927378431025E-5</v>
      </c>
    </row>
    <row r="252" spans="1:10" ht="41.55" customHeight="1" x14ac:dyDescent="0.25">
      <c r="A252" s="60" t="s">
        <v>708</v>
      </c>
      <c r="B252" s="27" t="s">
        <v>618</v>
      </c>
      <c r="C252" s="27" t="s">
        <v>32</v>
      </c>
      <c r="D252" s="27" t="s">
        <v>619</v>
      </c>
      <c r="E252" s="28" t="s">
        <v>282</v>
      </c>
      <c r="F252" s="42">
        <v>6</v>
      </c>
      <c r="G252" s="29">
        <v>35.57</v>
      </c>
      <c r="H252" s="29">
        <v>46.63</v>
      </c>
      <c r="I252" s="29">
        <v>279.77999999999997</v>
      </c>
      <c r="J252" s="61">
        <v>3.2422029818781168E-5</v>
      </c>
    </row>
    <row r="253" spans="1:10" ht="41.55" customHeight="1" x14ac:dyDescent="0.25">
      <c r="A253" s="60" t="s">
        <v>709</v>
      </c>
      <c r="B253" s="27" t="s">
        <v>710</v>
      </c>
      <c r="C253" s="27" t="s">
        <v>32</v>
      </c>
      <c r="D253" s="27" t="s">
        <v>711</v>
      </c>
      <c r="E253" s="28" t="s">
        <v>282</v>
      </c>
      <c r="F253" s="42">
        <v>8</v>
      </c>
      <c r="G253" s="29">
        <v>8.16</v>
      </c>
      <c r="H253" s="29">
        <v>10.69</v>
      </c>
      <c r="I253" s="29">
        <v>85.52</v>
      </c>
      <c r="J253" s="61">
        <v>9.9104009940030222E-6</v>
      </c>
    </row>
    <row r="254" spans="1:10" ht="41.55" customHeight="1" x14ac:dyDescent="0.25">
      <c r="A254" s="60" t="s">
        <v>712</v>
      </c>
      <c r="B254" s="27" t="s">
        <v>713</v>
      </c>
      <c r="C254" s="27" t="s">
        <v>32</v>
      </c>
      <c r="D254" s="27" t="s">
        <v>714</v>
      </c>
      <c r="E254" s="28" t="s">
        <v>282</v>
      </c>
      <c r="F254" s="42">
        <v>4</v>
      </c>
      <c r="G254" s="29">
        <v>16.34</v>
      </c>
      <c r="H254" s="29">
        <v>21.42</v>
      </c>
      <c r="I254" s="29">
        <v>85.68</v>
      </c>
      <c r="J254" s="61">
        <v>9.9289424364613993E-6</v>
      </c>
    </row>
    <row r="255" spans="1:10" ht="31.2" customHeight="1" x14ac:dyDescent="0.25">
      <c r="A255" s="60" t="s">
        <v>715</v>
      </c>
      <c r="B255" s="27" t="s">
        <v>716</v>
      </c>
      <c r="C255" s="27" t="s">
        <v>32</v>
      </c>
      <c r="D255" s="27" t="s">
        <v>717</v>
      </c>
      <c r="E255" s="28" t="s">
        <v>282</v>
      </c>
      <c r="F255" s="42">
        <v>6</v>
      </c>
      <c r="G255" s="29">
        <v>52.53</v>
      </c>
      <c r="H255" s="29">
        <v>68.86</v>
      </c>
      <c r="I255" s="29">
        <v>413.16</v>
      </c>
      <c r="J255" s="61">
        <v>4.7878639788146498E-5</v>
      </c>
    </row>
    <row r="256" spans="1:10" ht="31.2" customHeight="1" x14ac:dyDescent="0.25">
      <c r="A256" s="60" t="s">
        <v>718</v>
      </c>
      <c r="B256" s="27" t="s">
        <v>719</v>
      </c>
      <c r="C256" s="27" t="s">
        <v>32</v>
      </c>
      <c r="D256" s="27" t="s">
        <v>720</v>
      </c>
      <c r="E256" s="28" t="s">
        <v>282</v>
      </c>
      <c r="F256" s="42">
        <v>8</v>
      </c>
      <c r="G256" s="29">
        <v>22.17</v>
      </c>
      <c r="H256" s="29">
        <v>29.06</v>
      </c>
      <c r="I256" s="29">
        <v>232.48</v>
      </c>
      <c r="J256" s="61">
        <v>2.6940715892023182E-5</v>
      </c>
    </row>
    <row r="257" spans="1:10" ht="31.2" customHeight="1" x14ac:dyDescent="0.25">
      <c r="A257" s="60" t="s">
        <v>721</v>
      </c>
      <c r="B257" s="27" t="s">
        <v>722</v>
      </c>
      <c r="C257" s="27" t="s">
        <v>32</v>
      </c>
      <c r="D257" s="27" t="s">
        <v>723</v>
      </c>
      <c r="E257" s="28" t="s">
        <v>282</v>
      </c>
      <c r="F257" s="42">
        <v>4</v>
      </c>
      <c r="G257" s="29">
        <v>79.13</v>
      </c>
      <c r="H257" s="29">
        <v>103.73</v>
      </c>
      <c r="I257" s="29">
        <v>414.92</v>
      </c>
      <c r="J257" s="61">
        <v>4.8082595655188657E-5</v>
      </c>
    </row>
    <row r="258" spans="1:10" ht="19.2" customHeight="1" x14ac:dyDescent="0.25">
      <c r="A258" s="58" t="s">
        <v>724</v>
      </c>
      <c r="B258" s="22" t="s">
        <v>20</v>
      </c>
      <c r="C258" s="22"/>
      <c r="D258" s="22" t="s">
        <v>725</v>
      </c>
      <c r="E258" s="23"/>
      <c r="F258" s="41">
        <v>1</v>
      </c>
      <c r="G258" s="24" t="s">
        <v>22</v>
      </c>
      <c r="H258" s="25">
        <v>43711.14</v>
      </c>
      <c r="I258" s="25">
        <v>43711.14</v>
      </c>
      <c r="J258" s="59">
        <v>5.0654224193756462E-3</v>
      </c>
    </row>
    <row r="259" spans="1:10" ht="31.2" customHeight="1" x14ac:dyDescent="0.25">
      <c r="A259" s="60" t="s">
        <v>726</v>
      </c>
      <c r="B259" s="27" t="s">
        <v>727</v>
      </c>
      <c r="C259" s="27" t="s">
        <v>32</v>
      </c>
      <c r="D259" s="27" t="s">
        <v>728</v>
      </c>
      <c r="E259" s="28" t="s">
        <v>102</v>
      </c>
      <c r="F259" s="42">
        <v>54</v>
      </c>
      <c r="G259" s="29">
        <v>49.95</v>
      </c>
      <c r="H259" s="29">
        <v>65.48</v>
      </c>
      <c r="I259" s="29">
        <v>3535.92</v>
      </c>
      <c r="J259" s="61">
        <v>4.0975660760892384E-4</v>
      </c>
    </row>
    <row r="260" spans="1:10" ht="31.2" customHeight="1" x14ac:dyDescent="0.25">
      <c r="A260" s="60" t="s">
        <v>729</v>
      </c>
      <c r="B260" s="27" t="s">
        <v>730</v>
      </c>
      <c r="C260" s="27" t="s">
        <v>32</v>
      </c>
      <c r="D260" s="27" t="s">
        <v>731</v>
      </c>
      <c r="E260" s="28" t="s">
        <v>102</v>
      </c>
      <c r="F260" s="42">
        <v>12</v>
      </c>
      <c r="G260" s="29">
        <v>103.52</v>
      </c>
      <c r="H260" s="29">
        <v>135.71</v>
      </c>
      <c r="I260" s="29">
        <v>1628.52</v>
      </c>
      <c r="J260" s="61">
        <v>1.8871943670198551E-4</v>
      </c>
    </row>
    <row r="261" spans="1:10" ht="31.2" customHeight="1" x14ac:dyDescent="0.25">
      <c r="A261" s="60" t="s">
        <v>732</v>
      </c>
      <c r="B261" s="27" t="s">
        <v>733</v>
      </c>
      <c r="C261" s="27" t="s">
        <v>32</v>
      </c>
      <c r="D261" s="27" t="s">
        <v>734</v>
      </c>
      <c r="E261" s="28" t="s">
        <v>102</v>
      </c>
      <c r="F261" s="42">
        <v>60</v>
      </c>
      <c r="G261" s="29">
        <v>172.07</v>
      </c>
      <c r="H261" s="29">
        <v>225.58</v>
      </c>
      <c r="I261" s="29">
        <v>13534.8</v>
      </c>
      <c r="J261" s="61">
        <v>1.568466971160338E-3</v>
      </c>
    </row>
    <row r="262" spans="1:10" ht="31.2" customHeight="1" x14ac:dyDescent="0.25">
      <c r="A262" s="60" t="s">
        <v>735</v>
      </c>
      <c r="B262" s="27" t="s">
        <v>736</v>
      </c>
      <c r="C262" s="27" t="s">
        <v>32</v>
      </c>
      <c r="D262" s="27" t="s">
        <v>737</v>
      </c>
      <c r="E262" s="28" t="s">
        <v>102</v>
      </c>
      <c r="F262" s="42">
        <v>30</v>
      </c>
      <c r="G262" s="29">
        <v>268.77999999999997</v>
      </c>
      <c r="H262" s="29">
        <v>352.37</v>
      </c>
      <c r="I262" s="29">
        <v>10571.1</v>
      </c>
      <c r="J262" s="61">
        <v>1.2250215148234956E-3</v>
      </c>
    </row>
    <row r="263" spans="1:10" ht="31.2" customHeight="1" x14ac:dyDescent="0.25">
      <c r="A263" s="60" t="s">
        <v>738</v>
      </c>
      <c r="B263" s="27" t="s">
        <v>739</v>
      </c>
      <c r="C263" s="27" t="s">
        <v>32</v>
      </c>
      <c r="D263" s="27" t="s">
        <v>740</v>
      </c>
      <c r="E263" s="28" t="s">
        <v>102</v>
      </c>
      <c r="F263" s="42">
        <v>40</v>
      </c>
      <c r="G263" s="29">
        <v>33.29</v>
      </c>
      <c r="H263" s="29">
        <v>43.64</v>
      </c>
      <c r="I263" s="29">
        <v>1745.6</v>
      </c>
      <c r="J263" s="61">
        <v>2.0228713722090358E-4</v>
      </c>
    </row>
    <row r="264" spans="1:10" ht="31.2" customHeight="1" x14ac:dyDescent="0.25">
      <c r="A264" s="60" t="s">
        <v>741</v>
      </c>
      <c r="B264" s="27" t="s">
        <v>742</v>
      </c>
      <c r="C264" s="27" t="s">
        <v>32</v>
      </c>
      <c r="D264" s="27" t="s">
        <v>743</v>
      </c>
      <c r="E264" s="28" t="s">
        <v>282</v>
      </c>
      <c r="F264" s="42">
        <v>6</v>
      </c>
      <c r="G264" s="29">
        <v>95.19</v>
      </c>
      <c r="H264" s="29">
        <v>124.79</v>
      </c>
      <c r="I264" s="29">
        <v>748.74</v>
      </c>
      <c r="J264" s="61">
        <v>8.6766997664286988E-5</v>
      </c>
    </row>
    <row r="265" spans="1:10" ht="31.2" customHeight="1" x14ac:dyDescent="0.25">
      <c r="A265" s="60" t="s">
        <v>744</v>
      </c>
      <c r="B265" s="27" t="s">
        <v>745</v>
      </c>
      <c r="C265" s="27" t="s">
        <v>32</v>
      </c>
      <c r="D265" s="27" t="s">
        <v>746</v>
      </c>
      <c r="E265" s="28" t="s">
        <v>282</v>
      </c>
      <c r="F265" s="42">
        <v>6</v>
      </c>
      <c r="G265" s="29">
        <v>29.57</v>
      </c>
      <c r="H265" s="29">
        <v>38.76</v>
      </c>
      <c r="I265" s="29">
        <v>232.56</v>
      </c>
      <c r="J265" s="61">
        <v>2.6949986613252372E-5</v>
      </c>
    </row>
    <row r="266" spans="1:10" ht="31.2" customHeight="1" x14ac:dyDescent="0.25">
      <c r="A266" s="60" t="s">
        <v>747</v>
      </c>
      <c r="B266" s="27" t="s">
        <v>748</v>
      </c>
      <c r="C266" s="27" t="s">
        <v>32</v>
      </c>
      <c r="D266" s="27" t="s">
        <v>749</v>
      </c>
      <c r="E266" s="28" t="s">
        <v>282</v>
      </c>
      <c r="F266" s="42">
        <v>12</v>
      </c>
      <c r="G266" s="29">
        <v>60.71</v>
      </c>
      <c r="H266" s="29">
        <v>79.59</v>
      </c>
      <c r="I266" s="29">
        <v>955.08</v>
      </c>
      <c r="J266" s="61">
        <v>1.1067850539467266E-4</v>
      </c>
    </row>
    <row r="267" spans="1:10" ht="31.2" customHeight="1" x14ac:dyDescent="0.25">
      <c r="A267" s="60" t="s">
        <v>750</v>
      </c>
      <c r="B267" s="27" t="s">
        <v>751</v>
      </c>
      <c r="C267" s="27" t="s">
        <v>32</v>
      </c>
      <c r="D267" s="27" t="s">
        <v>752</v>
      </c>
      <c r="E267" s="28" t="s">
        <v>282</v>
      </c>
      <c r="F267" s="42">
        <v>10</v>
      </c>
      <c r="G267" s="29">
        <v>20.52</v>
      </c>
      <c r="H267" s="29">
        <v>26.9</v>
      </c>
      <c r="I267" s="29">
        <v>269</v>
      </c>
      <c r="J267" s="61">
        <v>3.1172800133147956E-5</v>
      </c>
    </row>
    <row r="268" spans="1:10" ht="31.2" customHeight="1" x14ac:dyDescent="0.25">
      <c r="A268" s="60" t="s">
        <v>753</v>
      </c>
      <c r="B268" s="27" t="s">
        <v>754</v>
      </c>
      <c r="C268" s="27" t="s">
        <v>32</v>
      </c>
      <c r="D268" s="27" t="s">
        <v>755</v>
      </c>
      <c r="E268" s="28" t="s">
        <v>282</v>
      </c>
      <c r="F268" s="42">
        <v>10</v>
      </c>
      <c r="G268" s="29">
        <v>59.14</v>
      </c>
      <c r="H268" s="29">
        <v>77.53</v>
      </c>
      <c r="I268" s="29">
        <v>775.3</v>
      </c>
      <c r="J268" s="61">
        <v>8.9844877112377726E-5</v>
      </c>
    </row>
    <row r="269" spans="1:10" ht="41.55" customHeight="1" x14ac:dyDescent="0.25">
      <c r="A269" s="60" t="s">
        <v>756</v>
      </c>
      <c r="B269" s="27" t="s">
        <v>757</v>
      </c>
      <c r="C269" s="27" t="s">
        <v>32</v>
      </c>
      <c r="D269" s="27" t="s">
        <v>758</v>
      </c>
      <c r="E269" s="28" t="s">
        <v>282</v>
      </c>
      <c r="F269" s="42">
        <v>6</v>
      </c>
      <c r="G269" s="29">
        <v>57.36</v>
      </c>
      <c r="H269" s="29">
        <v>75.19</v>
      </c>
      <c r="I269" s="29">
        <v>451.14</v>
      </c>
      <c r="J269" s="61">
        <v>5.227991469170397E-5</v>
      </c>
    </row>
    <row r="270" spans="1:10" ht="31.2" customHeight="1" x14ac:dyDescent="0.25">
      <c r="A270" s="60" t="s">
        <v>759</v>
      </c>
      <c r="B270" s="27" t="s">
        <v>760</v>
      </c>
      <c r="C270" s="27" t="s">
        <v>32</v>
      </c>
      <c r="D270" s="27" t="s">
        <v>761</v>
      </c>
      <c r="E270" s="28" t="s">
        <v>282</v>
      </c>
      <c r="F270" s="42">
        <v>6</v>
      </c>
      <c r="G270" s="29">
        <v>24.81</v>
      </c>
      <c r="H270" s="29">
        <v>32.520000000000003</v>
      </c>
      <c r="I270" s="29">
        <v>195.12</v>
      </c>
      <c r="J270" s="61">
        <v>2.2611289077991929E-5</v>
      </c>
    </row>
    <row r="271" spans="1:10" ht="31.2" customHeight="1" x14ac:dyDescent="0.25">
      <c r="A271" s="60" t="s">
        <v>762</v>
      </c>
      <c r="B271" s="27" t="s">
        <v>763</v>
      </c>
      <c r="C271" s="27" t="s">
        <v>32</v>
      </c>
      <c r="D271" s="27" t="s">
        <v>764</v>
      </c>
      <c r="E271" s="28" t="s">
        <v>282</v>
      </c>
      <c r="F271" s="42">
        <v>10</v>
      </c>
      <c r="G271" s="29">
        <v>650.08000000000004</v>
      </c>
      <c r="H271" s="29">
        <v>852.25</v>
      </c>
      <c r="I271" s="29">
        <v>8522.5</v>
      </c>
      <c r="J271" s="61">
        <v>9.876215209470387E-4</v>
      </c>
    </row>
    <row r="272" spans="1:10" ht="31.2" customHeight="1" x14ac:dyDescent="0.25">
      <c r="A272" s="60" t="s">
        <v>765</v>
      </c>
      <c r="B272" s="27" t="s">
        <v>766</v>
      </c>
      <c r="C272" s="27" t="s">
        <v>32</v>
      </c>
      <c r="D272" s="27" t="s">
        <v>767</v>
      </c>
      <c r="E272" s="28" t="s">
        <v>282</v>
      </c>
      <c r="F272" s="42">
        <v>8</v>
      </c>
      <c r="G272" s="29">
        <v>52.04</v>
      </c>
      <c r="H272" s="29">
        <v>68.22</v>
      </c>
      <c r="I272" s="29">
        <v>545.76</v>
      </c>
      <c r="J272" s="61">
        <v>6.3244860225527237E-5</v>
      </c>
    </row>
    <row r="273" spans="1:10" ht="19.2" customHeight="1" x14ac:dyDescent="0.25">
      <c r="A273" s="58" t="s">
        <v>768</v>
      </c>
      <c r="B273" s="22" t="s">
        <v>20</v>
      </c>
      <c r="C273" s="22"/>
      <c r="D273" s="22" t="s">
        <v>769</v>
      </c>
      <c r="E273" s="23"/>
      <c r="F273" s="41">
        <v>1</v>
      </c>
      <c r="G273" s="24" t="s">
        <v>22</v>
      </c>
      <c r="H273" s="25">
        <v>130676</v>
      </c>
      <c r="I273" s="25">
        <v>130676</v>
      </c>
      <c r="J273" s="59">
        <v>1.5143259591818743E-2</v>
      </c>
    </row>
    <row r="274" spans="1:10" ht="19.2" customHeight="1" x14ac:dyDescent="0.25">
      <c r="A274" s="58" t="s">
        <v>770</v>
      </c>
      <c r="B274" s="22" t="s">
        <v>20</v>
      </c>
      <c r="C274" s="22"/>
      <c r="D274" s="22" t="s">
        <v>771</v>
      </c>
      <c r="E274" s="23"/>
      <c r="F274" s="41">
        <v>1</v>
      </c>
      <c r="G274" s="24" t="s">
        <v>22</v>
      </c>
      <c r="H274" s="25">
        <v>2589.6999999999998</v>
      </c>
      <c r="I274" s="25">
        <v>2589.6999999999998</v>
      </c>
      <c r="J274" s="59">
        <v>3.0010483459038382E-4</v>
      </c>
    </row>
    <row r="275" spans="1:10" ht="52.05" customHeight="1" x14ac:dyDescent="0.25">
      <c r="A275" s="60" t="s">
        <v>772</v>
      </c>
      <c r="B275" s="27" t="s">
        <v>773</v>
      </c>
      <c r="C275" s="27" t="s">
        <v>27</v>
      </c>
      <c r="D275" s="27" t="s">
        <v>774</v>
      </c>
      <c r="E275" s="28" t="s">
        <v>71</v>
      </c>
      <c r="F275" s="42">
        <v>10</v>
      </c>
      <c r="G275" s="29">
        <v>197.54</v>
      </c>
      <c r="H275" s="29">
        <v>258.97000000000003</v>
      </c>
      <c r="I275" s="29">
        <v>2589.6999999999998</v>
      </c>
      <c r="J275" s="61">
        <v>3.0010483459038382E-4</v>
      </c>
    </row>
    <row r="276" spans="1:10" ht="19.2" customHeight="1" x14ac:dyDescent="0.25">
      <c r="A276" s="58" t="s">
        <v>775</v>
      </c>
      <c r="B276" s="22" t="s">
        <v>20</v>
      </c>
      <c r="C276" s="22"/>
      <c r="D276" s="22" t="s">
        <v>776</v>
      </c>
      <c r="E276" s="23"/>
      <c r="F276" s="41">
        <v>1</v>
      </c>
      <c r="G276" s="24" t="s">
        <v>22</v>
      </c>
      <c r="H276" s="25">
        <v>6782.94</v>
      </c>
      <c r="I276" s="25">
        <v>6782.94</v>
      </c>
      <c r="J276" s="59">
        <v>7.8603432317893892E-4</v>
      </c>
    </row>
    <row r="277" spans="1:10" ht="52.05" customHeight="1" x14ac:dyDescent="0.25">
      <c r="A277" s="60" t="s">
        <v>777</v>
      </c>
      <c r="B277" s="27" t="s">
        <v>778</v>
      </c>
      <c r="C277" s="27" t="s">
        <v>32</v>
      </c>
      <c r="D277" s="27" t="s">
        <v>779</v>
      </c>
      <c r="E277" s="28" t="s">
        <v>282</v>
      </c>
      <c r="F277" s="42">
        <v>2</v>
      </c>
      <c r="G277" s="29">
        <v>1497.56</v>
      </c>
      <c r="H277" s="29">
        <v>1963.3</v>
      </c>
      <c r="I277" s="29">
        <v>3926.6</v>
      </c>
      <c r="J277" s="61">
        <v>4.5503017473166819E-4</v>
      </c>
    </row>
    <row r="278" spans="1:10" ht="20.85" customHeight="1" x14ac:dyDescent="0.25">
      <c r="A278" s="60" t="s">
        <v>780</v>
      </c>
      <c r="B278" s="27" t="s">
        <v>781</v>
      </c>
      <c r="C278" s="27" t="s">
        <v>32</v>
      </c>
      <c r="D278" s="27" t="s">
        <v>782</v>
      </c>
      <c r="E278" s="28" t="s">
        <v>282</v>
      </c>
      <c r="F278" s="42">
        <v>2</v>
      </c>
      <c r="G278" s="29">
        <v>1089.3800000000001</v>
      </c>
      <c r="H278" s="29">
        <v>1428.17</v>
      </c>
      <c r="I278" s="29">
        <v>2856.34</v>
      </c>
      <c r="J278" s="61">
        <v>3.3100414844727073E-4</v>
      </c>
    </row>
    <row r="279" spans="1:10" ht="19.2" customHeight="1" x14ac:dyDescent="0.25">
      <c r="A279" s="58" t="s">
        <v>783</v>
      </c>
      <c r="B279" s="22" t="s">
        <v>20</v>
      </c>
      <c r="C279" s="22"/>
      <c r="D279" s="22" t="s">
        <v>784</v>
      </c>
      <c r="E279" s="23"/>
      <c r="F279" s="41">
        <v>1</v>
      </c>
      <c r="G279" s="24" t="s">
        <v>22</v>
      </c>
      <c r="H279" s="25">
        <v>7072.86</v>
      </c>
      <c r="I279" s="25">
        <v>7072.86</v>
      </c>
      <c r="J279" s="59">
        <v>8.1963141691351979E-4</v>
      </c>
    </row>
    <row r="280" spans="1:10" ht="31.2" customHeight="1" x14ac:dyDescent="0.25">
      <c r="A280" s="60" t="s">
        <v>785</v>
      </c>
      <c r="B280" s="27" t="s">
        <v>508</v>
      </c>
      <c r="C280" s="27" t="s">
        <v>32</v>
      </c>
      <c r="D280" s="27" t="s">
        <v>509</v>
      </c>
      <c r="E280" s="28" t="s">
        <v>282</v>
      </c>
      <c r="F280" s="42">
        <v>2</v>
      </c>
      <c r="G280" s="29">
        <v>233.71</v>
      </c>
      <c r="H280" s="29">
        <v>306.39</v>
      </c>
      <c r="I280" s="29">
        <v>612.78</v>
      </c>
      <c r="J280" s="61">
        <v>7.1011406935280301E-5</v>
      </c>
    </row>
    <row r="281" spans="1:10" ht="20.85" customHeight="1" x14ac:dyDescent="0.25">
      <c r="A281" s="60" t="s">
        <v>786</v>
      </c>
      <c r="B281" s="27" t="s">
        <v>787</v>
      </c>
      <c r="C281" s="27" t="s">
        <v>32</v>
      </c>
      <c r="D281" s="27" t="s">
        <v>788</v>
      </c>
      <c r="E281" s="28" t="s">
        <v>282</v>
      </c>
      <c r="F281" s="42">
        <v>4</v>
      </c>
      <c r="G281" s="29">
        <v>407.13</v>
      </c>
      <c r="H281" s="29">
        <v>533.74</v>
      </c>
      <c r="I281" s="29">
        <v>2134.96</v>
      </c>
      <c r="J281" s="61">
        <v>2.4740773744336635E-4</v>
      </c>
    </row>
    <row r="282" spans="1:10" ht="20.85" customHeight="1" x14ac:dyDescent="0.25">
      <c r="A282" s="60" t="s">
        <v>789</v>
      </c>
      <c r="B282" s="27" t="s">
        <v>505</v>
      </c>
      <c r="C282" s="27" t="s">
        <v>32</v>
      </c>
      <c r="D282" s="27" t="s">
        <v>506</v>
      </c>
      <c r="E282" s="28" t="s">
        <v>282</v>
      </c>
      <c r="F282" s="42">
        <v>2</v>
      </c>
      <c r="G282" s="29">
        <v>494.19</v>
      </c>
      <c r="H282" s="29">
        <v>647.88</v>
      </c>
      <c r="I282" s="29">
        <v>1295.76</v>
      </c>
      <c r="J282" s="61">
        <v>1.5015787174917395E-4</v>
      </c>
    </row>
    <row r="283" spans="1:10" ht="31.2" customHeight="1" x14ac:dyDescent="0.25">
      <c r="A283" s="60" t="s">
        <v>790</v>
      </c>
      <c r="B283" s="27" t="s">
        <v>791</v>
      </c>
      <c r="C283" s="27" t="s">
        <v>32</v>
      </c>
      <c r="D283" s="27" t="s">
        <v>792</v>
      </c>
      <c r="E283" s="28" t="s">
        <v>282</v>
      </c>
      <c r="F283" s="42">
        <v>1</v>
      </c>
      <c r="G283" s="29">
        <v>226.85</v>
      </c>
      <c r="H283" s="29">
        <v>297.39999999999998</v>
      </c>
      <c r="I283" s="29">
        <v>297.39999999999998</v>
      </c>
      <c r="J283" s="61">
        <v>3.446390616951004E-5</v>
      </c>
    </row>
    <row r="284" spans="1:10" ht="31.2" customHeight="1" x14ac:dyDescent="0.25">
      <c r="A284" s="60" t="s">
        <v>793</v>
      </c>
      <c r="B284" s="27" t="s">
        <v>794</v>
      </c>
      <c r="C284" s="27" t="s">
        <v>32</v>
      </c>
      <c r="D284" s="27" t="s">
        <v>795</v>
      </c>
      <c r="E284" s="28" t="s">
        <v>282</v>
      </c>
      <c r="F284" s="42">
        <v>1</v>
      </c>
      <c r="G284" s="29">
        <v>449.44</v>
      </c>
      <c r="H284" s="29">
        <v>589.21</v>
      </c>
      <c r="I284" s="29">
        <v>589.21</v>
      </c>
      <c r="J284" s="61">
        <v>6.8280020693130508E-5</v>
      </c>
    </row>
    <row r="285" spans="1:10" ht="31.2" customHeight="1" x14ac:dyDescent="0.25">
      <c r="A285" s="60" t="s">
        <v>796</v>
      </c>
      <c r="B285" s="27" t="s">
        <v>797</v>
      </c>
      <c r="C285" s="27" t="s">
        <v>32</v>
      </c>
      <c r="D285" s="27" t="s">
        <v>798</v>
      </c>
      <c r="E285" s="28" t="s">
        <v>282</v>
      </c>
      <c r="F285" s="42">
        <v>1</v>
      </c>
      <c r="G285" s="29">
        <v>616.75</v>
      </c>
      <c r="H285" s="29">
        <v>808.55</v>
      </c>
      <c r="I285" s="29">
        <v>808.55</v>
      </c>
      <c r="J285" s="61">
        <v>9.369802062325939E-5</v>
      </c>
    </row>
    <row r="286" spans="1:10" ht="41.55" customHeight="1" x14ac:dyDescent="0.25">
      <c r="A286" s="60" t="s">
        <v>799</v>
      </c>
      <c r="B286" s="27" t="s">
        <v>800</v>
      </c>
      <c r="C286" s="27" t="s">
        <v>32</v>
      </c>
      <c r="D286" s="27" t="s">
        <v>801</v>
      </c>
      <c r="E286" s="28" t="s">
        <v>282</v>
      </c>
      <c r="F286" s="42">
        <v>4</v>
      </c>
      <c r="G286" s="29">
        <v>221.19</v>
      </c>
      <c r="H286" s="29">
        <v>289.98</v>
      </c>
      <c r="I286" s="29">
        <v>1159.92</v>
      </c>
      <c r="J286" s="61">
        <v>1.3441618710201104E-4</v>
      </c>
    </row>
    <row r="287" spans="1:10" ht="31.2" customHeight="1" x14ac:dyDescent="0.25">
      <c r="A287" s="60" t="s">
        <v>802</v>
      </c>
      <c r="B287" s="27" t="s">
        <v>803</v>
      </c>
      <c r="C287" s="27" t="s">
        <v>27</v>
      </c>
      <c r="D287" s="27" t="s">
        <v>804</v>
      </c>
      <c r="E287" s="28" t="s">
        <v>71</v>
      </c>
      <c r="F287" s="42">
        <v>1</v>
      </c>
      <c r="G287" s="29">
        <v>132.94</v>
      </c>
      <c r="H287" s="29">
        <v>174.28</v>
      </c>
      <c r="I287" s="29">
        <v>174.28</v>
      </c>
      <c r="J287" s="61">
        <v>2.0196266197788199E-5</v>
      </c>
    </row>
    <row r="288" spans="1:10" ht="19.2" customHeight="1" x14ac:dyDescent="0.25">
      <c r="A288" s="58" t="s">
        <v>805</v>
      </c>
      <c r="B288" s="22" t="s">
        <v>20</v>
      </c>
      <c r="C288" s="22"/>
      <c r="D288" s="22" t="s">
        <v>806</v>
      </c>
      <c r="E288" s="23"/>
      <c r="F288" s="41">
        <v>1</v>
      </c>
      <c r="G288" s="24" t="s">
        <v>22</v>
      </c>
      <c r="H288" s="25">
        <v>8861.89</v>
      </c>
      <c r="I288" s="25">
        <v>8861.89</v>
      </c>
      <c r="J288" s="59">
        <v>1.0269513969217194E-3</v>
      </c>
    </row>
    <row r="289" spans="1:10" ht="20.85" customHeight="1" x14ac:dyDescent="0.25">
      <c r="A289" s="60" t="s">
        <v>807</v>
      </c>
      <c r="B289" s="27" t="s">
        <v>808</v>
      </c>
      <c r="C289" s="27" t="s">
        <v>27</v>
      </c>
      <c r="D289" s="27" t="s">
        <v>809</v>
      </c>
      <c r="E289" s="28" t="s">
        <v>71</v>
      </c>
      <c r="F289" s="42">
        <v>1</v>
      </c>
      <c r="G289" s="29">
        <v>6193.13</v>
      </c>
      <c r="H289" s="29">
        <v>8119.19</v>
      </c>
      <c r="I289" s="29">
        <v>8119.19</v>
      </c>
      <c r="J289" s="61">
        <v>9.408843387102362E-4</v>
      </c>
    </row>
    <row r="290" spans="1:10" ht="31.2" customHeight="1" x14ac:dyDescent="0.25">
      <c r="A290" s="60" t="s">
        <v>810</v>
      </c>
      <c r="B290" s="27" t="s">
        <v>811</v>
      </c>
      <c r="C290" s="27" t="s">
        <v>27</v>
      </c>
      <c r="D290" s="27" t="s">
        <v>812</v>
      </c>
      <c r="E290" s="28" t="s">
        <v>71</v>
      </c>
      <c r="F290" s="42">
        <v>1</v>
      </c>
      <c r="G290" s="29">
        <v>406.83</v>
      </c>
      <c r="H290" s="29">
        <v>533.35</v>
      </c>
      <c r="I290" s="29">
        <v>533.35</v>
      </c>
      <c r="J290" s="61">
        <v>6.1806739594849296E-5</v>
      </c>
    </row>
    <row r="291" spans="1:10" ht="31.2" customHeight="1" x14ac:dyDescent="0.25">
      <c r="A291" s="60" t="s">
        <v>813</v>
      </c>
      <c r="B291" s="27" t="s">
        <v>814</v>
      </c>
      <c r="C291" s="27" t="s">
        <v>27</v>
      </c>
      <c r="D291" s="27" t="s">
        <v>815</v>
      </c>
      <c r="E291" s="28" t="s">
        <v>71</v>
      </c>
      <c r="F291" s="42">
        <v>1</v>
      </c>
      <c r="G291" s="29">
        <v>159.69</v>
      </c>
      <c r="H291" s="29">
        <v>209.35</v>
      </c>
      <c r="I291" s="29">
        <v>209.35</v>
      </c>
      <c r="J291" s="61">
        <v>2.4260318616633919E-5</v>
      </c>
    </row>
    <row r="292" spans="1:10" ht="19.2" customHeight="1" x14ac:dyDescent="0.25">
      <c r="A292" s="58" t="s">
        <v>816</v>
      </c>
      <c r="B292" s="22" t="s">
        <v>20</v>
      </c>
      <c r="C292" s="22"/>
      <c r="D292" s="22" t="s">
        <v>817</v>
      </c>
      <c r="E292" s="23"/>
      <c r="F292" s="41">
        <v>1</v>
      </c>
      <c r="G292" s="24" t="s">
        <v>22</v>
      </c>
      <c r="H292" s="25">
        <v>42672.79</v>
      </c>
      <c r="I292" s="25">
        <v>42672.79</v>
      </c>
      <c r="J292" s="59">
        <v>4.9450942520215414E-3</v>
      </c>
    </row>
    <row r="293" spans="1:10" ht="31.2" customHeight="1" x14ac:dyDescent="0.25">
      <c r="A293" s="60" t="s">
        <v>818</v>
      </c>
      <c r="B293" s="27" t="s">
        <v>819</v>
      </c>
      <c r="C293" s="27" t="s">
        <v>196</v>
      </c>
      <c r="D293" s="27" t="s">
        <v>820</v>
      </c>
      <c r="E293" s="28" t="s">
        <v>307</v>
      </c>
      <c r="F293" s="42">
        <v>100</v>
      </c>
      <c r="G293" s="29">
        <v>184.41</v>
      </c>
      <c r="H293" s="29">
        <v>241.76</v>
      </c>
      <c r="I293" s="29">
        <v>24176</v>
      </c>
      <c r="J293" s="61">
        <v>2.8016119554609103E-3</v>
      </c>
    </row>
    <row r="294" spans="1:10" ht="31.2" customHeight="1" x14ac:dyDescent="0.25">
      <c r="A294" s="60" t="s">
        <v>821</v>
      </c>
      <c r="B294" s="27" t="s">
        <v>822</v>
      </c>
      <c r="C294" s="27" t="s">
        <v>196</v>
      </c>
      <c r="D294" s="27" t="s">
        <v>823</v>
      </c>
      <c r="E294" s="28" t="s">
        <v>307</v>
      </c>
      <c r="F294" s="42">
        <v>14</v>
      </c>
      <c r="G294" s="29">
        <v>605.83000000000004</v>
      </c>
      <c r="H294" s="29">
        <v>794.24</v>
      </c>
      <c r="I294" s="29">
        <v>11119.36</v>
      </c>
      <c r="J294" s="61">
        <v>1.2885560850874351E-3</v>
      </c>
    </row>
    <row r="295" spans="1:10" ht="41.55" customHeight="1" x14ac:dyDescent="0.25">
      <c r="A295" s="60" t="s">
        <v>824</v>
      </c>
      <c r="B295" s="27" t="s">
        <v>825</v>
      </c>
      <c r="C295" s="27" t="s">
        <v>27</v>
      </c>
      <c r="D295" s="27" t="s">
        <v>826</v>
      </c>
      <c r="E295" s="28" t="s">
        <v>71</v>
      </c>
      <c r="F295" s="42">
        <v>1</v>
      </c>
      <c r="G295" s="29">
        <v>3527.57</v>
      </c>
      <c r="H295" s="29">
        <v>4624.6400000000003</v>
      </c>
      <c r="I295" s="29">
        <v>4624.6400000000003</v>
      </c>
      <c r="J295" s="61">
        <v>5.3592185281695667E-4</v>
      </c>
    </row>
    <row r="296" spans="1:10" ht="31.2" customHeight="1" x14ac:dyDescent="0.25">
      <c r="A296" s="60" t="s">
        <v>827</v>
      </c>
      <c r="B296" s="27" t="s">
        <v>828</v>
      </c>
      <c r="C296" s="27" t="s">
        <v>27</v>
      </c>
      <c r="D296" s="27" t="s">
        <v>829</v>
      </c>
      <c r="E296" s="28" t="s">
        <v>71</v>
      </c>
      <c r="F296" s="42">
        <v>1</v>
      </c>
      <c r="G296" s="29">
        <v>611.76</v>
      </c>
      <c r="H296" s="29">
        <v>802.01</v>
      </c>
      <c r="I296" s="29">
        <v>802.01</v>
      </c>
      <c r="J296" s="61">
        <v>9.2940139162773198E-5</v>
      </c>
    </row>
    <row r="297" spans="1:10" ht="31.2" customHeight="1" x14ac:dyDescent="0.25">
      <c r="A297" s="60" t="s">
        <v>830</v>
      </c>
      <c r="B297" s="27" t="s">
        <v>831</v>
      </c>
      <c r="C297" s="27" t="s">
        <v>27</v>
      </c>
      <c r="D297" s="27" t="s">
        <v>832</v>
      </c>
      <c r="E297" s="28" t="s">
        <v>71</v>
      </c>
      <c r="F297" s="42">
        <v>3</v>
      </c>
      <c r="G297" s="29">
        <v>155.6</v>
      </c>
      <c r="H297" s="29">
        <v>203.99</v>
      </c>
      <c r="I297" s="29">
        <v>611.97</v>
      </c>
      <c r="J297" s="61">
        <v>7.0917540882834763E-5</v>
      </c>
    </row>
    <row r="298" spans="1:10" ht="20.85" customHeight="1" x14ac:dyDescent="0.25">
      <c r="A298" s="60" t="s">
        <v>833</v>
      </c>
      <c r="B298" s="27" t="s">
        <v>834</v>
      </c>
      <c r="C298" s="27" t="s">
        <v>196</v>
      </c>
      <c r="D298" s="27" t="s">
        <v>835</v>
      </c>
      <c r="E298" s="28" t="s">
        <v>307</v>
      </c>
      <c r="F298" s="42">
        <v>3</v>
      </c>
      <c r="G298" s="29">
        <v>340.41</v>
      </c>
      <c r="H298" s="29">
        <v>446.27</v>
      </c>
      <c r="I298" s="29">
        <v>1338.81</v>
      </c>
      <c r="J298" s="61">
        <v>1.5514667861063125E-4</v>
      </c>
    </row>
    <row r="299" spans="1:10" ht="19.2" customHeight="1" x14ac:dyDescent="0.25">
      <c r="A299" s="58" t="s">
        <v>836</v>
      </c>
      <c r="B299" s="22" t="s">
        <v>20</v>
      </c>
      <c r="C299" s="22"/>
      <c r="D299" s="22" t="s">
        <v>837</v>
      </c>
      <c r="E299" s="23"/>
      <c r="F299" s="41">
        <v>1</v>
      </c>
      <c r="G299" s="24" t="s">
        <v>22</v>
      </c>
      <c r="H299" s="25">
        <v>61592.800000000003</v>
      </c>
      <c r="I299" s="25">
        <v>61592.800000000003</v>
      </c>
      <c r="J299" s="59">
        <v>7.1376209815648892E-3</v>
      </c>
    </row>
    <row r="300" spans="1:10" ht="41.55" customHeight="1" x14ac:dyDescent="0.25">
      <c r="A300" s="60" t="s">
        <v>838</v>
      </c>
      <c r="B300" s="27" t="s">
        <v>839</v>
      </c>
      <c r="C300" s="27" t="s">
        <v>32</v>
      </c>
      <c r="D300" s="27" t="s">
        <v>840</v>
      </c>
      <c r="E300" s="28" t="s">
        <v>102</v>
      </c>
      <c r="F300" s="42">
        <v>20</v>
      </c>
      <c r="G300" s="29">
        <v>58.25</v>
      </c>
      <c r="H300" s="29">
        <v>76.36</v>
      </c>
      <c r="I300" s="29">
        <v>1527.2</v>
      </c>
      <c r="J300" s="61">
        <v>1.7697806826521767E-4</v>
      </c>
    </row>
    <row r="301" spans="1:10" ht="41.55" customHeight="1" x14ac:dyDescent="0.25">
      <c r="A301" s="60" t="s">
        <v>841</v>
      </c>
      <c r="B301" s="27" t="s">
        <v>842</v>
      </c>
      <c r="C301" s="27" t="s">
        <v>32</v>
      </c>
      <c r="D301" s="27" t="s">
        <v>843</v>
      </c>
      <c r="E301" s="28" t="s">
        <v>102</v>
      </c>
      <c r="F301" s="42">
        <v>25</v>
      </c>
      <c r="G301" s="29">
        <v>71.86</v>
      </c>
      <c r="H301" s="29">
        <v>94.2</v>
      </c>
      <c r="I301" s="29">
        <v>2355</v>
      </c>
      <c r="J301" s="61">
        <v>2.7290685618425067E-4</v>
      </c>
    </row>
    <row r="302" spans="1:10" ht="41.55" customHeight="1" x14ac:dyDescent="0.25">
      <c r="A302" s="60" t="s">
        <v>844</v>
      </c>
      <c r="B302" s="27" t="s">
        <v>845</v>
      </c>
      <c r="C302" s="27" t="s">
        <v>32</v>
      </c>
      <c r="D302" s="27" t="s">
        <v>846</v>
      </c>
      <c r="E302" s="28" t="s">
        <v>102</v>
      </c>
      <c r="F302" s="42">
        <v>30</v>
      </c>
      <c r="G302" s="29">
        <v>82.95</v>
      </c>
      <c r="H302" s="29">
        <v>108.74</v>
      </c>
      <c r="I302" s="29">
        <v>3262.2</v>
      </c>
      <c r="J302" s="61">
        <v>3.7803683492325374E-4</v>
      </c>
    </row>
    <row r="303" spans="1:10" ht="41.55" customHeight="1" x14ac:dyDescent="0.25">
      <c r="A303" s="60" t="s">
        <v>847</v>
      </c>
      <c r="B303" s="27" t="s">
        <v>848</v>
      </c>
      <c r="C303" s="27" t="s">
        <v>32</v>
      </c>
      <c r="D303" s="27" t="s">
        <v>849</v>
      </c>
      <c r="E303" s="28" t="s">
        <v>102</v>
      </c>
      <c r="F303" s="42">
        <v>40</v>
      </c>
      <c r="G303" s="29">
        <v>115.44</v>
      </c>
      <c r="H303" s="29">
        <v>151.34</v>
      </c>
      <c r="I303" s="29">
        <v>6053.6</v>
      </c>
      <c r="J303" s="61">
        <v>7.0151547541273023E-4</v>
      </c>
    </row>
    <row r="304" spans="1:10" ht="41.55" customHeight="1" x14ac:dyDescent="0.25">
      <c r="A304" s="60" t="s">
        <v>850</v>
      </c>
      <c r="B304" s="27" t="s">
        <v>851</v>
      </c>
      <c r="C304" s="27" t="s">
        <v>32</v>
      </c>
      <c r="D304" s="27" t="s">
        <v>852</v>
      </c>
      <c r="E304" s="28" t="s">
        <v>102</v>
      </c>
      <c r="F304" s="42">
        <v>175</v>
      </c>
      <c r="G304" s="29">
        <v>142.24</v>
      </c>
      <c r="H304" s="29">
        <v>186.47</v>
      </c>
      <c r="I304" s="29">
        <v>32632.25</v>
      </c>
      <c r="J304" s="61">
        <v>3.7815561603900269E-3</v>
      </c>
    </row>
    <row r="305" spans="1:10" ht="41.55" customHeight="1" x14ac:dyDescent="0.25">
      <c r="A305" s="60" t="s">
        <v>853</v>
      </c>
      <c r="B305" s="27" t="s">
        <v>854</v>
      </c>
      <c r="C305" s="27" t="s">
        <v>32</v>
      </c>
      <c r="D305" s="27" t="s">
        <v>855</v>
      </c>
      <c r="E305" s="28" t="s">
        <v>102</v>
      </c>
      <c r="F305" s="42">
        <v>25</v>
      </c>
      <c r="G305" s="29">
        <v>187.9</v>
      </c>
      <c r="H305" s="29">
        <v>246.33</v>
      </c>
      <c r="I305" s="29">
        <v>6158.25</v>
      </c>
      <c r="J305" s="61">
        <v>7.1364273762066313E-4</v>
      </c>
    </row>
    <row r="306" spans="1:10" ht="41.55" customHeight="1" x14ac:dyDescent="0.25">
      <c r="A306" s="60" t="s">
        <v>856</v>
      </c>
      <c r="B306" s="27" t="s">
        <v>857</v>
      </c>
      <c r="C306" s="27" t="s">
        <v>32</v>
      </c>
      <c r="D306" s="27" t="s">
        <v>858</v>
      </c>
      <c r="E306" s="28" t="s">
        <v>282</v>
      </c>
      <c r="F306" s="42">
        <v>12</v>
      </c>
      <c r="G306" s="29">
        <v>140.47999999999999</v>
      </c>
      <c r="H306" s="29">
        <v>184.16</v>
      </c>
      <c r="I306" s="29">
        <v>2209.92</v>
      </c>
      <c r="J306" s="61">
        <v>2.5609440323511642E-4</v>
      </c>
    </row>
    <row r="307" spans="1:10" ht="41.55" customHeight="1" x14ac:dyDescent="0.25">
      <c r="A307" s="60" t="s">
        <v>859</v>
      </c>
      <c r="B307" s="27" t="s">
        <v>860</v>
      </c>
      <c r="C307" s="27" t="s">
        <v>32</v>
      </c>
      <c r="D307" s="27" t="s">
        <v>861</v>
      </c>
      <c r="E307" s="28" t="s">
        <v>282</v>
      </c>
      <c r="F307" s="42">
        <v>6</v>
      </c>
      <c r="G307" s="29">
        <v>189.42</v>
      </c>
      <c r="H307" s="29">
        <v>248.32</v>
      </c>
      <c r="I307" s="29">
        <v>1489.92</v>
      </c>
      <c r="J307" s="61">
        <v>1.7265791217241561E-4</v>
      </c>
    </row>
    <row r="308" spans="1:10" ht="41.55" customHeight="1" x14ac:dyDescent="0.25">
      <c r="A308" s="60" t="s">
        <v>862</v>
      </c>
      <c r="B308" s="27" t="s">
        <v>863</v>
      </c>
      <c r="C308" s="27" t="s">
        <v>32</v>
      </c>
      <c r="D308" s="27" t="s">
        <v>864</v>
      </c>
      <c r="E308" s="28" t="s">
        <v>282</v>
      </c>
      <c r="F308" s="42">
        <v>6</v>
      </c>
      <c r="G308" s="29">
        <v>43.81</v>
      </c>
      <c r="H308" s="29">
        <v>57.43</v>
      </c>
      <c r="I308" s="29">
        <v>344.58</v>
      </c>
      <c r="J308" s="61">
        <v>3.9931314014424246E-5</v>
      </c>
    </row>
    <row r="309" spans="1:10" ht="41.55" customHeight="1" x14ac:dyDescent="0.25">
      <c r="A309" s="60" t="s">
        <v>865</v>
      </c>
      <c r="B309" s="27" t="s">
        <v>866</v>
      </c>
      <c r="C309" s="27" t="s">
        <v>32</v>
      </c>
      <c r="D309" s="27" t="s">
        <v>867</v>
      </c>
      <c r="E309" s="28" t="s">
        <v>282</v>
      </c>
      <c r="F309" s="42">
        <v>8</v>
      </c>
      <c r="G309" s="29">
        <v>240.39</v>
      </c>
      <c r="H309" s="29">
        <v>315.14999999999998</v>
      </c>
      <c r="I309" s="29">
        <v>2521.1999999999998</v>
      </c>
      <c r="J309" s="61">
        <v>2.9216677953789079E-4</v>
      </c>
    </row>
    <row r="310" spans="1:10" ht="31.2" customHeight="1" x14ac:dyDescent="0.25">
      <c r="A310" s="60" t="s">
        <v>868</v>
      </c>
      <c r="B310" s="27" t="s">
        <v>869</v>
      </c>
      <c r="C310" s="27" t="s">
        <v>32</v>
      </c>
      <c r="D310" s="27" t="s">
        <v>870</v>
      </c>
      <c r="E310" s="28" t="s">
        <v>282</v>
      </c>
      <c r="F310" s="42">
        <v>4</v>
      </c>
      <c r="G310" s="29">
        <v>303.14999999999998</v>
      </c>
      <c r="H310" s="29">
        <v>397.42</v>
      </c>
      <c r="I310" s="29">
        <v>1589.68</v>
      </c>
      <c r="J310" s="61">
        <v>1.8421850154521426E-4</v>
      </c>
    </row>
    <row r="311" spans="1:10" ht="31.2" customHeight="1" x14ac:dyDescent="0.25">
      <c r="A311" s="60" t="s">
        <v>871</v>
      </c>
      <c r="B311" s="27" t="s">
        <v>872</v>
      </c>
      <c r="C311" s="27" t="s">
        <v>32</v>
      </c>
      <c r="D311" s="27" t="s">
        <v>873</v>
      </c>
      <c r="E311" s="28" t="s">
        <v>102</v>
      </c>
      <c r="F311" s="42">
        <v>30</v>
      </c>
      <c r="G311" s="29">
        <v>20.399999999999999</v>
      </c>
      <c r="H311" s="29">
        <v>26.74</v>
      </c>
      <c r="I311" s="29">
        <v>802.2</v>
      </c>
      <c r="J311" s="61">
        <v>9.2962157125692525E-5</v>
      </c>
    </row>
    <row r="312" spans="1:10" ht="31.2" customHeight="1" x14ac:dyDescent="0.25">
      <c r="A312" s="60" t="s">
        <v>874</v>
      </c>
      <c r="B312" s="27" t="s">
        <v>875</v>
      </c>
      <c r="C312" s="27" t="s">
        <v>32</v>
      </c>
      <c r="D312" s="27" t="s">
        <v>876</v>
      </c>
      <c r="E312" s="28" t="s">
        <v>282</v>
      </c>
      <c r="F312" s="42">
        <v>4</v>
      </c>
      <c r="G312" s="29">
        <v>37.159999999999997</v>
      </c>
      <c r="H312" s="29">
        <v>48.71</v>
      </c>
      <c r="I312" s="29">
        <v>194.84</v>
      </c>
      <c r="J312" s="61">
        <v>2.2578841553689764E-5</v>
      </c>
    </row>
    <row r="313" spans="1:10" ht="41.55" customHeight="1" x14ac:dyDescent="0.25">
      <c r="A313" s="60" t="s">
        <v>877</v>
      </c>
      <c r="B313" s="27" t="s">
        <v>878</v>
      </c>
      <c r="C313" s="27" t="s">
        <v>32</v>
      </c>
      <c r="D313" s="27" t="s">
        <v>879</v>
      </c>
      <c r="E313" s="28" t="s">
        <v>282</v>
      </c>
      <c r="F313" s="42">
        <v>8</v>
      </c>
      <c r="G313" s="29">
        <v>25.49</v>
      </c>
      <c r="H313" s="29">
        <v>33.409999999999997</v>
      </c>
      <c r="I313" s="29">
        <v>267.27999999999997</v>
      </c>
      <c r="J313" s="61">
        <v>3.0973479626720389E-5</v>
      </c>
    </row>
    <row r="314" spans="1:10" ht="31.2" customHeight="1" x14ac:dyDescent="0.25">
      <c r="A314" s="60" t="s">
        <v>880</v>
      </c>
      <c r="B314" s="27" t="s">
        <v>881</v>
      </c>
      <c r="C314" s="27" t="s">
        <v>32</v>
      </c>
      <c r="D314" s="27" t="s">
        <v>882</v>
      </c>
      <c r="E314" s="28" t="s">
        <v>282</v>
      </c>
      <c r="F314" s="42">
        <v>12</v>
      </c>
      <c r="G314" s="29">
        <v>11.74</v>
      </c>
      <c r="H314" s="29">
        <v>15.39</v>
      </c>
      <c r="I314" s="29">
        <v>184.68</v>
      </c>
      <c r="J314" s="61">
        <v>2.1401459957582764E-5</v>
      </c>
    </row>
    <row r="315" spans="1:10" ht="19.2" customHeight="1" x14ac:dyDescent="0.25">
      <c r="A315" s="58" t="s">
        <v>883</v>
      </c>
      <c r="B315" s="22" t="s">
        <v>20</v>
      </c>
      <c r="C315" s="22"/>
      <c r="D315" s="22" t="s">
        <v>884</v>
      </c>
      <c r="E315" s="23"/>
      <c r="F315" s="41">
        <v>1</v>
      </c>
      <c r="G315" s="24" t="s">
        <v>22</v>
      </c>
      <c r="H315" s="25">
        <v>1103.02</v>
      </c>
      <c r="I315" s="25">
        <v>1103.02</v>
      </c>
      <c r="J315" s="59">
        <v>1.2782238662775039E-4</v>
      </c>
    </row>
    <row r="316" spans="1:10" ht="31.2" customHeight="1" x14ac:dyDescent="0.25">
      <c r="A316" s="60" t="s">
        <v>885</v>
      </c>
      <c r="B316" s="27" t="s">
        <v>886</v>
      </c>
      <c r="C316" s="27" t="s">
        <v>196</v>
      </c>
      <c r="D316" s="27" t="s">
        <v>887</v>
      </c>
      <c r="E316" s="28" t="s">
        <v>307</v>
      </c>
      <c r="F316" s="42">
        <v>10</v>
      </c>
      <c r="G316" s="29">
        <v>19.079999999999998</v>
      </c>
      <c r="H316" s="29">
        <v>25.01</v>
      </c>
      <c r="I316" s="29">
        <v>250.1</v>
      </c>
      <c r="J316" s="61">
        <v>2.8982592242752054E-5</v>
      </c>
    </row>
    <row r="317" spans="1:10" ht="31.2" customHeight="1" x14ac:dyDescent="0.25">
      <c r="A317" s="60" t="s">
        <v>888</v>
      </c>
      <c r="B317" s="27" t="s">
        <v>889</v>
      </c>
      <c r="C317" s="27" t="s">
        <v>196</v>
      </c>
      <c r="D317" s="27" t="s">
        <v>890</v>
      </c>
      <c r="E317" s="28" t="s">
        <v>307</v>
      </c>
      <c r="F317" s="42">
        <v>2</v>
      </c>
      <c r="G317" s="29">
        <v>19.079999999999998</v>
      </c>
      <c r="H317" s="29">
        <v>25.01</v>
      </c>
      <c r="I317" s="29">
        <v>50.02</v>
      </c>
      <c r="J317" s="61">
        <v>5.7965184485504108E-6</v>
      </c>
    </row>
    <row r="318" spans="1:10" ht="31.2" customHeight="1" x14ac:dyDescent="0.25">
      <c r="A318" s="60" t="s">
        <v>891</v>
      </c>
      <c r="B318" s="27" t="s">
        <v>892</v>
      </c>
      <c r="C318" s="27" t="s">
        <v>196</v>
      </c>
      <c r="D318" s="27" t="s">
        <v>893</v>
      </c>
      <c r="E318" s="28" t="s">
        <v>307</v>
      </c>
      <c r="F318" s="42">
        <v>1</v>
      </c>
      <c r="G318" s="29">
        <v>26.22</v>
      </c>
      <c r="H318" s="29">
        <v>34.369999999999997</v>
      </c>
      <c r="I318" s="29">
        <v>34.369999999999997</v>
      </c>
      <c r="J318" s="61">
        <v>3.9829336080903161E-6</v>
      </c>
    </row>
    <row r="319" spans="1:10" ht="31.2" customHeight="1" x14ac:dyDescent="0.25">
      <c r="A319" s="60" t="s">
        <v>894</v>
      </c>
      <c r="B319" s="27" t="s">
        <v>895</v>
      </c>
      <c r="C319" s="27" t="s">
        <v>196</v>
      </c>
      <c r="D319" s="27" t="s">
        <v>896</v>
      </c>
      <c r="E319" s="28" t="s">
        <v>307</v>
      </c>
      <c r="F319" s="42">
        <v>3</v>
      </c>
      <c r="G319" s="29">
        <v>26.22</v>
      </c>
      <c r="H319" s="29">
        <v>34.369999999999997</v>
      </c>
      <c r="I319" s="29">
        <v>103.11</v>
      </c>
      <c r="J319" s="61">
        <v>1.1948800824270949E-5</v>
      </c>
    </row>
    <row r="320" spans="1:10" ht="41.55" customHeight="1" x14ac:dyDescent="0.25">
      <c r="A320" s="60" t="s">
        <v>897</v>
      </c>
      <c r="B320" s="27" t="s">
        <v>898</v>
      </c>
      <c r="C320" s="27" t="s">
        <v>196</v>
      </c>
      <c r="D320" s="27" t="s">
        <v>899</v>
      </c>
      <c r="E320" s="28" t="s">
        <v>900</v>
      </c>
      <c r="F320" s="42">
        <v>14</v>
      </c>
      <c r="G320" s="29">
        <v>36.26</v>
      </c>
      <c r="H320" s="29">
        <v>47.53</v>
      </c>
      <c r="I320" s="29">
        <v>665.42</v>
      </c>
      <c r="J320" s="61">
        <v>7.7111541504086662E-5</v>
      </c>
    </row>
    <row r="321" spans="1:10" ht="19.2" customHeight="1" x14ac:dyDescent="0.25">
      <c r="A321" s="58" t="s">
        <v>901</v>
      </c>
      <c r="B321" s="22" t="s">
        <v>20</v>
      </c>
      <c r="C321" s="22"/>
      <c r="D321" s="22" t="s">
        <v>902</v>
      </c>
      <c r="E321" s="23"/>
      <c r="F321" s="41">
        <v>1</v>
      </c>
      <c r="G321" s="24" t="s">
        <v>22</v>
      </c>
      <c r="H321" s="25">
        <v>588320.07999999996</v>
      </c>
      <c r="I321" s="25">
        <v>588320.07999999996</v>
      </c>
      <c r="J321" s="59">
        <v>6.8176893190177001E-2</v>
      </c>
    </row>
    <row r="322" spans="1:10" ht="19.2" customHeight="1" x14ac:dyDescent="0.25">
      <c r="A322" s="58" t="s">
        <v>903</v>
      </c>
      <c r="B322" s="22" t="s">
        <v>20</v>
      </c>
      <c r="C322" s="22"/>
      <c r="D322" s="22" t="s">
        <v>904</v>
      </c>
      <c r="E322" s="23"/>
      <c r="F322" s="41">
        <v>1</v>
      </c>
      <c r="G322" s="24" t="s">
        <v>22</v>
      </c>
      <c r="H322" s="25">
        <v>347685.8</v>
      </c>
      <c r="I322" s="25">
        <v>347685.8</v>
      </c>
      <c r="J322" s="59">
        <v>4.0291226589344434E-2</v>
      </c>
    </row>
    <row r="323" spans="1:10" ht="20.85" customHeight="1" x14ac:dyDescent="0.25">
      <c r="A323" s="60" t="s">
        <v>905</v>
      </c>
      <c r="B323" s="27" t="s">
        <v>906</v>
      </c>
      <c r="C323" s="27" t="s">
        <v>32</v>
      </c>
      <c r="D323" s="27" t="s">
        <v>907</v>
      </c>
      <c r="E323" s="28" t="s">
        <v>282</v>
      </c>
      <c r="F323" s="42">
        <v>1</v>
      </c>
      <c r="G323" s="29">
        <v>10223.48</v>
      </c>
      <c r="H323" s="29">
        <v>13402.98</v>
      </c>
      <c r="I323" s="29">
        <v>13402.98</v>
      </c>
      <c r="J323" s="61">
        <v>1.5531911402549418E-3</v>
      </c>
    </row>
    <row r="324" spans="1:10" ht="41.55" customHeight="1" x14ac:dyDescent="0.25">
      <c r="A324" s="60" t="s">
        <v>908</v>
      </c>
      <c r="B324" s="27" t="s">
        <v>909</v>
      </c>
      <c r="C324" s="27" t="s">
        <v>32</v>
      </c>
      <c r="D324" s="27" t="s">
        <v>910</v>
      </c>
      <c r="E324" s="28" t="s">
        <v>282</v>
      </c>
      <c r="F324" s="42">
        <v>4</v>
      </c>
      <c r="G324" s="29">
        <v>892.43</v>
      </c>
      <c r="H324" s="29">
        <v>1169.97</v>
      </c>
      <c r="I324" s="29">
        <v>4679.88</v>
      </c>
      <c r="J324" s="61">
        <v>5.4232328582571167E-4</v>
      </c>
    </row>
    <row r="325" spans="1:10" ht="41.55" customHeight="1" x14ac:dyDescent="0.25">
      <c r="A325" s="60" t="s">
        <v>911</v>
      </c>
      <c r="B325" s="27" t="s">
        <v>912</v>
      </c>
      <c r="C325" s="27" t="s">
        <v>32</v>
      </c>
      <c r="D325" s="27" t="s">
        <v>913</v>
      </c>
      <c r="E325" s="28" t="s">
        <v>282</v>
      </c>
      <c r="F325" s="42">
        <v>2</v>
      </c>
      <c r="G325" s="29">
        <v>574.75</v>
      </c>
      <c r="H325" s="29">
        <v>753.49</v>
      </c>
      <c r="I325" s="29">
        <v>1506.98</v>
      </c>
      <c r="J325" s="61">
        <v>1.7463489347454016E-4</v>
      </c>
    </row>
    <row r="326" spans="1:10" ht="41.55" customHeight="1" x14ac:dyDescent="0.25">
      <c r="A326" s="60" t="s">
        <v>914</v>
      </c>
      <c r="B326" s="27" t="s">
        <v>915</v>
      </c>
      <c r="C326" s="27" t="s">
        <v>32</v>
      </c>
      <c r="D326" s="27" t="s">
        <v>916</v>
      </c>
      <c r="E326" s="28" t="s">
        <v>282</v>
      </c>
      <c r="F326" s="42">
        <v>2</v>
      </c>
      <c r="G326" s="29">
        <v>432.54</v>
      </c>
      <c r="H326" s="29">
        <v>567.04999999999995</v>
      </c>
      <c r="I326" s="29">
        <v>1134.0999999999999</v>
      </c>
      <c r="J326" s="61">
        <v>1.314240618252903E-4</v>
      </c>
    </row>
    <row r="327" spans="1:10" ht="41.55" customHeight="1" x14ac:dyDescent="0.25">
      <c r="A327" s="60" t="s">
        <v>917</v>
      </c>
      <c r="B327" s="27" t="s">
        <v>918</v>
      </c>
      <c r="C327" s="27" t="s">
        <v>32</v>
      </c>
      <c r="D327" s="27" t="s">
        <v>919</v>
      </c>
      <c r="E327" s="28" t="s">
        <v>282</v>
      </c>
      <c r="F327" s="42">
        <v>4</v>
      </c>
      <c r="G327" s="29">
        <v>1183.3399999999999</v>
      </c>
      <c r="H327" s="29">
        <v>1551.35</v>
      </c>
      <c r="I327" s="29">
        <v>6205.4</v>
      </c>
      <c r="J327" s="61">
        <v>7.1910666894511638E-4</v>
      </c>
    </row>
    <row r="328" spans="1:10" ht="31.2" customHeight="1" x14ac:dyDescent="0.25">
      <c r="A328" s="60" t="s">
        <v>920</v>
      </c>
      <c r="B328" s="27" t="s">
        <v>921</v>
      </c>
      <c r="C328" s="27" t="s">
        <v>32</v>
      </c>
      <c r="D328" s="27" t="s">
        <v>922</v>
      </c>
      <c r="E328" s="28" t="s">
        <v>282</v>
      </c>
      <c r="F328" s="42">
        <v>260</v>
      </c>
      <c r="G328" s="29">
        <v>15.73</v>
      </c>
      <c r="H328" s="29">
        <v>20.62</v>
      </c>
      <c r="I328" s="29">
        <v>5361.2</v>
      </c>
      <c r="J328" s="61">
        <v>6.2127738317409959E-4</v>
      </c>
    </row>
    <row r="329" spans="1:10" ht="20.85" customHeight="1" x14ac:dyDescent="0.25">
      <c r="A329" s="60" t="s">
        <v>923</v>
      </c>
      <c r="B329" s="27" t="s">
        <v>924</v>
      </c>
      <c r="C329" s="27" t="s">
        <v>32</v>
      </c>
      <c r="D329" s="27" t="s">
        <v>925</v>
      </c>
      <c r="E329" s="28" t="s">
        <v>282</v>
      </c>
      <c r="F329" s="42">
        <v>143</v>
      </c>
      <c r="G329" s="29">
        <v>23.67</v>
      </c>
      <c r="H329" s="29">
        <v>31.03</v>
      </c>
      <c r="I329" s="29">
        <v>4437.29</v>
      </c>
      <c r="J329" s="61">
        <v>5.142109825383497E-4</v>
      </c>
    </row>
    <row r="330" spans="1:10" ht="31.2" customHeight="1" x14ac:dyDescent="0.25">
      <c r="A330" s="60" t="s">
        <v>926</v>
      </c>
      <c r="B330" s="27" t="s">
        <v>927</v>
      </c>
      <c r="C330" s="27" t="s">
        <v>32</v>
      </c>
      <c r="D330" s="27" t="s">
        <v>928</v>
      </c>
      <c r="E330" s="28" t="s">
        <v>282</v>
      </c>
      <c r="F330" s="42">
        <v>80</v>
      </c>
      <c r="G330" s="29">
        <v>43.88</v>
      </c>
      <c r="H330" s="29">
        <v>57.52</v>
      </c>
      <c r="I330" s="29">
        <v>4601.6000000000004</v>
      </c>
      <c r="J330" s="61">
        <v>5.3325188510295024E-4</v>
      </c>
    </row>
    <row r="331" spans="1:10" ht="41.55" customHeight="1" x14ac:dyDescent="0.25">
      <c r="A331" s="60" t="s">
        <v>929</v>
      </c>
      <c r="B331" s="27" t="s">
        <v>930</v>
      </c>
      <c r="C331" s="27" t="s">
        <v>32</v>
      </c>
      <c r="D331" s="27" t="s">
        <v>931</v>
      </c>
      <c r="E331" s="28" t="s">
        <v>282</v>
      </c>
      <c r="F331" s="42">
        <v>720</v>
      </c>
      <c r="G331" s="29">
        <v>13.5</v>
      </c>
      <c r="H331" s="29">
        <v>17.690000000000001</v>
      </c>
      <c r="I331" s="29">
        <v>12736.8</v>
      </c>
      <c r="J331" s="61">
        <v>1.4759915268991778E-3</v>
      </c>
    </row>
    <row r="332" spans="1:10" ht="31.2" customHeight="1" x14ac:dyDescent="0.25">
      <c r="A332" s="60" t="s">
        <v>932</v>
      </c>
      <c r="B332" s="27" t="s">
        <v>933</v>
      </c>
      <c r="C332" s="27" t="s">
        <v>32</v>
      </c>
      <c r="D332" s="27" t="s">
        <v>934</v>
      </c>
      <c r="E332" s="28" t="s">
        <v>282</v>
      </c>
      <c r="F332" s="42">
        <v>2</v>
      </c>
      <c r="G332" s="29">
        <v>199.16</v>
      </c>
      <c r="H332" s="29">
        <v>261.08999999999997</v>
      </c>
      <c r="I332" s="29">
        <v>522.17999999999995</v>
      </c>
      <c r="J332" s="61">
        <v>6.0512315143223786E-5</v>
      </c>
    </row>
    <row r="333" spans="1:10" ht="20.85" customHeight="1" x14ac:dyDescent="0.25">
      <c r="A333" s="60" t="s">
        <v>935</v>
      </c>
      <c r="B333" s="27" t="s">
        <v>936</v>
      </c>
      <c r="C333" s="27" t="s">
        <v>32</v>
      </c>
      <c r="D333" s="27" t="s">
        <v>937</v>
      </c>
      <c r="E333" s="28" t="s">
        <v>282</v>
      </c>
      <c r="F333" s="42">
        <v>10</v>
      </c>
      <c r="G333" s="29">
        <v>28.44</v>
      </c>
      <c r="H333" s="29">
        <v>37.28</v>
      </c>
      <c r="I333" s="29">
        <v>372.8</v>
      </c>
      <c r="J333" s="61">
        <v>4.3201560928020654E-5</v>
      </c>
    </row>
    <row r="334" spans="1:10" ht="20.85" customHeight="1" x14ac:dyDescent="0.25">
      <c r="A334" s="60" t="s">
        <v>938</v>
      </c>
      <c r="B334" s="27" t="s">
        <v>939</v>
      </c>
      <c r="C334" s="27" t="s">
        <v>32</v>
      </c>
      <c r="D334" s="27" t="s">
        <v>940</v>
      </c>
      <c r="E334" s="28" t="s">
        <v>282</v>
      </c>
      <c r="F334" s="42">
        <v>123</v>
      </c>
      <c r="G334" s="29">
        <v>54.2</v>
      </c>
      <c r="H334" s="29">
        <v>71.05</v>
      </c>
      <c r="I334" s="29">
        <v>8739.15</v>
      </c>
      <c r="J334" s="61">
        <v>1.0127277928758361E-3</v>
      </c>
    </row>
    <row r="335" spans="1:10" ht="20.85" customHeight="1" x14ac:dyDescent="0.25">
      <c r="A335" s="60" t="s">
        <v>941</v>
      </c>
      <c r="B335" s="27" t="s">
        <v>942</v>
      </c>
      <c r="C335" s="27" t="s">
        <v>32</v>
      </c>
      <c r="D335" s="27" t="s">
        <v>943</v>
      </c>
      <c r="E335" s="28" t="s">
        <v>282</v>
      </c>
      <c r="F335" s="42">
        <v>9</v>
      </c>
      <c r="G335" s="29">
        <v>54.2</v>
      </c>
      <c r="H335" s="29">
        <v>71.05</v>
      </c>
      <c r="I335" s="29">
        <v>639.45000000000005</v>
      </c>
      <c r="J335" s="61">
        <v>7.410203362506118E-5</v>
      </c>
    </row>
    <row r="336" spans="1:10" ht="20.85" customHeight="1" x14ac:dyDescent="0.25">
      <c r="A336" s="60" t="s">
        <v>944</v>
      </c>
      <c r="B336" s="27" t="s">
        <v>945</v>
      </c>
      <c r="C336" s="27" t="s">
        <v>32</v>
      </c>
      <c r="D336" s="27" t="s">
        <v>946</v>
      </c>
      <c r="E336" s="28" t="s">
        <v>282</v>
      </c>
      <c r="F336" s="42">
        <v>7</v>
      </c>
      <c r="G336" s="29">
        <v>56.65</v>
      </c>
      <c r="H336" s="29">
        <v>74.260000000000005</v>
      </c>
      <c r="I336" s="29">
        <v>519.82000000000005</v>
      </c>
      <c r="J336" s="61">
        <v>6.0238828866962711E-5</v>
      </c>
    </row>
    <row r="337" spans="1:10" ht="20.85" customHeight="1" x14ac:dyDescent="0.25">
      <c r="A337" s="60" t="s">
        <v>947</v>
      </c>
      <c r="B337" s="27" t="s">
        <v>948</v>
      </c>
      <c r="C337" s="27" t="s">
        <v>32</v>
      </c>
      <c r="D337" s="27" t="s">
        <v>949</v>
      </c>
      <c r="E337" s="28" t="s">
        <v>282</v>
      </c>
      <c r="F337" s="42">
        <v>7</v>
      </c>
      <c r="G337" s="29">
        <v>63.32</v>
      </c>
      <c r="H337" s="29">
        <v>83.01</v>
      </c>
      <c r="I337" s="29">
        <v>581.07000000000005</v>
      </c>
      <c r="J337" s="61">
        <v>6.7336724808060529E-5</v>
      </c>
    </row>
    <row r="338" spans="1:10" ht="20.85" customHeight="1" x14ac:dyDescent="0.25">
      <c r="A338" s="60" t="s">
        <v>950</v>
      </c>
      <c r="B338" s="27" t="s">
        <v>951</v>
      </c>
      <c r="C338" s="27" t="s">
        <v>32</v>
      </c>
      <c r="D338" s="27" t="s">
        <v>952</v>
      </c>
      <c r="E338" s="28" t="s">
        <v>282</v>
      </c>
      <c r="F338" s="42">
        <v>1</v>
      </c>
      <c r="G338" s="29">
        <v>59.26</v>
      </c>
      <c r="H338" s="29">
        <v>77.680000000000007</v>
      </c>
      <c r="I338" s="29">
        <v>77.680000000000007</v>
      </c>
      <c r="J338" s="61">
        <v>9.0018703135425021E-6</v>
      </c>
    </row>
    <row r="339" spans="1:10" ht="20.85" customHeight="1" x14ac:dyDescent="0.25">
      <c r="A339" s="60" t="s">
        <v>953</v>
      </c>
      <c r="B339" s="27" t="s">
        <v>954</v>
      </c>
      <c r="C339" s="27" t="s">
        <v>32</v>
      </c>
      <c r="D339" s="27" t="s">
        <v>955</v>
      </c>
      <c r="E339" s="28" t="s">
        <v>282</v>
      </c>
      <c r="F339" s="42">
        <v>1</v>
      </c>
      <c r="G339" s="29">
        <v>69.05</v>
      </c>
      <c r="H339" s="29">
        <v>90.52</v>
      </c>
      <c r="I339" s="29">
        <v>90.52</v>
      </c>
      <c r="J339" s="61">
        <v>1.0489821070827333E-5</v>
      </c>
    </row>
    <row r="340" spans="1:10" ht="31.2" customHeight="1" x14ac:dyDescent="0.25">
      <c r="A340" s="60" t="s">
        <v>956</v>
      </c>
      <c r="B340" s="27" t="s">
        <v>957</v>
      </c>
      <c r="C340" s="27" t="s">
        <v>32</v>
      </c>
      <c r="D340" s="27" t="s">
        <v>958</v>
      </c>
      <c r="E340" s="28" t="s">
        <v>282</v>
      </c>
      <c r="F340" s="42">
        <v>8</v>
      </c>
      <c r="G340" s="29">
        <v>89.67</v>
      </c>
      <c r="H340" s="29">
        <v>117.55</v>
      </c>
      <c r="I340" s="29">
        <v>940.4</v>
      </c>
      <c r="J340" s="61">
        <v>1.0897732804911649E-4</v>
      </c>
    </row>
    <row r="341" spans="1:10" ht="20.85" customHeight="1" x14ac:dyDescent="0.25">
      <c r="A341" s="60" t="s">
        <v>959</v>
      </c>
      <c r="B341" s="27" t="s">
        <v>960</v>
      </c>
      <c r="C341" s="27" t="s">
        <v>32</v>
      </c>
      <c r="D341" s="27" t="s">
        <v>961</v>
      </c>
      <c r="E341" s="28" t="s">
        <v>282</v>
      </c>
      <c r="F341" s="42">
        <v>3</v>
      </c>
      <c r="G341" s="29">
        <v>68.52</v>
      </c>
      <c r="H341" s="29">
        <v>89.82</v>
      </c>
      <c r="I341" s="29">
        <v>269.45999999999998</v>
      </c>
      <c r="J341" s="61">
        <v>3.1226106780215789E-5</v>
      </c>
    </row>
    <row r="342" spans="1:10" ht="20.85" customHeight="1" x14ac:dyDescent="0.25">
      <c r="A342" s="60" t="s">
        <v>962</v>
      </c>
      <c r="B342" s="27" t="s">
        <v>963</v>
      </c>
      <c r="C342" s="27" t="s">
        <v>32</v>
      </c>
      <c r="D342" s="27" t="s">
        <v>964</v>
      </c>
      <c r="E342" s="28" t="s">
        <v>282</v>
      </c>
      <c r="F342" s="42">
        <v>4</v>
      </c>
      <c r="G342" s="29">
        <v>422.61</v>
      </c>
      <c r="H342" s="29">
        <v>554.04</v>
      </c>
      <c r="I342" s="29">
        <v>2216.16</v>
      </c>
      <c r="J342" s="61">
        <v>2.568175194909932E-4</v>
      </c>
    </row>
    <row r="343" spans="1:10" ht="20.85" customHeight="1" x14ac:dyDescent="0.25">
      <c r="A343" s="60" t="s">
        <v>965</v>
      </c>
      <c r="B343" s="27" t="s">
        <v>966</v>
      </c>
      <c r="C343" s="27" t="s">
        <v>32</v>
      </c>
      <c r="D343" s="27" t="s">
        <v>967</v>
      </c>
      <c r="E343" s="28" t="s">
        <v>282</v>
      </c>
      <c r="F343" s="42">
        <v>2</v>
      </c>
      <c r="G343" s="29">
        <v>1271.48</v>
      </c>
      <c r="H343" s="29">
        <v>1666.91</v>
      </c>
      <c r="I343" s="29">
        <v>3333.82</v>
      </c>
      <c r="J343" s="61">
        <v>3.8633644810368516E-4</v>
      </c>
    </row>
    <row r="344" spans="1:10" ht="20.85" customHeight="1" x14ac:dyDescent="0.25">
      <c r="A344" s="60" t="s">
        <v>968</v>
      </c>
      <c r="B344" s="27" t="s">
        <v>969</v>
      </c>
      <c r="C344" s="27" t="s">
        <v>32</v>
      </c>
      <c r="D344" s="27" t="s">
        <v>970</v>
      </c>
      <c r="E344" s="28" t="s">
        <v>282</v>
      </c>
      <c r="F344" s="42">
        <v>2</v>
      </c>
      <c r="G344" s="29">
        <v>104.28</v>
      </c>
      <c r="H344" s="29">
        <v>136.71</v>
      </c>
      <c r="I344" s="29">
        <v>273.42</v>
      </c>
      <c r="J344" s="61">
        <v>3.1685007481060644E-5</v>
      </c>
    </row>
    <row r="345" spans="1:10" ht="31.2" customHeight="1" x14ac:dyDescent="0.25">
      <c r="A345" s="60" t="s">
        <v>971</v>
      </c>
      <c r="B345" s="27" t="s">
        <v>972</v>
      </c>
      <c r="C345" s="27" t="s">
        <v>32</v>
      </c>
      <c r="D345" s="27" t="s">
        <v>973</v>
      </c>
      <c r="E345" s="28" t="s">
        <v>282</v>
      </c>
      <c r="F345" s="42">
        <v>6</v>
      </c>
      <c r="G345" s="29">
        <v>164.38</v>
      </c>
      <c r="H345" s="29">
        <v>215.5</v>
      </c>
      <c r="I345" s="29">
        <v>1293</v>
      </c>
      <c r="J345" s="61">
        <v>1.4983803186676691E-4</v>
      </c>
    </row>
    <row r="346" spans="1:10" ht="19.2" customHeight="1" x14ac:dyDescent="0.25">
      <c r="A346" s="58" t="s">
        <v>974</v>
      </c>
      <c r="B346" s="22" t="s">
        <v>20</v>
      </c>
      <c r="C346" s="22"/>
      <c r="D346" s="22" t="s">
        <v>975</v>
      </c>
      <c r="E346" s="23"/>
      <c r="F346" s="41"/>
      <c r="G346" s="24" t="s">
        <v>22</v>
      </c>
      <c r="H346" s="25">
        <v>181087.8</v>
      </c>
      <c r="I346" s="25">
        <v>181087.8</v>
      </c>
      <c r="J346" s="59">
        <v>2.0985181397589106E-2</v>
      </c>
    </row>
    <row r="347" spans="1:10" ht="41.55" customHeight="1" x14ac:dyDescent="0.25">
      <c r="A347" s="60" t="s">
        <v>976</v>
      </c>
      <c r="B347" s="27" t="s">
        <v>977</v>
      </c>
      <c r="C347" s="27" t="s">
        <v>32</v>
      </c>
      <c r="D347" s="27" t="s">
        <v>978</v>
      </c>
      <c r="E347" s="28" t="s">
        <v>102</v>
      </c>
      <c r="F347" s="42">
        <v>40</v>
      </c>
      <c r="G347" s="29">
        <v>427.86</v>
      </c>
      <c r="H347" s="29">
        <v>560.91999999999996</v>
      </c>
      <c r="I347" s="29">
        <v>22436.799999999999</v>
      </c>
      <c r="J347" s="61">
        <v>2.600066475938342E-3</v>
      </c>
    </row>
    <row r="348" spans="1:10" ht="41.55" customHeight="1" x14ac:dyDescent="0.25">
      <c r="A348" s="60" t="s">
        <v>979</v>
      </c>
      <c r="B348" s="27" t="s">
        <v>980</v>
      </c>
      <c r="C348" s="27" t="s">
        <v>32</v>
      </c>
      <c r="D348" s="27" t="s">
        <v>981</v>
      </c>
      <c r="E348" s="28" t="s">
        <v>102</v>
      </c>
      <c r="F348" s="42">
        <v>40</v>
      </c>
      <c r="G348" s="29">
        <v>250.14</v>
      </c>
      <c r="H348" s="29">
        <v>327.93</v>
      </c>
      <c r="I348" s="29">
        <v>13117.2</v>
      </c>
      <c r="J348" s="61">
        <v>1.5200738063439715E-3</v>
      </c>
    </row>
    <row r="349" spans="1:10" ht="41.55" customHeight="1" x14ac:dyDescent="0.25">
      <c r="A349" s="60" t="s">
        <v>982</v>
      </c>
      <c r="B349" s="27" t="s">
        <v>983</v>
      </c>
      <c r="C349" s="27" t="s">
        <v>32</v>
      </c>
      <c r="D349" s="27" t="s">
        <v>984</v>
      </c>
      <c r="E349" s="28" t="s">
        <v>102</v>
      </c>
      <c r="F349" s="42">
        <v>70</v>
      </c>
      <c r="G349" s="29">
        <v>204.17</v>
      </c>
      <c r="H349" s="29">
        <v>267.66000000000003</v>
      </c>
      <c r="I349" s="29">
        <v>18736.2</v>
      </c>
      <c r="J349" s="61">
        <v>2.1712260886791327E-3</v>
      </c>
    </row>
    <row r="350" spans="1:10" ht="41.55" customHeight="1" x14ac:dyDescent="0.25">
      <c r="A350" s="60" t="s">
        <v>985</v>
      </c>
      <c r="B350" s="27" t="s">
        <v>986</v>
      </c>
      <c r="C350" s="27" t="s">
        <v>32</v>
      </c>
      <c r="D350" s="27" t="s">
        <v>987</v>
      </c>
      <c r="E350" s="28" t="s">
        <v>102</v>
      </c>
      <c r="F350" s="42">
        <v>80</v>
      </c>
      <c r="G350" s="29">
        <v>123.71</v>
      </c>
      <c r="H350" s="29">
        <v>162.18</v>
      </c>
      <c r="I350" s="29">
        <v>12974.4</v>
      </c>
      <c r="J350" s="61">
        <v>1.5035255689498691E-3</v>
      </c>
    </row>
    <row r="351" spans="1:10" ht="41.55" customHeight="1" x14ac:dyDescent="0.25">
      <c r="A351" s="60" t="s">
        <v>988</v>
      </c>
      <c r="B351" s="27" t="s">
        <v>989</v>
      </c>
      <c r="C351" s="27" t="s">
        <v>32</v>
      </c>
      <c r="D351" s="27" t="s">
        <v>990</v>
      </c>
      <c r="E351" s="28" t="s">
        <v>102</v>
      </c>
      <c r="F351" s="42">
        <v>140</v>
      </c>
      <c r="G351" s="29">
        <v>72.760000000000005</v>
      </c>
      <c r="H351" s="29">
        <v>95.38</v>
      </c>
      <c r="I351" s="29">
        <v>13353.2</v>
      </c>
      <c r="J351" s="61">
        <v>1.547422433970079E-3</v>
      </c>
    </row>
    <row r="352" spans="1:10" ht="31.2" customHeight="1" x14ac:dyDescent="0.25">
      <c r="A352" s="60" t="s">
        <v>991</v>
      </c>
      <c r="B352" s="27" t="s">
        <v>992</v>
      </c>
      <c r="C352" s="27" t="s">
        <v>32</v>
      </c>
      <c r="D352" s="27" t="s">
        <v>993</v>
      </c>
      <c r="E352" s="28" t="s">
        <v>102</v>
      </c>
      <c r="F352" s="42">
        <v>11319.5</v>
      </c>
      <c r="G352" s="29">
        <v>5.87</v>
      </c>
      <c r="H352" s="29">
        <v>7.69</v>
      </c>
      <c r="I352" s="29">
        <v>87046.95</v>
      </c>
      <c r="J352" s="61">
        <v>1.0087350091264399E-2</v>
      </c>
    </row>
    <row r="353" spans="1:10" ht="31.2" customHeight="1" x14ac:dyDescent="0.25">
      <c r="A353" s="60" t="s">
        <v>994</v>
      </c>
      <c r="B353" s="27" t="s">
        <v>995</v>
      </c>
      <c r="C353" s="27" t="s">
        <v>32</v>
      </c>
      <c r="D353" s="27" t="s">
        <v>996</v>
      </c>
      <c r="E353" s="28" t="s">
        <v>102</v>
      </c>
      <c r="F353" s="42">
        <v>1051.5999999999999</v>
      </c>
      <c r="G353" s="29">
        <v>9.02</v>
      </c>
      <c r="H353" s="29">
        <v>11.82</v>
      </c>
      <c r="I353" s="29">
        <v>12429.91</v>
      </c>
      <c r="J353" s="61">
        <v>1.4404278814238553E-3</v>
      </c>
    </row>
    <row r="354" spans="1:10" ht="31.2" customHeight="1" x14ac:dyDescent="0.25">
      <c r="A354" s="60" t="s">
        <v>997</v>
      </c>
      <c r="B354" s="27" t="s">
        <v>998</v>
      </c>
      <c r="C354" s="27" t="s">
        <v>32</v>
      </c>
      <c r="D354" s="27" t="s">
        <v>999</v>
      </c>
      <c r="E354" s="28" t="s">
        <v>102</v>
      </c>
      <c r="F354" s="42">
        <v>60.3</v>
      </c>
      <c r="G354" s="29">
        <v>12.57</v>
      </c>
      <c r="H354" s="29">
        <v>16.47</v>
      </c>
      <c r="I354" s="29">
        <v>993.14</v>
      </c>
      <c r="J354" s="61">
        <v>1.1508905101945932E-4</v>
      </c>
    </row>
    <row r="355" spans="1:10" ht="19.2" customHeight="1" x14ac:dyDescent="0.25">
      <c r="A355" s="58" t="s">
        <v>1000</v>
      </c>
      <c r="B355" s="22" t="s">
        <v>20</v>
      </c>
      <c r="C355" s="22"/>
      <c r="D355" s="22" t="s">
        <v>1001</v>
      </c>
      <c r="E355" s="23"/>
      <c r="F355" s="41"/>
      <c r="G355" s="24" t="s">
        <v>22</v>
      </c>
      <c r="H355" s="25">
        <v>48461.54</v>
      </c>
      <c r="I355" s="25">
        <v>48461.54</v>
      </c>
      <c r="J355" s="59">
        <v>5.6159178459648882E-3</v>
      </c>
    </row>
    <row r="356" spans="1:10" ht="31.2" customHeight="1" x14ac:dyDescent="0.25">
      <c r="A356" s="60" t="s">
        <v>1002</v>
      </c>
      <c r="B356" s="27" t="s">
        <v>1003</v>
      </c>
      <c r="C356" s="27" t="s">
        <v>32</v>
      </c>
      <c r="D356" s="27" t="s">
        <v>1004</v>
      </c>
      <c r="E356" s="28" t="s">
        <v>282</v>
      </c>
      <c r="F356" s="42">
        <v>24</v>
      </c>
      <c r="G356" s="29">
        <v>51.84</v>
      </c>
      <c r="H356" s="29">
        <v>67.959999999999994</v>
      </c>
      <c r="I356" s="29">
        <v>1631.04</v>
      </c>
      <c r="J356" s="61">
        <v>1.8901146442070496E-4</v>
      </c>
    </row>
    <row r="357" spans="1:10" ht="31.2" customHeight="1" x14ac:dyDescent="0.25">
      <c r="A357" s="60" t="s">
        <v>1005</v>
      </c>
      <c r="B357" s="27" t="s">
        <v>1006</v>
      </c>
      <c r="C357" s="27" t="s">
        <v>32</v>
      </c>
      <c r="D357" s="27" t="s">
        <v>1007</v>
      </c>
      <c r="E357" s="28" t="s">
        <v>282</v>
      </c>
      <c r="F357" s="42">
        <v>120</v>
      </c>
      <c r="G357" s="29">
        <v>42.56</v>
      </c>
      <c r="H357" s="29">
        <v>55.79</v>
      </c>
      <c r="I357" s="29">
        <v>6694.8</v>
      </c>
      <c r="J357" s="61">
        <v>7.7582030606467998E-4</v>
      </c>
    </row>
    <row r="358" spans="1:10" ht="31.2" customHeight="1" x14ac:dyDescent="0.25">
      <c r="A358" s="60" t="s">
        <v>1008</v>
      </c>
      <c r="B358" s="27" t="s">
        <v>1009</v>
      </c>
      <c r="C358" s="27" t="s">
        <v>32</v>
      </c>
      <c r="D358" s="27" t="s">
        <v>1010</v>
      </c>
      <c r="E358" s="28" t="s">
        <v>282</v>
      </c>
      <c r="F358" s="42">
        <v>30</v>
      </c>
      <c r="G358" s="29">
        <v>64.739999999999995</v>
      </c>
      <c r="H358" s="29">
        <v>84.87</v>
      </c>
      <c r="I358" s="29">
        <v>2546.1</v>
      </c>
      <c r="J358" s="61">
        <v>2.9505229152047586E-4</v>
      </c>
    </row>
    <row r="359" spans="1:10" ht="31.2" customHeight="1" x14ac:dyDescent="0.25">
      <c r="A359" s="60" t="s">
        <v>1011</v>
      </c>
      <c r="B359" s="27" t="s">
        <v>1012</v>
      </c>
      <c r="C359" s="27" t="s">
        <v>32</v>
      </c>
      <c r="D359" s="27" t="s">
        <v>1013</v>
      </c>
      <c r="E359" s="28" t="s">
        <v>282</v>
      </c>
      <c r="F359" s="42">
        <v>12</v>
      </c>
      <c r="G359" s="29">
        <v>86.92</v>
      </c>
      <c r="H359" s="29">
        <v>113.95</v>
      </c>
      <c r="I359" s="29">
        <v>1367.4</v>
      </c>
      <c r="J359" s="61">
        <v>1.5845980260991268E-4</v>
      </c>
    </row>
    <row r="360" spans="1:10" ht="31.2" customHeight="1" x14ac:dyDescent="0.25">
      <c r="A360" s="60" t="s">
        <v>1014</v>
      </c>
      <c r="B360" s="27" t="s">
        <v>1015</v>
      </c>
      <c r="C360" s="27" t="s">
        <v>32</v>
      </c>
      <c r="D360" s="27" t="s">
        <v>1016</v>
      </c>
      <c r="E360" s="28" t="s">
        <v>282</v>
      </c>
      <c r="F360" s="42">
        <v>260</v>
      </c>
      <c r="G360" s="29">
        <v>15.68</v>
      </c>
      <c r="H360" s="29">
        <v>20.55</v>
      </c>
      <c r="I360" s="29">
        <v>5343</v>
      </c>
      <c r="J360" s="61">
        <v>6.1916829409445909E-4</v>
      </c>
    </row>
    <row r="361" spans="1:10" ht="31.2" customHeight="1" x14ac:dyDescent="0.25">
      <c r="A361" s="60" t="s">
        <v>1017</v>
      </c>
      <c r="B361" s="27" t="s">
        <v>1018</v>
      </c>
      <c r="C361" s="27" t="s">
        <v>32</v>
      </c>
      <c r="D361" s="27" t="s">
        <v>1019</v>
      </c>
      <c r="E361" s="28" t="s">
        <v>282</v>
      </c>
      <c r="F361" s="42">
        <v>40</v>
      </c>
      <c r="G361" s="29">
        <v>72.41</v>
      </c>
      <c r="H361" s="29">
        <v>94.92</v>
      </c>
      <c r="I361" s="29">
        <v>3796.8</v>
      </c>
      <c r="J361" s="61">
        <v>4.3998842953730909E-4</v>
      </c>
    </row>
    <row r="362" spans="1:10" ht="31.2" customHeight="1" x14ac:dyDescent="0.25">
      <c r="A362" s="60" t="s">
        <v>1020</v>
      </c>
      <c r="B362" s="27" t="s">
        <v>1021</v>
      </c>
      <c r="C362" s="27" t="s">
        <v>32</v>
      </c>
      <c r="D362" s="27" t="s">
        <v>1022</v>
      </c>
      <c r="E362" s="28" t="s">
        <v>282</v>
      </c>
      <c r="F362" s="42">
        <v>237</v>
      </c>
      <c r="G362" s="29">
        <v>64.569999999999993</v>
      </c>
      <c r="H362" s="29">
        <v>84.65</v>
      </c>
      <c r="I362" s="29">
        <v>20062.05</v>
      </c>
      <c r="J362" s="61">
        <v>2.3248709104506352E-3</v>
      </c>
    </row>
    <row r="363" spans="1:10" ht="31.2" customHeight="1" x14ac:dyDescent="0.25">
      <c r="A363" s="60" t="s">
        <v>1023</v>
      </c>
      <c r="B363" s="27" t="s">
        <v>1024</v>
      </c>
      <c r="C363" s="27" t="s">
        <v>32</v>
      </c>
      <c r="D363" s="27" t="s">
        <v>1025</v>
      </c>
      <c r="E363" s="28" t="s">
        <v>282</v>
      </c>
      <c r="F363" s="42">
        <v>12</v>
      </c>
      <c r="G363" s="29">
        <v>94.41</v>
      </c>
      <c r="H363" s="29">
        <v>123.77</v>
      </c>
      <c r="I363" s="29">
        <v>1485.24</v>
      </c>
      <c r="J363" s="61">
        <v>1.7211557498050806E-4</v>
      </c>
    </row>
    <row r="364" spans="1:10" ht="31.2" customHeight="1" x14ac:dyDescent="0.25">
      <c r="A364" s="60" t="s">
        <v>1026</v>
      </c>
      <c r="B364" s="27" t="s">
        <v>1027</v>
      </c>
      <c r="C364" s="27" t="s">
        <v>32</v>
      </c>
      <c r="D364" s="27" t="s">
        <v>1028</v>
      </c>
      <c r="E364" s="28" t="s">
        <v>282</v>
      </c>
      <c r="F364" s="42">
        <v>43</v>
      </c>
      <c r="G364" s="29">
        <v>34.64</v>
      </c>
      <c r="H364" s="29">
        <v>45.41</v>
      </c>
      <c r="I364" s="29">
        <v>1952.63</v>
      </c>
      <c r="J364" s="61">
        <v>2.2627860492189104E-4</v>
      </c>
    </row>
    <row r="365" spans="1:10" ht="31.2" customHeight="1" x14ac:dyDescent="0.25">
      <c r="A365" s="60" t="s">
        <v>1029</v>
      </c>
      <c r="B365" s="27" t="s">
        <v>1030</v>
      </c>
      <c r="C365" s="27" t="s">
        <v>32</v>
      </c>
      <c r="D365" s="27" t="s">
        <v>1031</v>
      </c>
      <c r="E365" s="28" t="s">
        <v>282</v>
      </c>
      <c r="F365" s="42">
        <v>7</v>
      </c>
      <c r="G365" s="29">
        <v>37.57</v>
      </c>
      <c r="H365" s="29">
        <v>49.25</v>
      </c>
      <c r="I365" s="29">
        <v>344.75</v>
      </c>
      <c r="J365" s="61">
        <v>3.995101429703627E-5</v>
      </c>
    </row>
    <row r="366" spans="1:10" ht="31.2" customHeight="1" x14ac:dyDescent="0.25">
      <c r="A366" s="60" t="s">
        <v>1032</v>
      </c>
      <c r="B366" s="27" t="s">
        <v>1033</v>
      </c>
      <c r="C366" s="27" t="s">
        <v>32</v>
      </c>
      <c r="D366" s="27" t="s">
        <v>1034</v>
      </c>
      <c r="E366" s="28" t="s">
        <v>282</v>
      </c>
      <c r="F366" s="42">
        <v>20</v>
      </c>
      <c r="G366" s="29">
        <v>50.32</v>
      </c>
      <c r="H366" s="29">
        <v>65.959999999999994</v>
      </c>
      <c r="I366" s="29">
        <v>1319.2</v>
      </c>
      <c r="J366" s="61">
        <v>1.5287419306932631E-4</v>
      </c>
    </row>
    <row r="367" spans="1:10" ht="31.2" customHeight="1" x14ac:dyDescent="0.25">
      <c r="A367" s="60" t="s">
        <v>1035</v>
      </c>
      <c r="B367" s="27" t="s">
        <v>1036</v>
      </c>
      <c r="C367" s="27" t="s">
        <v>32</v>
      </c>
      <c r="D367" s="27" t="s">
        <v>1037</v>
      </c>
      <c r="E367" s="28" t="s">
        <v>282</v>
      </c>
      <c r="F367" s="42">
        <v>12</v>
      </c>
      <c r="G367" s="29">
        <v>22.68</v>
      </c>
      <c r="H367" s="29">
        <v>29.73</v>
      </c>
      <c r="I367" s="29">
        <v>356.76</v>
      </c>
      <c r="J367" s="61">
        <v>4.1342781321568267E-5</v>
      </c>
    </row>
    <row r="368" spans="1:10" ht="31.2" customHeight="1" x14ac:dyDescent="0.25">
      <c r="A368" s="60" t="s">
        <v>1038</v>
      </c>
      <c r="B368" s="27" t="s">
        <v>1039</v>
      </c>
      <c r="C368" s="27" t="s">
        <v>32</v>
      </c>
      <c r="D368" s="27" t="s">
        <v>1040</v>
      </c>
      <c r="E368" s="28" t="s">
        <v>282</v>
      </c>
      <c r="F368" s="42">
        <v>21</v>
      </c>
      <c r="G368" s="29">
        <v>56.73</v>
      </c>
      <c r="H368" s="29">
        <v>74.37</v>
      </c>
      <c r="I368" s="29">
        <v>1561.77</v>
      </c>
      <c r="J368" s="61">
        <v>1.8098417867638096E-4</v>
      </c>
    </row>
    <row r="369" spans="1:10" ht="31.2" customHeight="1" x14ac:dyDescent="0.25">
      <c r="A369" s="60" t="s">
        <v>1041</v>
      </c>
      <c r="B369" s="27" t="s">
        <v>1042</v>
      </c>
      <c r="C369" s="27" t="s">
        <v>32</v>
      </c>
      <c r="D369" s="27" t="s">
        <v>1043</v>
      </c>
      <c r="E369" s="28" t="s">
        <v>102</v>
      </c>
      <c r="F369" s="42">
        <v>1430</v>
      </c>
      <c r="G369" s="29">
        <v>23.58</v>
      </c>
      <c r="H369" s="29">
        <v>30.91</v>
      </c>
      <c r="I369" s="29">
        <v>44201.3</v>
      </c>
      <c r="J369" s="61">
        <v>5.1222241283468868E-3</v>
      </c>
    </row>
    <row r="370" spans="1:10" ht="19.2" customHeight="1" x14ac:dyDescent="0.25">
      <c r="A370" s="58" t="s">
        <v>1044</v>
      </c>
      <c r="B370" s="22" t="s">
        <v>20</v>
      </c>
      <c r="C370" s="22"/>
      <c r="D370" s="22" t="s">
        <v>1045</v>
      </c>
      <c r="E370" s="23"/>
      <c r="F370" s="41"/>
      <c r="G370" s="24" t="s">
        <v>22</v>
      </c>
      <c r="H370" s="25">
        <v>81814.89</v>
      </c>
      <c r="I370" s="25">
        <v>81814.89</v>
      </c>
      <c r="J370" s="59">
        <v>9.4810379698345177E-3</v>
      </c>
    </row>
    <row r="371" spans="1:10" ht="52.05" customHeight="1" x14ac:dyDescent="0.25">
      <c r="A371" s="60" t="s">
        <v>1046</v>
      </c>
      <c r="B371" s="27" t="s">
        <v>1047</v>
      </c>
      <c r="C371" s="27" t="s">
        <v>27</v>
      </c>
      <c r="D371" s="27" t="s">
        <v>1048</v>
      </c>
      <c r="E371" s="28" t="s">
        <v>71</v>
      </c>
      <c r="F371" s="42">
        <v>180</v>
      </c>
      <c r="G371" s="29">
        <v>268.79000000000002</v>
      </c>
      <c r="H371" s="29">
        <v>352.38</v>
      </c>
      <c r="I371" s="29">
        <v>63428.4</v>
      </c>
      <c r="J371" s="61">
        <v>7.3503376801686308E-3</v>
      </c>
    </row>
    <row r="372" spans="1:10" ht="20.85" customHeight="1" x14ac:dyDescent="0.25">
      <c r="A372" s="60" t="s">
        <v>1049</v>
      </c>
      <c r="B372" s="27" t="s">
        <v>1050</v>
      </c>
      <c r="C372" s="27" t="s">
        <v>27</v>
      </c>
      <c r="D372" s="27" t="s">
        <v>1051</v>
      </c>
      <c r="E372" s="28" t="s">
        <v>71</v>
      </c>
      <c r="F372" s="42">
        <v>15</v>
      </c>
      <c r="G372" s="29">
        <v>91.04</v>
      </c>
      <c r="H372" s="29">
        <v>119.35</v>
      </c>
      <c r="I372" s="29">
        <v>1790.25</v>
      </c>
      <c r="J372" s="61">
        <v>2.0746135850694468E-4</v>
      </c>
    </row>
    <row r="373" spans="1:10" ht="41.55" customHeight="1" x14ac:dyDescent="0.25">
      <c r="A373" s="60" t="s">
        <v>1052</v>
      </c>
      <c r="B373" s="27" t="s">
        <v>1053</v>
      </c>
      <c r="C373" s="27" t="s">
        <v>196</v>
      </c>
      <c r="D373" s="27" t="s">
        <v>1054</v>
      </c>
      <c r="E373" s="28" t="s">
        <v>282</v>
      </c>
      <c r="F373" s="42">
        <v>12</v>
      </c>
      <c r="G373" s="29">
        <v>131.74</v>
      </c>
      <c r="H373" s="29">
        <v>172.71</v>
      </c>
      <c r="I373" s="29">
        <v>2072.52</v>
      </c>
      <c r="J373" s="61">
        <v>2.4017193952398437E-4</v>
      </c>
    </row>
    <row r="374" spans="1:10" ht="20.85" customHeight="1" x14ac:dyDescent="0.25">
      <c r="A374" s="60" t="s">
        <v>1055</v>
      </c>
      <c r="B374" s="27" t="s">
        <v>1056</v>
      </c>
      <c r="C374" s="27" t="s">
        <v>196</v>
      </c>
      <c r="D374" s="27" t="s">
        <v>1057</v>
      </c>
      <c r="E374" s="28" t="s">
        <v>282</v>
      </c>
      <c r="F374" s="42">
        <v>6</v>
      </c>
      <c r="G374" s="29">
        <v>1209.2</v>
      </c>
      <c r="H374" s="29">
        <v>1585.26</v>
      </c>
      <c r="I374" s="29">
        <v>9511.56</v>
      </c>
      <c r="J374" s="61">
        <v>1.1022377651838094E-3</v>
      </c>
    </row>
    <row r="375" spans="1:10" ht="31.2" customHeight="1" x14ac:dyDescent="0.25">
      <c r="A375" s="60" t="s">
        <v>1058</v>
      </c>
      <c r="B375" s="27" t="s">
        <v>1059</v>
      </c>
      <c r="C375" s="27" t="s">
        <v>32</v>
      </c>
      <c r="D375" s="27" t="s">
        <v>1060</v>
      </c>
      <c r="E375" s="28" t="s">
        <v>282</v>
      </c>
      <c r="F375" s="42">
        <v>12</v>
      </c>
      <c r="G375" s="29">
        <v>318.60000000000002</v>
      </c>
      <c r="H375" s="29">
        <v>417.68</v>
      </c>
      <c r="I375" s="29">
        <v>5012.16</v>
      </c>
      <c r="J375" s="61">
        <v>5.8082922645114814E-4</v>
      </c>
    </row>
    <row r="376" spans="1:10" ht="19.2" customHeight="1" x14ac:dyDescent="0.25">
      <c r="A376" s="58" t="s">
        <v>1061</v>
      </c>
      <c r="B376" s="22" t="s">
        <v>20</v>
      </c>
      <c r="C376" s="22"/>
      <c r="D376" s="22" t="s">
        <v>1062</v>
      </c>
      <c r="E376" s="23"/>
      <c r="F376" s="41"/>
      <c r="G376" s="24" t="s">
        <v>22</v>
      </c>
      <c r="H376" s="25">
        <v>28820.82</v>
      </c>
      <c r="I376" s="25">
        <v>28820.82</v>
      </c>
      <c r="J376" s="59">
        <v>3.33987234770793E-3</v>
      </c>
    </row>
    <row r="377" spans="1:10" ht="31.2" customHeight="1" x14ac:dyDescent="0.25">
      <c r="A377" s="60" t="s">
        <v>1063</v>
      </c>
      <c r="B377" s="27" t="s">
        <v>1064</v>
      </c>
      <c r="C377" s="27" t="s">
        <v>32</v>
      </c>
      <c r="D377" s="27" t="s">
        <v>1065</v>
      </c>
      <c r="E377" s="28" t="s">
        <v>102</v>
      </c>
      <c r="F377" s="42">
        <v>140</v>
      </c>
      <c r="G377" s="29">
        <v>116.78</v>
      </c>
      <c r="H377" s="29">
        <v>153.09</v>
      </c>
      <c r="I377" s="29">
        <v>21432.6</v>
      </c>
      <c r="J377" s="61">
        <v>2.4836957477089474E-3</v>
      </c>
    </row>
    <row r="378" spans="1:10" ht="31.2" customHeight="1" x14ac:dyDescent="0.25">
      <c r="A378" s="60" t="s">
        <v>1066</v>
      </c>
      <c r="B378" s="27" t="s">
        <v>1067</v>
      </c>
      <c r="C378" s="27" t="s">
        <v>32</v>
      </c>
      <c r="D378" s="27" t="s">
        <v>1068</v>
      </c>
      <c r="E378" s="28" t="s">
        <v>282</v>
      </c>
      <c r="F378" s="42">
        <v>46</v>
      </c>
      <c r="G378" s="29">
        <v>50.21</v>
      </c>
      <c r="H378" s="29">
        <v>65.819999999999993</v>
      </c>
      <c r="I378" s="29">
        <v>3027.72</v>
      </c>
      <c r="J378" s="61">
        <v>3.5086435100050079E-4</v>
      </c>
    </row>
    <row r="379" spans="1:10" ht="31.2" customHeight="1" x14ac:dyDescent="0.25">
      <c r="A379" s="60" t="s">
        <v>1069</v>
      </c>
      <c r="B379" s="27" t="s">
        <v>1070</v>
      </c>
      <c r="C379" s="27" t="s">
        <v>32</v>
      </c>
      <c r="D379" s="27" t="s">
        <v>1071</v>
      </c>
      <c r="E379" s="28" t="s">
        <v>282</v>
      </c>
      <c r="F379" s="42">
        <v>15</v>
      </c>
      <c r="G379" s="29">
        <v>121.92</v>
      </c>
      <c r="H379" s="29">
        <v>159.83000000000001</v>
      </c>
      <c r="I379" s="29">
        <v>2397.4499999999998</v>
      </c>
      <c r="J379" s="61">
        <v>2.7782613263648909E-4</v>
      </c>
    </row>
    <row r="380" spans="1:10" ht="41.55" customHeight="1" x14ac:dyDescent="0.25">
      <c r="A380" s="60" t="s">
        <v>1072</v>
      </c>
      <c r="B380" s="27" t="s">
        <v>1073</v>
      </c>
      <c r="C380" s="27" t="s">
        <v>32</v>
      </c>
      <c r="D380" s="27" t="s">
        <v>1074</v>
      </c>
      <c r="E380" s="28" t="s">
        <v>282</v>
      </c>
      <c r="F380" s="42">
        <v>15</v>
      </c>
      <c r="G380" s="29">
        <v>99.83</v>
      </c>
      <c r="H380" s="29">
        <v>130.87</v>
      </c>
      <c r="I380" s="29">
        <v>1963.05</v>
      </c>
      <c r="J380" s="61">
        <v>2.274861163619929E-4</v>
      </c>
    </row>
    <row r="381" spans="1:10" ht="19.2" customHeight="1" x14ac:dyDescent="0.25">
      <c r="A381" s="58" t="s">
        <v>1075</v>
      </c>
      <c r="B381" s="22" t="s">
        <v>20</v>
      </c>
      <c r="C381" s="22"/>
      <c r="D381" s="22" t="s">
        <v>1076</v>
      </c>
      <c r="E381" s="23"/>
      <c r="F381" s="41"/>
      <c r="G381" s="24" t="s">
        <v>22</v>
      </c>
      <c r="H381" s="25">
        <v>129998.57</v>
      </c>
      <c r="I381" s="25">
        <v>129998.57</v>
      </c>
      <c r="J381" s="59">
        <v>1.5064756283290124E-2</v>
      </c>
    </row>
    <row r="382" spans="1:10" ht="41.55" customHeight="1" x14ac:dyDescent="0.25">
      <c r="A382" s="60" t="s">
        <v>1077</v>
      </c>
      <c r="B382" s="27" t="s">
        <v>1078</v>
      </c>
      <c r="C382" s="27" t="s">
        <v>32</v>
      </c>
      <c r="D382" s="27" t="s">
        <v>1079</v>
      </c>
      <c r="E382" s="28" t="s">
        <v>102</v>
      </c>
      <c r="F382" s="42">
        <v>1430</v>
      </c>
      <c r="G382" s="29">
        <v>27.26</v>
      </c>
      <c r="H382" s="29">
        <v>35.729999999999997</v>
      </c>
      <c r="I382" s="29">
        <v>51093.9</v>
      </c>
      <c r="J382" s="61">
        <v>5.9209662926507367E-3</v>
      </c>
    </row>
    <row r="383" spans="1:10" ht="31.2" customHeight="1" x14ac:dyDescent="0.25">
      <c r="A383" s="60" t="s">
        <v>1080</v>
      </c>
      <c r="B383" s="27" t="s">
        <v>1081</v>
      </c>
      <c r="C383" s="27" t="s">
        <v>32</v>
      </c>
      <c r="D383" s="27" t="s">
        <v>1082</v>
      </c>
      <c r="E383" s="28" t="s">
        <v>102</v>
      </c>
      <c r="F383" s="42">
        <v>10.9</v>
      </c>
      <c r="G383" s="29">
        <v>28.29</v>
      </c>
      <c r="H383" s="29">
        <v>37.08</v>
      </c>
      <c r="I383" s="29">
        <v>404.17</v>
      </c>
      <c r="J383" s="61">
        <v>4.6836842490016387E-5</v>
      </c>
    </row>
    <row r="384" spans="1:10" ht="31.2" customHeight="1" x14ac:dyDescent="0.25">
      <c r="A384" s="60" t="s">
        <v>1083</v>
      </c>
      <c r="B384" s="27" t="s">
        <v>1042</v>
      </c>
      <c r="C384" s="27" t="s">
        <v>32</v>
      </c>
      <c r="D384" s="27" t="s">
        <v>1043</v>
      </c>
      <c r="E384" s="28" t="s">
        <v>102</v>
      </c>
      <c r="F384" s="42">
        <v>1430</v>
      </c>
      <c r="G384" s="29">
        <v>23.58</v>
      </c>
      <c r="H384" s="29">
        <v>30.91</v>
      </c>
      <c r="I384" s="29">
        <v>44201.3</v>
      </c>
      <c r="J384" s="61">
        <v>5.1222241283468868E-3</v>
      </c>
    </row>
    <row r="385" spans="1:10" ht="41.55" customHeight="1" x14ac:dyDescent="0.25">
      <c r="A385" s="60" t="s">
        <v>1084</v>
      </c>
      <c r="B385" s="27" t="s">
        <v>1085</v>
      </c>
      <c r="C385" s="27" t="s">
        <v>32</v>
      </c>
      <c r="D385" s="27" t="s">
        <v>1086</v>
      </c>
      <c r="E385" s="28" t="s">
        <v>102</v>
      </c>
      <c r="F385" s="42">
        <v>40</v>
      </c>
      <c r="G385" s="29">
        <v>30.28</v>
      </c>
      <c r="H385" s="29">
        <v>39.69</v>
      </c>
      <c r="I385" s="29">
        <v>1587.6</v>
      </c>
      <c r="J385" s="61">
        <v>1.8397746279325534E-4</v>
      </c>
    </row>
    <row r="386" spans="1:10" ht="31.2" customHeight="1" x14ac:dyDescent="0.25">
      <c r="A386" s="60" t="s">
        <v>1087</v>
      </c>
      <c r="B386" s="27" t="s">
        <v>1088</v>
      </c>
      <c r="C386" s="27" t="s">
        <v>32</v>
      </c>
      <c r="D386" s="27" t="s">
        <v>1089</v>
      </c>
      <c r="E386" s="28" t="s">
        <v>102</v>
      </c>
      <c r="F386" s="42">
        <v>60</v>
      </c>
      <c r="G386" s="29">
        <v>23.82</v>
      </c>
      <c r="H386" s="29">
        <v>31.22</v>
      </c>
      <c r="I386" s="29">
        <v>1873.2</v>
      </c>
      <c r="J386" s="61">
        <v>2.1707393758146001E-4</v>
      </c>
    </row>
    <row r="387" spans="1:10" ht="41.55" customHeight="1" x14ac:dyDescent="0.25">
      <c r="A387" s="60" t="s">
        <v>1090</v>
      </c>
      <c r="B387" s="27" t="s">
        <v>1091</v>
      </c>
      <c r="C387" s="27" t="s">
        <v>32</v>
      </c>
      <c r="D387" s="27" t="s">
        <v>1092</v>
      </c>
      <c r="E387" s="28" t="s">
        <v>102</v>
      </c>
      <c r="F387" s="42">
        <v>120</v>
      </c>
      <c r="G387" s="29">
        <v>11.23</v>
      </c>
      <c r="H387" s="29">
        <v>14.72</v>
      </c>
      <c r="I387" s="29">
        <v>1766.4</v>
      </c>
      <c r="J387" s="61">
        <v>2.0469752474049273E-4</v>
      </c>
    </row>
    <row r="388" spans="1:10" ht="41.55" customHeight="1" x14ac:dyDescent="0.25">
      <c r="A388" s="60" t="s">
        <v>1093</v>
      </c>
      <c r="B388" s="27" t="s">
        <v>1094</v>
      </c>
      <c r="C388" s="27" t="s">
        <v>32</v>
      </c>
      <c r="D388" s="27" t="s">
        <v>1095</v>
      </c>
      <c r="E388" s="28" t="s">
        <v>102</v>
      </c>
      <c r="F388" s="42">
        <v>1600</v>
      </c>
      <c r="G388" s="29">
        <v>13.86</v>
      </c>
      <c r="H388" s="29">
        <v>18.170000000000002</v>
      </c>
      <c r="I388" s="29">
        <v>29072</v>
      </c>
      <c r="J388" s="61">
        <v>3.368980094687276E-3</v>
      </c>
    </row>
    <row r="389" spans="1:10" ht="19.2" customHeight="1" x14ac:dyDescent="0.25">
      <c r="A389" s="58" t="s">
        <v>1096</v>
      </c>
      <c r="B389" s="22" t="s">
        <v>20</v>
      </c>
      <c r="C389" s="22"/>
      <c r="D389" s="22" t="s">
        <v>1097</v>
      </c>
      <c r="E389" s="23"/>
      <c r="F389" s="41"/>
      <c r="G389" s="24" t="s">
        <v>22</v>
      </c>
      <c r="H389" s="25">
        <v>54036.77</v>
      </c>
      <c r="I389" s="25">
        <v>54036.77</v>
      </c>
      <c r="J389" s="59">
        <v>6.2619978849475285E-3</v>
      </c>
    </row>
    <row r="390" spans="1:10" ht="19.2" customHeight="1" x14ac:dyDescent="0.25">
      <c r="A390" s="60" t="s">
        <v>1098</v>
      </c>
      <c r="B390" s="27" t="s">
        <v>1099</v>
      </c>
      <c r="C390" s="27" t="s">
        <v>196</v>
      </c>
      <c r="D390" s="27" t="s">
        <v>1100</v>
      </c>
      <c r="E390" s="28" t="s">
        <v>102</v>
      </c>
      <c r="F390" s="42">
        <v>150</v>
      </c>
      <c r="G390" s="29">
        <v>120.79</v>
      </c>
      <c r="H390" s="29">
        <v>158.35</v>
      </c>
      <c r="I390" s="29">
        <v>23752.5</v>
      </c>
      <c r="J390" s="61">
        <v>2.7525350749538911E-3</v>
      </c>
    </row>
    <row r="391" spans="1:10" ht="19.2" customHeight="1" x14ac:dyDescent="0.25">
      <c r="A391" s="60" t="s">
        <v>1101</v>
      </c>
      <c r="B391" s="27" t="s">
        <v>1102</v>
      </c>
      <c r="C391" s="27" t="s">
        <v>196</v>
      </c>
      <c r="D391" s="27" t="s">
        <v>1103</v>
      </c>
      <c r="E391" s="28" t="s">
        <v>282</v>
      </c>
      <c r="F391" s="42">
        <v>15</v>
      </c>
      <c r="G391" s="29">
        <v>410.8</v>
      </c>
      <c r="H391" s="29">
        <v>538.54999999999995</v>
      </c>
      <c r="I391" s="29">
        <v>8078.25</v>
      </c>
      <c r="J391" s="61">
        <v>9.3614004712119867E-4</v>
      </c>
    </row>
    <row r="392" spans="1:10" ht="41.55" customHeight="1" x14ac:dyDescent="0.25">
      <c r="A392" s="60" t="s">
        <v>1104</v>
      </c>
      <c r="B392" s="27" t="s">
        <v>1105</v>
      </c>
      <c r="C392" s="27" t="s">
        <v>196</v>
      </c>
      <c r="D392" s="27" t="s">
        <v>1106</v>
      </c>
      <c r="E392" s="28" t="s">
        <v>307</v>
      </c>
      <c r="F392" s="42">
        <v>2</v>
      </c>
      <c r="G392" s="29">
        <v>8469.1200000000008</v>
      </c>
      <c r="H392" s="29">
        <v>11103.01</v>
      </c>
      <c r="I392" s="29">
        <v>22206.02</v>
      </c>
      <c r="J392" s="61">
        <v>2.5733227628724391E-3</v>
      </c>
    </row>
    <row r="393" spans="1:10" ht="19.2" customHeight="1" x14ac:dyDescent="0.25">
      <c r="A393" s="58" t="s">
        <v>1107</v>
      </c>
      <c r="B393" s="22" t="s">
        <v>20</v>
      </c>
      <c r="C393" s="22"/>
      <c r="D393" s="22" t="s">
        <v>1108</v>
      </c>
      <c r="E393" s="23"/>
      <c r="F393" s="41"/>
      <c r="G393" s="24" t="s">
        <v>22</v>
      </c>
      <c r="H393" s="25">
        <v>13794.75</v>
      </c>
      <c r="I393" s="25">
        <v>13794.75</v>
      </c>
      <c r="J393" s="59">
        <v>1.5985910209544338E-3</v>
      </c>
    </row>
    <row r="394" spans="1:10" ht="19.2" customHeight="1" x14ac:dyDescent="0.25">
      <c r="A394" s="58" t="s">
        <v>1109</v>
      </c>
      <c r="B394" s="22" t="s">
        <v>20</v>
      </c>
      <c r="C394" s="22"/>
      <c r="D394" s="22" t="s">
        <v>1110</v>
      </c>
      <c r="E394" s="23"/>
      <c r="F394" s="41"/>
      <c r="G394" s="24" t="s">
        <v>22</v>
      </c>
      <c r="H394" s="25">
        <v>6206.53</v>
      </c>
      <c r="I394" s="25">
        <v>6206.53</v>
      </c>
      <c r="J394" s="59">
        <v>7.1923761788247865E-4</v>
      </c>
    </row>
    <row r="395" spans="1:10" ht="41.55" customHeight="1" x14ac:dyDescent="0.25">
      <c r="A395" s="60" t="s">
        <v>1111</v>
      </c>
      <c r="B395" s="27" t="s">
        <v>1112</v>
      </c>
      <c r="C395" s="27" t="s">
        <v>27</v>
      </c>
      <c r="D395" s="27" t="s">
        <v>1113</v>
      </c>
      <c r="E395" s="28" t="s">
        <v>71</v>
      </c>
      <c r="F395" s="42">
        <v>10</v>
      </c>
      <c r="G395" s="29">
        <v>114.73</v>
      </c>
      <c r="H395" s="29">
        <v>150.41</v>
      </c>
      <c r="I395" s="29">
        <v>1504.1</v>
      </c>
      <c r="J395" s="61">
        <v>1.7430114751028935E-4</v>
      </c>
    </row>
    <row r="396" spans="1:10" ht="20.85" customHeight="1" x14ac:dyDescent="0.25">
      <c r="A396" s="60" t="s">
        <v>1114</v>
      </c>
      <c r="B396" s="27" t="s">
        <v>1115</v>
      </c>
      <c r="C396" s="27" t="s">
        <v>32</v>
      </c>
      <c r="D396" s="27" t="s">
        <v>1116</v>
      </c>
      <c r="E396" s="28" t="s">
        <v>102</v>
      </c>
      <c r="F396" s="42">
        <v>45</v>
      </c>
      <c r="G396" s="29">
        <v>8.5500000000000007</v>
      </c>
      <c r="H396" s="29">
        <v>11.2</v>
      </c>
      <c r="I396" s="29">
        <v>504</v>
      </c>
      <c r="J396" s="61">
        <v>5.8405543743890585E-5</v>
      </c>
    </row>
    <row r="397" spans="1:10" ht="20.85" customHeight="1" x14ac:dyDescent="0.25">
      <c r="A397" s="60" t="s">
        <v>1117</v>
      </c>
      <c r="B397" s="27" t="s">
        <v>1118</v>
      </c>
      <c r="C397" s="27" t="s">
        <v>196</v>
      </c>
      <c r="D397" s="27" t="s">
        <v>1119</v>
      </c>
      <c r="E397" s="28" t="s">
        <v>282</v>
      </c>
      <c r="F397" s="42">
        <v>1</v>
      </c>
      <c r="G397" s="29">
        <v>352.96</v>
      </c>
      <c r="H397" s="29">
        <v>462.73</v>
      </c>
      <c r="I397" s="29">
        <v>462.73</v>
      </c>
      <c r="J397" s="61">
        <v>5.362301042978272E-5</v>
      </c>
    </row>
    <row r="398" spans="1:10" ht="31.2" customHeight="1" x14ac:dyDescent="0.25">
      <c r="A398" s="60" t="s">
        <v>1120</v>
      </c>
      <c r="B398" s="27" t="s">
        <v>1121</v>
      </c>
      <c r="C398" s="27" t="s">
        <v>32</v>
      </c>
      <c r="D398" s="27" t="s">
        <v>1122</v>
      </c>
      <c r="E398" s="28" t="s">
        <v>282</v>
      </c>
      <c r="F398" s="42">
        <v>10</v>
      </c>
      <c r="G398" s="29">
        <v>25.4</v>
      </c>
      <c r="H398" s="29">
        <v>33.29</v>
      </c>
      <c r="I398" s="29">
        <v>332.9</v>
      </c>
      <c r="J398" s="61">
        <v>3.8577788714962651E-5</v>
      </c>
    </row>
    <row r="399" spans="1:10" ht="19.2" customHeight="1" x14ac:dyDescent="0.25">
      <c r="A399" s="58" t="s">
        <v>1123</v>
      </c>
      <c r="B399" s="22" t="s">
        <v>20</v>
      </c>
      <c r="C399" s="22"/>
      <c r="D399" s="22" t="s">
        <v>1124</v>
      </c>
      <c r="E399" s="23"/>
      <c r="F399" s="41"/>
      <c r="G399" s="24" t="s">
        <v>22</v>
      </c>
      <c r="H399" s="25">
        <v>3402.8</v>
      </c>
      <c r="I399" s="25">
        <v>3402.8</v>
      </c>
      <c r="J399" s="59">
        <v>3.9433012748355336E-4</v>
      </c>
    </row>
    <row r="400" spans="1:10" ht="31.2" customHeight="1" x14ac:dyDescent="0.25">
      <c r="A400" s="60" t="s">
        <v>1125</v>
      </c>
      <c r="B400" s="27" t="s">
        <v>1126</v>
      </c>
      <c r="C400" s="27" t="s">
        <v>32</v>
      </c>
      <c r="D400" s="27" t="s">
        <v>1127</v>
      </c>
      <c r="E400" s="28" t="s">
        <v>102</v>
      </c>
      <c r="F400" s="42">
        <v>150</v>
      </c>
      <c r="G400" s="29">
        <v>11.64</v>
      </c>
      <c r="H400" s="29">
        <v>15.26</v>
      </c>
      <c r="I400" s="29">
        <v>2289</v>
      </c>
      <c r="J400" s="61">
        <v>2.6525851117016976E-4</v>
      </c>
    </row>
    <row r="401" spans="1:10" ht="20.85" customHeight="1" x14ac:dyDescent="0.25">
      <c r="A401" s="60" t="s">
        <v>1128</v>
      </c>
      <c r="B401" s="27" t="s">
        <v>1129</v>
      </c>
      <c r="C401" s="27" t="s">
        <v>32</v>
      </c>
      <c r="D401" s="27" t="s">
        <v>1130</v>
      </c>
      <c r="E401" s="28" t="s">
        <v>102</v>
      </c>
      <c r="F401" s="42">
        <v>30</v>
      </c>
      <c r="G401" s="29">
        <v>12.29</v>
      </c>
      <c r="H401" s="29">
        <v>16.11</v>
      </c>
      <c r="I401" s="29">
        <v>483.3</v>
      </c>
      <c r="J401" s="61">
        <v>5.6006744625837937E-5</v>
      </c>
    </row>
    <row r="402" spans="1:10" ht="31.2" customHeight="1" x14ac:dyDescent="0.25">
      <c r="A402" s="60" t="s">
        <v>1131</v>
      </c>
      <c r="B402" s="27" t="s">
        <v>1132</v>
      </c>
      <c r="C402" s="27" t="s">
        <v>32</v>
      </c>
      <c r="D402" s="27" t="s">
        <v>1133</v>
      </c>
      <c r="E402" s="28" t="s">
        <v>102</v>
      </c>
      <c r="F402" s="42">
        <v>25</v>
      </c>
      <c r="G402" s="29">
        <v>19.239999999999998</v>
      </c>
      <c r="H402" s="29">
        <v>25.22</v>
      </c>
      <c r="I402" s="29">
        <v>630.5</v>
      </c>
      <c r="J402" s="61">
        <v>7.3064871687545662E-5</v>
      </c>
    </row>
    <row r="403" spans="1:10" ht="19.2" customHeight="1" x14ac:dyDescent="0.25">
      <c r="A403" s="58" t="s">
        <v>1134</v>
      </c>
      <c r="B403" s="22" t="s">
        <v>20</v>
      </c>
      <c r="C403" s="22"/>
      <c r="D403" s="22" t="s">
        <v>1135</v>
      </c>
      <c r="E403" s="23"/>
      <c r="F403" s="41"/>
      <c r="G403" s="24" t="s">
        <v>22</v>
      </c>
      <c r="H403" s="25">
        <v>7588.22</v>
      </c>
      <c r="I403" s="25">
        <v>7588.22</v>
      </c>
      <c r="J403" s="59">
        <v>8.7935340307195519E-4</v>
      </c>
    </row>
    <row r="404" spans="1:10" ht="20.85" customHeight="1" x14ac:dyDescent="0.25">
      <c r="A404" s="60" t="s">
        <v>1136</v>
      </c>
      <c r="B404" s="27" t="s">
        <v>1137</v>
      </c>
      <c r="C404" s="27" t="s">
        <v>196</v>
      </c>
      <c r="D404" s="27" t="s">
        <v>1138</v>
      </c>
      <c r="E404" s="28" t="s">
        <v>307</v>
      </c>
      <c r="F404" s="42">
        <v>1</v>
      </c>
      <c r="G404" s="29">
        <v>3228.36</v>
      </c>
      <c r="H404" s="29">
        <v>4232.37</v>
      </c>
      <c r="I404" s="29">
        <v>4232.37</v>
      </c>
      <c r="J404" s="61">
        <v>4.9046403010978221E-4</v>
      </c>
    </row>
    <row r="405" spans="1:10" ht="41.55" customHeight="1" x14ac:dyDescent="0.25">
      <c r="A405" s="60" t="s">
        <v>1139</v>
      </c>
      <c r="B405" s="27" t="s">
        <v>1140</v>
      </c>
      <c r="C405" s="27" t="s">
        <v>196</v>
      </c>
      <c r="D405" s="27" t="s">
        <v>1141</v>
      </c>
      <c r="E405" s="28" t="s">
        <v>307</v>
      </c>
      <c r="F405" s="42">
        <v>5</v>
      </c>
      <c r="G405" s="29">
        <v>511.96</v>
      </c>
      <c r="H405" s="29">
        <v>671.17</v>
      </c>
      <c r="I405" s="29">
        <v>3355.85</v>
      </c>
      <c r="J405" s="61">
        <v>3.8888937296217309E-4</v>
      </c>
    </row>
    <row r="406" spans="1:10" ht="19.2" customHeight="1" x14ac:dyDescent="0.25">
      <c r="A406" s="58" t="s">
        <v>1142</v>
      </c>
      <c r="B406" s="22" t="s">
        <v>20</v>
      </c>
      <c r="C406" s="22"/>
      <c r="D406" s="22" t="s">
        <v>1143</v>
      </c>
      <c r="E406" s="23"/>
      <c r="F406" s="41"/>
      <c r="G406" s="24" t="s">
        <v>22</v>
      </c>
      <c r="H406" s="25">
        <v>286787.07</v>
      </c>
      <c r="I406" s="25">
        <v>286787.07</v>
      </c>
      <c r="J406" s="59">
        <v>3.3234037226323836E-2</v>
      </c>
    </row>
    <row r="407" spans="1:10" ht="19.2" customHeight="1" x14ac:dyDescent="0.25">
      <c r="A407" s="58" t="s">
        <v>1144</v>
      </c>
      <c r="B407" s="22" t="s">
        <v>20</v>
      </c>
      <c r="C407" s="22"/>
      <c r="D407" s="22" t="s">
        <v>1145</v>
      </c>
      <c r="E407" s="23"/>
      <c r="F407" s="41"/>
      <c r="G407" s="24" t="s">
        <v>22</v>
      </c>
      <c r="H407" s="25">
        <v>93697.13</v>
      </c>
      <c r="I407" s="25">
        <v>93697.13</v>
      </c>
      <c r="J407" s="59">
        <v>1.0857999652563498E-2</v>
      </c>
    </row>
    <row r="408" spans="1:10" ht="31.2" customHeight="1" x14ac:dyDescent="0.25">
      <c r="A408" s="60" t="s">
        <v>1146</v>
      </c>
      <c r="B408" s="27" t="s">
        <v>1147</v>
      </c>
      <c r="C408" s="27" t="s">
        <v>32</v>
      </c>
      <c r="D408" s="27" t="s">
        <v>1148</v>
      </c>
      <c r="E408" s="28" t="s">
        <v>102</v>
      </c>
      <c r="F408" s="42">
        <v>1407</v>
      </c>
      <c r="G408" s="29">
        <v>6.55</v>
      </c>
      <c r="H408" s="29">
        <v>8.58</v>
      </c>
      <c r="I408" s="29">
        <v>12072.06</v>
      </c>
      <c r="J408" s="61">
        <v>1.3989587865255392E-3</v>
      </c>
    </row>
    <row r="409" spans="1:10" ht="31.2" customHeight="1" x14ac:dyDescent="0.25">
      <c r="A409" s="60" t="s">
        <v>1149</v>
      </c>
      <c r="B409" s="27" t="s">
        <v>1150</v>
      </c>
      <c r="C409" s="27" t="s">
        <v>32</v>
      </c>
      <c r="D409" s="27" t="s">
        <v>1151</v>
      </c>
      <c r="E409" s="28" t="s">
        <v>102</v>
      </c>
      <c r="F409" s="42">
        <v>1407</v>
      </c>
      <c r="G409" s="29">
        <v>9.6199999999999992</v>
      </c>
      <c r="H409" s="29">
        <v>12.61</v>
      </c>
      <c r="I409" s="29">
        <v>17742.27</v>
      </c>
      <c r="J409" s="61">
        <v>2.0560454892875352E-3</v>
      </c>
    </row>
    <row r="410" spans="1:10" ht="31.2" customHeight="1" x14ac:dyDescent="0.25">
      <c r="A410" s="60" t="s">
        <v>1152</v>
      </c>
      <c r="B410" s="27" t="s">
        <v>1153</v>
      </c>
      <c r="C410" s="27" t="s">
        <v>32</v>
      </c>
      <c r="D410" s="27" t="s">
        <v>1154</v>
      </c>
      <c r="E410" s="28" t="s">
        <v>102</v>
      </c>
      <c r="F410" s="42">
        <v>463</v>
      </c>
      <c r="G410" s="29">
        <v>39.97</v>
      </c>
      <c r="H410" s="29">
        <v>52.4</v>
      </c>
      <c r="I410" s="29">
        <v>24261.200000000001</v>
      </c>
      <c r="J410" s="61">
        <v>2.8114852735699968E-3</v>
      </c>
    </row>
    <row r="411" spans="1:10" ht="31.2" customHeight="1" x14ac:dyDescent="0.25">
      <c r="A411" s="60" t="s">
        <v>1155</v>
      </c>
      <c r="B411" s="27" t="s">
        <v>1156</v>
      </c>
      <c r="C411" s="27" t="s">
        <v>32</v>
      </c>
      <c r="D411" s="27" t="s">
        <v>1157</v>
      </c>
      <c r="E411" s="28" t="s">
        <v>102</v>
      </c>
      <c r="F411" s="42">
        <v>180</v>
      </c>
      <c r="G411" s="29">
        <v>64.34</v>
      </c>
      <c r="H411" s="29">
        <v>84.34</v>
      </c>
      <c r="I411" s="29">
        <v>15181.2</v>
      </c>
      <c r="J411" s="61">
        <v>1.7592584140570472E-3</v>
      </c>
    </row>
    <row r="412" spans="1:10" ht="31.2" customHeight="1" x14ac:dyDescent="0.25">
      <c r="A412" s="60" t="s">
        <v>1158</v>
      </c>
      <c r="B412" s="27" t="s">
        <v>1159</v>
      </c>
      <c r="C412" s="27" t="s">
        <v>32</v>
      </c>
      <c r="D412" s="27" t="s">
        <v>1160</v>
      </c>
      <c r="E412" s="28" t="s">
        <v>102</v>
      </c>
      <c r="F412" s="42">
        <v>180</v>
      </c>
      <c r="G412" s="29">
        <v>103.57</v>
      </c>
      <c r="H412" s="29">
        <v>135.78</v>
      </c>
      <c r="I412" s="29">
        <v>24440.400000000001</v>
      </c>
      <c r="J412" s="61">
        <v>2.8322516891233799E-3</v>
      </c>
    </row>
    <row r="413" spans="1:10" ht="19.2" customHeight="1" x14ac:dyDescent="0.25">
      <c r="A413" s="58" t="s">
        <v>1161</v>
      </c>
      <c r="B413" s="22" t="s">
        <v>20</v>
      </c>
      <c r="C413" s="22"/>
      <c r="D413" s="22" t="s">
        <v>1162</v>
      </c>
      <c r="E413" s="23"/>
      <c r="F413" s="41">
        <v>1</v>
      </c>
      <c r="G413" s="24" t="s">
        <v>22</v>
      </c>
      <c r="H413" s="25">
        <v>3765.96</v>
      </c>
      <c r="I413" s="25">
        <v>3765.96</v>
      </c>
      <c r="J413" s="59">
        <v>4.3641456650345676E-4</v>
      </c>
    </row>
    <row r="414" spans="1:10" ht="31.2" customHeight="1" x14ac:dyDescent="0.25">
      <c r="A414" s="60" t="s">
        <v>1163</v>
      </c>
      <c r="B414" s="27" t="s">
        <v>393</v>
      </c>
      <c r="C414" s="27" t="s">
        <v>32</v>
      </c>
      <c r="D414" s="27" t="s">
        <v>394</v>
      </c>
      <c r="E414" s="28" t="s">
        <v>102</v>
      </c>
      <c r="F414" s="42">
        <v>60</v>
      </c>
      <c r="G414" s="29">
        <v>35.26</v>
      </c>
      <c r="H414" s="29">
        <v>46.22</v>
      </c>
      <c r="I414" s="29">
        <v>2773.2</v>
      </c>
      <c r="J414" s="61">
        <v>3.2136955140983609E-4</v>
      </c>
    </row>
    <row r="415" spans="1:10" ht="31.2" customHeight="1" x14ac:dyDescent="0.25">
      <c r="A415" s="60" t="s">
        <v>1164</v>
      </c>
      <c r="B415" s="27" t="s">
        <v>453</v>
      </c>
      <c r="C415" s="27" t="s">
        <v>32</v>
      </c>
      <c r="D415" s="27" t="s">
        <v>454</v>
      </c>
      <c r="E415" s="28" t="s">
        <v>282</v>
      </c>
      <c r="F415" s="42">
        <v>12</v>
      </c>
      <c r="G415" s="29">
        <v>23.3</v>
      </c>
      <c r="H415" s="29">
        <v>30.54</v>
      </c>
      <c r="I415" s="29">
        <v>366.48</v>
      </c>
      <c r="J415" s="61">
        <v>4.2469173950914724E-5</v>
      </c>
    </row>
    <row r="416" spans="1:10" ht="31.2" customHeight="1" x14ac:dyDescent="0.25">
      <c r="A416" s="60" t="s">
        <v>1165</v>
      </c>
      <c r="B416" s="27" t="s">
        <v>438</v>
      </c>
      <c r="C416" s="27" t="s">
        <v>32</v>
      </c>
      <c r="D416" s="27" t="s">
        <v>439</v>
      </c>
      <c r="E416" s="28" t="s">
        <v>282</v>
      </c>
      <c r="F416" s="42">
        <v>12</v>
      </c>
      <c r="G416" s="29">
        <v>23.23</v>
      </c>
      <c r="H416" s="29">
        <v>30.45</v>
      </c>
      <c r="I416" s="29">
        <v>365.4</v>
      </c>
      <c r="J416" s="61">
        <v>4.2344019214320673E-5</v>
      </c>
    </row>
    <row r="417" spans="1:10" ht="31.2" customHeight="1" x14ac:dyDescent="0.25">
      <c r="A417" s="60" t="s">
        <v>1166</v>
      </c>
      <c r="B417" s="27" t="s">
        <v>482</v>
      </c>
      <c r="C417" s="27" t="s">
        <v>32</v>
      </c>
      <c r="D417" s="27" t="s">
        <v>483</v>
      </c>
      <c r="E417" s="28" t="s">
        <v>282</v>
      </c>
      <c r="F417" s="42">
        <v>6</v>
      </c>
      <c r="G417" s="29">
        <v>33.17</v>
      </c>
      <c r="H417" s="29">
        <v>43.48</v>
      </c>
      <c r="I417" s="29">
        <v>260.88</v>
      </c>
      <c r="J417" s="61">
        <v>3.0231821928385269E-5</v>
      </c>
    </row>
    <row r="418" spans="1:10" ht="19.2" customHeight="1" x14ac:dyDescent="0.25">
      <c r="A418" s="58" t="s">
        <v>1167</v>
      </c>
      <c r="B418" s="22" t="s">
        <v>20</v>
      </c>
      <c r="C418" s="22"/>
      <c r="D418" s="22" t="s">
        <v>1168</v>
      </c>
      <c r="E418" s="23"/>
      <c r="F418" s="41"/>
      <c r="G418" s="24" t="s">
        <v>22</v>
      </c>
      <c r="H418" s="25">
        <v>189323.98</v>
      </c>
      <c r="I418" s="25">
        <v>189323.98</v>
      </c>
      <c r="J418" s="59">
        <v>2.1939623007256878E-2</v>
      </c>
    </row>
    <row r="419" spans="1:10" ht="83.25" customHeight="1" x14ac:dyDescent="0.25">
      <c r="A419" s="60" t="s">
        <v>1169</v>
      </c>
      <c r="B419" s="27" t="s">
        <v>1170</v>
      </c>
      <c r="C419" s="27" t="s">
        <v>27</v>
      </c>
      <c r="D419" s="27" t="s">
        <v>1171</v>
      </c>
      <c r="E419" s="28" t="s">
        <v>71</v>
      </c>
      <c r="F419" s="42">
        <v>12</v>
      </c>
      <c r="G419" s="29">
        <v>2441.4699999999998</v>
      </c>
      <c r="H419" s="29">
        <v>3200.76</v>
      </c>
      <c r="I419" s="29">
        <v>38409.120000000003</v>
      </c>
      <c r="J419" s="61">
        <v>4.4510030522308388E-3</v>
      </c>
    </row>
    <row r="420" spans="1:10" ht="83.25" customHeight="1" x14ac:dyDescent="0.25">
      <c r="A420" s="60" t="s">
        <v>1172</v>
      </c>
      <c r="B420" s="27" t="s">
        <v>1173</v>
      </c>
      <c r="C420" s="27" t="s">
        <v>27</v>
      </c>
      <c r="D420" s="27" t="s">
        <v>1174</v>
      </c>
      <c r="E420" s="28" t="s">
        <v>71</v>
      </c>
      <c r="F420" s="42">
        <v>11</v>
      </c>
      <c r="G420" s="29">
        <v>2749.69</v>
      </c>
      <c r="H420" s="29">
        <v>3604.84</v>
      </c>
      <c r="I420" s="29">
        <v>39653.24</v>
      </c>
      <c r="J420" s="61">
        <v>4.5951766734265717E-3</v>
      </c>
    </row>
    <row r="421" spans="1:10" ht="83.25" customHeight="1" x14ac:dyDescent="0.25">
      <c r="A421" s="60" t="s">
        <v>1175</v>
      </c>
      <c r="B421" s="27" t="s">
        <v>1176</v>
      </c>
      <c r="C421" s="27" t="s">
        <v>27</v>
      </c>
      <c r="D421" s="27" t="s">
        <v>1177</v>
      </c>
      <c r="E421" s="28" t="s">
        <v>71</v>
      </c>
      <c r="F421" s="42">
        <v>4</v>
      </c>
      <c r="G421" s="29">
        <v>3670.1</v>
      </c>
      <c r="H421" s="29">
        <v>4811.5</v>
      </c>
      <c r="I421" s="29">
        <v>19246</v>
      </c>
      <c r="J421" s="61">
        <v>2.2303037597121394E-3</v>
      </c>
    </row>
    <row r="422" spans="1:10" ht="83.25" customHeight="1" x14ac:dyDescent="0.25">
      <c r="A422" s="60" t="s">
        <v>1178</v>
      </c>
      <c r="B422" s="27" t="s">
        <v>1179</v>
      </c>
      <c r="C422" s="27" t="s">
        <v>27</v>
      </c>
      <c r="D422" s="27" t="s">
        <v>1180</v>
      </c>
      <c r="E422" s="28" t="s">
        <v>71</v>
      </c>
      <c r="F422" s="42">
        <v>5</v>
      </c>
      <c r="G422" s="29">
        <v>4111.42</v>
      </c>
      <c r="H422" s="29">
        <v>5390.07</v>
      </c>
      <c r="I422" s="29">
        <v>26950.35</v>
      </c>
      <c r="J422" s="61">
        <v>3.1231147734884159E-3</v>
      </c>
    </row>
    <row r="423" spans="1:10" ht="83.25" customHeight="1" x14ac:dyDescent="0.25">
      <c r="A423" s="60" t="s">
        <v>1181</v>
      </c>
      <c r="B423" s="27" t="s">
        <v>1182</v>
      </c>
      <c r="C423" s="27" t="s">
        <v>27</v>
      </c>
      <c r="D423" s="27" t="s">
        <v>1183</v>
      </c>
      <c r="E423" s="28" t="s">
        <v>71</v>
      </c>
      <c r="F423" s="42">
        <v>5</v>
      </c>
      <c r="G423" s="29">
        <v>9205.4699999999993</v>
      </c>
      <c r="H423" s="29">
        <v>12068.37</v>
      </c>
      <c r="I423" s="29">
        <v>60341.85</v>
      </c>
      <c r="J423" s="61">
        <v>6.9926558725442144E-3</v>
      </c>
    </row>
    <row r="424" spans="1:10" ht="31.2" customHeight="1" x14ac:dyDescent="0.25">
      <c r="A424" s="60" t="s">
        <v>1184</v>
      </c>
      <c r="B424" s="27" t="s">
        <v>1185</v>
      </c>
      <c r="C424" s="27" t="s">
        <v>32</v>
      </c>
      <c r="D424" s="27" t="s">
        <v>1186</v>
      </c>
      <c r="E424" s="28" t="s">
        <v>282</v>
      </c>
      <c r="F424" s="42">
        <v>74</v>
      </c>
      <c r="G424" s="29">
        <v>48.69</v>
      </c>
      <c r="H424" s="29">
        <v>63.83</v>
      </c>
      <c r="I424" s="29">
        <v>4723.42</v>
      </c>
      <c r="J424" s="61">
        <v>5.473688758546978E-4</v>
      </c>
    </row>
    <row r="425" spans="1:10" ht="19.2" customHeight="1" x14ac:dyDescent="0.25">
      <c r="A425" s="58" t="s">
        <v>1187</v>
      </c>
      <c r="B425" s="22" t="s">
        <v>20</v>
      </c>
      <c r="C425" s="22"/>
      <c r="D425" s="22" t="s">
        <v>1188</v>
      </c>
      <c r="E425" s="23"/>
      <c r="F425" s="41">
        <v>1</v>
      </c>
      <c r="G425" s="24" t="s">
        <v>22</v>
      </c>
      <c r="H425" s="25">
        <v>565840.31000000006</v>
      </c>
      <c r="I425" s="25">
        <v>565840.31000000006</v>
      </c>
      <c r="J425" s="59">
        <v>6.5571847178098427E-2</v>
      </c>
    </row>
    <row r="426" spans="1:10" ht="20.85" customHeight="1" x14ac:dyDescent="0.25">
      <c r="A426" s="60" t="s">
        <v>1189</v>
      </c>
      <c r="B426" s="27" t="s">
        <v>1190</v>
      </c>
      <c r="C426" s="27" t="s">
        <v>27</v>
      </c>
      <c r="D426" s="27" t="s">
        <v>1191</v>
      </c>
      <c r="E426" s="28" t="s">
        <v>57</v>
      </c>
      <c r="F426" s="42">
        <v>579</v>
      </c>
      <c r="G426" s="29">
        <v>13.49</v>
      </c>
      <c r="H426" s="29">
        <v>17.68</v>
      </c>
      <c r="I426" s="29">
        <v>10236.719999999999</v>
      </c>
      <c r="J426" s="61">
        <v>1.186272217765793E-3</v>
      </c>
    </row>
    <row r="427" spans="1:10" ht="19.2" customHeight="1" x14ac:dyDescent="0.25">
      <c r="A427" s="60" t="s">
        <v>1192</v>
      </c>
      <c r="B427" s="27" t="s">
        <v>1193</v>
      </c>
      <c r="C427" s="27" t="s">
        <v>196</v>
      </c>
      <c r="D427" s="27" t="s">
        <v>1194</v>
      </c>
      <c r="E427" s="28" t="s">
        <v>282</v>
      </c>
      <c r="F427" s="42">
        <v>120</v>
      </c>
      <c r="G427" s="29">
        <v>2893.5</v>
      </c>
      <c r="H427" s="29">
        <v>3793.37</v>
      </c>
      <c r="I427" s="29">
        <v>455204.4</v>
      </c>
      <c r="J427" s="61">
        <v>5.2750913683752912E-2</v>
      </c>
    </row>
    <row r="428" spans="1:10" ht="20.85" customHeight="1" x14ac:dyDescent="0.25">
      <c r="A428" s="60" t="s">
        <v>1195</v>
      </c>
      <c r="B428" s="27" t="s">
        <v>1196</v>
      </c>
      <c r="C428" s="27" t="s">
        <v>196</v>
      </c>
      <c r="D428" s="27" t="s">
        <v>1197</v>
      </c>
      <c r="E428" s="28" t="s">
        <v>282</v>
      </c>
      <c r="F428" s="42">
        <v>2</v>
      </c>
      <c r="G428" s="29">
        <v>22596.6</v>
      </c>
      <c r="H428" s="29">
        <v>29624.14</v>
      </c>
      <c r="I428" s="29">
        <v>59248.28</v>
      </c>
      <c r="J428" s="61">
        <v>6.8659285898616624E-3</v>
      </c>
    </row>
    <row r="429" spans="1:10" ht="31.2" customHeight="1" x14ac:dyDescent="0.25">
      <c r="A429" s="60" t="s">
        <v>1198</v>
      </c>
      <c r="B429" s="27" t="s">
        <v>1199</v>
      </c>
      <c r="C429" s="27" t="s">
        <v>27</v>
      </c>
      <c r="D429" s="27" t="s">
        <v>1200</v>
      </c>
      <c r="E429" s="28" t="s">
        <v>71</v>
      </c>
      <c r="F429" s="42">
        <v>2</v>
      </c>
      <c r="G429" s="29">
        <v>527.72</v>
      </c>
      <c r="H429" s="29">
        <v>691.84</v>
      </c>
      <c r="I429" s="29">
        <v>1383.68</v>
      </c>
      <c r="J429" s="61">
        <v>1.6034639438005264E-4</v>
      </c>
    </row>
    <row r="430" spans="1:10" ht="20.85" customHeight="1" x14ac:dyDescent="0.25">
      <c r="A430" s="60" t="s">
        <v>1201</v>
      </c>
      <c r="B430" s="27" t="s">
        <v>1202</v>
      </c>
      <c r="C430" s="27" t="s">
        <v>27</v>
      </c>
      <c r="D430" s="27" t="s">
        <v>1203</v>
      </c>
      <c r="E430" s="28" t="s">
        <v>57</v>
      </c>
      <c r="F430" s="42">
        <v>90</v>
      </c>
      <c r="G430" s="29">
        <v>65.58</v>
      </c>
      <c r="H430" s="29">
        <v>85.97</v>
      </c>
      <c r="I430" s="29">
        <v>7737.3</v>
      </c>
      <c r="J430" s="61">
        <v>8.9662939208254885E-4</v>
      </c>
    </row>
    <row r="431" spans="1:10" ht="20.85" customHeight="1" x14ac:dyDescent="0.25">
      <c r="A431" s="60" t="s">
        <v>1204</v>
      </c>
      <c r="B431" s="27" t="s">
        <v>1205</v>
      </c>
      <c r="C431" s="27" t="s">
        <v>27</v>
      </c>
      <c r="D431" s="27" t="s">
        <v>1206</v>
      </c>
      <c r="E431" s="28" t="s">
        <v>57</v>
      </c>
      <c r="F431" s="42">
        <v>90</v>
      </c>
      <c r="G431" s="29">
        <v>33.93</v>
      </c>
      <c r="H431" s="29">
        <v>44.48</v>
      </c>
      <c r="I431" s="29">
        <v>4003.2</v>
      </c>
      <c r="J431" s="61">
        <v>4.6390689030861669E-4</v>
      </c>
    </row>
    <row r="432" spans="1:10" ht="41.55" customHeight="1" x14ac:dyDescent="0.25">
      <c r="A432" s="60" t="s">
        <v>1207</v>
      </c>
      <c r="B432" s="27" t="s">
        <v>1208</v>
      </c>
      <c r="C432" s="27" t="s">
        <v>27</v>
      </c>
      <c r="D432" s="27" t="s">
        <v>1209</v>
      </c>
      <c r="E432" s="28" t="s">
        <v>71</v>
      </c>
      <c r="F432" s="42">
        <v>2</v>
      </c>
      <c r="G432" s="29">
        <v>298.26</v>
      </c>
      <c r="H432" s="29">
        <v>391.01</v>
      </c>
      <c r="I432" s="29">
        <v>782.02</v>
      </c>
      <c r="J432" s="61">
        <v>9.0623617695629593E-5</v>
      </c>
    </row>
    <row r="433" spans="1:10" ht="20.85" customHeight="1" x14ac:dyDescent="0.25">
      <c r="A433" s="60" t="s">
        <v>1210</v>
      </c>
      <c r="B433" s="27" t="s">
        <v>1211</v>
      </c>
      <c r="C433" s="27" t="s">
        <v>27</v>
      </c>
      <c r="D433" s="27" t="s">
        <v>1212</v>
      </c>
      <c r="E433" s="28" t="s">
        <v>57</v>
      </c>
      <c r="F433" s="42">
        <v>45</v>
      </c>
      <c r="G433" s="29">
        <v>37.25</v>
      </c>
      <c r="H433" s="29">
        <v>48.83</v>
      </c>
      <c r="I433" s="29">
        <v>2197.35</v>
      </c>
      <c r="J433" s="61">
        <v>2.5463774116198015E-4</v>
      </c>
    </row>
    <row r="434" spans="1:10" ht="31.2" customHeight="1" x14ac:dyDescent="0.25">
      <c r="A434" s="60" t="s">
        <v>1213</v>
      </c>
      <c r="B434" s="27" t="s">
        <v>1214</v>
      </c>
      <c r="C434" s="27" t="s">
        <v>27</v>
      </c>
      <c r="D434" s="27" t="s">
        <v>1215</v>
      </c>
      <c r="E434" s="28" t="s">
        <v>57</v>
      </c>
      <c r="F434" s="42">
        <v>60</v>
      </c>
      <c r="G434" s="29">
        <v>29.99</v>
      </c>
      <c r="H434" s="29">
        <v>39.31</v>
      </c>
      <c r="I434" s="29">
        <v>2358.6</v>
      </c>
      <c r="J434" s="61">
        <v>2.7332403863956418E-4</v>
      </c>
    </row>
    <row r="435" spans="1:10" ht="20.85" customHeight="1" x14ac:dyDescent="0.25">
      <c r="A435" s="60" t="s">
        <v>1216</v>
      </c>
      <c r="B435" s="27" t="s">
        <v>1217</v>
      </c>
      <c r="C435" s="27" t="s">
        <v>27</v>
      </c>
      <c r="D435" s="27" t="s">
        <v>1218</v>
      </c>
      <c r="E435" s="28" t="s">
        <v>57</v>
      </c>
      <c r="F435" s="42">
        <v>80</v>
      </c>
      <c r="G435" s="29">
        <v>26.89</v>
      </c>
      <c r="H435" s="29">
        <v>35.25</v>
      </c>
      <c r="I435" s="29">
        <v>2820</v>
      </c>
      <c r="J435" s="61">
        <v>3.267929233289116E-4</v>
      </c>
    </row>
    <row r="436" spans="1:10" ht="20.85" customHeight="1" x14ac:dyDescent="0.25">
      <c r="A436" s="60" t="s">
        <v>1219</v>
      </c>
      <c r="B436" s="27" t="s">
        <v>1220</v>
      </c>
      <c r="C436" s="27" t="s">
        <v>27</v>
      </c>
      <c r="D436" s="27" t="s">
        <v>1221</v>
      </c>
      <c r="E436" s="28" t="s">
        <v>57</v>
      </c>
      <c r="F436" s="42">
        <v>320</v>
      </c>
      <c r="G436" s="29">
        <v>37.880000000000003</v>
      </c>
      <c r="H436" s="29">
        <v>49.66</v>
      </c>
      <c r="I436" s="29">
        <v>15891.2</v>
      </c>
      <c r="J436" s="61">
        <v>1.8415360649660995E-3</v>
      </c>
    </row>
    <row r="437" spans="1:10" ht="31.2" customHeight="1" x14ac:dyDescent="0.25">
      <c r="A437" s="60" t="s">
        <v>1222</v>
      </c>
      <c r="B437" s="27" t="s">
        <v>1223</v>
      </c>
      <c r="C437" s="27" t="s">
        <v>27</v>
      </c>
      <c r="D437" s="27" t="s">
        <v>1224</v>
      </c>
      <c r="E437" s="28" t="s">
        <v>71</v>
      </c>
      <c r="F437" s="42">
        <v>2</v>
      </c>
      <c r="G437" s="29">
        <v>95.69</v>
      </c>
      <c r="H437" s="29">
        <v>125.44</v>
      </c>
      <c r="I437" s="29">
        <v>250.88</v>
      </c>
      <c r="J437" s="61">
        <v>2.9072981774736648E-5</v>
      </c>
    </row>
    <row r="438" spans="1:10" ht="31.2" customHeight="1" x14ac:dyDescent="0.25">
      <c r="A438" s="60" t="s">
        <v>1225</v>
      </c>
      <c r="B438" s="27" t="s">
        <v>1226</v>
      </c>
      <c r="C438" s="27" t="s">
        <v>27</v>
      </c>
      <c r="D438" s="27" t="s">
        <v>1227</v>
      </c>
      <c r="E438" s="28" t="s">
        <v>71</v>
      </c>
      <c r="F438" s="42">
        <v>2</v>
      </c>
      <c r="G438" s="29">
        <v>180.9</v>
      </c>
      <c r="H438" s="29">
        <v>237.15</v>
      </c>
      <c r="I438" s="29">
        <v>474.3</v>
      </c>
      <c r="J438" s="61">
        <v>5.4963788487554175E-5</v>
      </c>
    </row>
    <row r="439" spans="1:10" ht="20.85" customHeight="1" x14ac:dyDescent="0.25">
      <c r="A439" s="60" t="s">
        <v>1228</v>
      </c>
      <c r="B439" s="27" t="s">
        <v>1229</v>
      </c>
      <c r="C439" s="27" t="s">
        <v>27</v>
      </c>
      <c r="D439" s="27" t="s">
        <v>1230</v>
      </c>
      <c r="E439" s="28" t="s">
        <v>71</v>
      </c>
      <c r="F439" s="42">
        <v>2</v>
      </c>
      <c r="G439" s="29">
        <v>248.98</v>
      </c>
      <c r="H439" s="29">
        <v>326.41000000000003</v>
      </c>
      <c r="I439" s="29">
        <v>652.82000000000005</v>
      </c>
      <c r="J439" s="61">
        <v>7.5651402910489394E-5</v>
      </c>
    </row>
    <row r="440" spans="1:10" ht="31.2" customHeight="1" x14ac:dyDescent="0.25">
      <c r="A440" s="60" t="s">
        <v>1231</v>
      </c>
      <c r="B440" s="27" t="s">
        <v>1232</v>
      </c>
      <c r="C440" s="27" t="s">
        <v>27</v>
      </c>
      <c r="D440" s="27" t="s">
        <v>1233</v>
      </c>
      <c r="E440" s="28" t="s">
        <v>71</v>
      </c>
      <c r="F440" s="42">
        <v>2</v>
      </c>
      <c r="G440" s="29">
        <v>38.19</v>
      </c>
      <c r="H440" s="29">
        <v>50.06</v>
      </c>
      <c r="I440" s="29">
        <v>100.12</v>
      </c>
      <c r="J440" s="61">
        <v>1.1602307618330011E-5</v>
      </c>
    </row>
    <row r="441" spans="1:10" ht="41.55" customHeight="1" x14ac:dyDescent="0.25">
      <c r="A441" s="60" t="s">
        <v>1234</v>
      </c>
      <c r="B441" s="27" t="s">
        <v>1235</v>
      </c>
      <c r="C441" s="27" t="s">
        <v>27</v>
      </c>
      <c r="D441" s="27" t="s">
        <v>1236</v>
      </c>
      <c r="E441" s="28" t="s">
        <v>57</v>
      </c>
      <c r="F441" s="42">
        <v>20</v>
      </c>
      <c r="G441" s="29">
        <v>92.92</v>
      </c>
      <c r="H441" s="29">
        <v>121.81</v>
      </c>
      <c r="I441" s="29">
        <v>2436.1999999999998</v>
      </c>
      <c r="J441" s="61">
        <v>2.8231663823187746E-4</v>
      </c>
    </row>
    <row r="442" spans="1:10" ht="41.55" customHeight="1" x14ac:dyDescent="0.25">
      <c r="A442" s="60" t="s">
        <v>1237</v>
      </c>
      <c r="B442" s="27" t="s">
        <v>1238</v>
      </c>
      <c r="C442" s="27" t="s">
        <v>32</v>
      </c>
      <c r="D442" s="27" t="s">
        <v>1239</v>
      </c>
      <c r="E442" s="28" t="s">
        <v>282</v>
      </c>
      <c r="F442" s="42">
        <v>2</v>
      </c>
      <c r="G442" s="29">
        <v>24.12</v>
      </c>
      <c r="H442" s="29">
        <v>31.62</v>
      </c>
      <c r="I442" s="29">
        <v>63.24</v>
      </c>
      <c r="J442" s="61">
        <v>7.3285051316738904E-6</v>
      </c>
    </row>
    <row r="443" spans="1:10" ht="20.85" customHeight="1" x14ac:dyDescent="0.25">
      <c r="A443" s="58" t="s">
        <v>1240</v>
      </c>
      <c r="B443" s="22" t="s">
        <v>20</v>
      </c>
      <c r="C443" s="22"/>
      <c r="D443" s="22" t="s">
        <v>1241</v>
      </c>
      <c r="E443" s="23"/>
      <c r="F443" s="41"/>
      <c r="G443" s="24" t="s">
        <v>22</v>
      </c>
      <c r="H443" s="25">
        <v>65452.2</v>
      </c>
      <c r="I443" s="25">
        <v>65452.2</v>
      </c>
      <c r="J443" s="59">
        <v>7.5848637504640389E-3</v>
      </c>
    </row>
    <row r="444" spans="1:10" ht="20.85" customHeight="1" x14ac:dyDescent="0.25">
      <c r="A444" s="60" t="s">
        <v>1242</v>
      </c>
      <c r="B444" s="27" t="s">
        <v>1243</v>
      </c>
      <c r="C444" s="27" t="s">
        <v>32</v>
      </c>
      <c r="D444" s="27" t="s">
        <v>1244</v>
      </c>
      <c r="E444" s="28" t="s">
        <v>282</v>
      </c>
      <c r="F444" s="42">
        <v>5</v>
      </c>
      <c r="G444" s="29">
        <v>83.89</v>
      </c>
      <c r="H444" s="29">
        <v>109.97</v>
      </c>
      <c r="I444" s="29">
        <v>549.85</v>
      </c>
      <c r="J444" s="61">
        <v>6.3718825848369523E-5</v>
      </c>
    </row>
    <row r="445" spans="1:10" ht="20.85" customHeight="1" x14ac:dyDescent="0.25">
      <c r="A445" s="60" t="s">
        <v>1245</v>
      </c>
      <c r="B445" s="27" t="s">
        <v>1246</v>
      </c>
      <c r="C445" s="27" t="s">
        <v>32</v>
      </c>
      <c r="D445" s="27" t="s">
        <v>1247</v>
      </c>
      <c r="E445" s="28" t="s">
        <v>282</v>
      </c>
      <c r="F445" s="42">
        <v>7</v>
      </c>
      <c r="G445" s="29">
        <v>146.84</v>
      </c>
      <c r="H445" s="29">
        <v>192.5</v>
      </c>
      <c r="I445" s="29">
        <v>1347.5</v>
      </c>
      <c r="J445" s="61">
        <v>1.5615371070415191E-4</v>
      </c>
    </row>
    <row r="446" spans="1:10" ht="20.85" customHeight="1" x14ac:dyDescent="0.25">
      <c r="A446" s="60" t="s">
        <v>1248</v>
      </c>
      <c r="B446" s="27" t="s">
        <v>1249</v>
      </c>
      <c r="C446" s="27" t="s">
        <v>32</v>
      </c>
      <c r="D446" s="27" t="s">
        <v>1250</v>
      </c>
      <c r="E446" s="28" t="s">
        <v>282</v>
      </c>
      <c r="F446" s="42">
        <v>1</v>
      </c>
      <c r="G446" s="29">
        <v>175.55</v>
      </c>
      <c r="H446" s="29">
        <v>230.14</v>
      </c>
      <c r="I446" s="29">
        <v>230.14</v>
      </c>
      <c r="J446" s="61">
        <v>2.6669547296069404E-5</v>
      </c>
    </row>
    <row r="447" spans="1:10" ht="31.2" customHeight="1" x14ac:dyDescent="0.25">
      <c r="A447" s="60" t="s">
        <v>1251</v>
      </c>
      <c r="B447" s="27" t="s">
        <v>1252</v>
      </c>
      <c r="C447" s="27" t="s">
        <v>32</v>
      </c>
      <c r="D447" s="27" t="s">
        <v>1253</v>
      </c>
      <c r="E447" s="28" t="s">
        <v>282</v>
      </c>
      <c r="F447" s="42">
        <v>23</v>
      </c>
      <c r="G447" s="29">
        <v>73.66</v>
      </c>
      <c r="H447" s="29">
        <v>96.56</v>
      </c>
      <c r="I447" s="29">
        <v>2220.88</v>
      </c>
      <c r="J447" s="61">
        <v>2.5736449204351536E-4</v>
      </c>
    </row>
    <row r="448" spans="1:10" ht="41.55" customHeight="1" x14ac:dyDescent="0.25">
      <c r="A448" s="60" t="s">
        <v>1254</v>
      </c>
      <c r="B448" s="27" t="s">
        <v>1255</v>
      </c>
      <c r="C448" s="27" t="s">
        <v>27</v>
      </c>
      <c r="D448" s="27" t="s">
        <v>1256</v>
      </c>
      <c r="E448" s="28" t="s">
        <v>71</v>
      </c>
      <c r="F448" s="42">
        <v>10</v>
      </c>
      <c r="G448" s="29">
        <v>348.37</v>
      </c>
      <c r="H448" s="29">
        <v>456.71</v>
      </c>
      <c r="I448" s="29">
        <v>4567.1000000000004</v>
      </c>
      <c r="J448" s="61">
        <v>5.2925388657286247E-4</v>
      </c>
    </row>
    <row r="449" spans="1:10" ht="20.85" customHeight="1" x14ac:dyDescent="0.25">
      <c r="A449" s="60" t="s">
        <v>1257</v>
      </c>
      <c r="B449" s="27" t="s">
        <v>1258</v>
      </c>
      <c r="C449" s="27" t="s">
        <v>32</v>
      </c>
      <c r="D449" s="27" t="s">
        <v>1259</v>
      </c>
      <c r="E449" s="28" t="s">
        <v>102</v>
      </c>
      <c r="F449" s="42">
        <v>310.07</v>
      </c>
      <c r="G449" s="29">
        <v>91.87</v>
      </c>
      <c r="H449" s="29">
        <v>120.44</v>
      </c>
      <c r="I449" s="29">
        <v>37344.83</v>
      </c>
      <c r="J449" s="61">
        <v>4.32766885351817E-3</v>
      </c>
    </row>
    <row r="450" spans="1:10" ht="20.85" customHeight="1" x14ac:dyDescent="0.25">
      <c r="A450" s="60" t="s">
        <v>1260</v>
      </c>
      <c r="B450" s="27" t="s">
        <v>1261</v>
      </c>
      <c r="C450" s="27" t="s">
        <v>32</v>
      </c>
      <c r="D450" s="27" t="s">
        <v>1262</v>
      </c>
      <c r="E450" s="28" t="s">
        <v>102</v>
      </c>
      <c r="F450" s="42">
        <v>123.27</v>
      </c>
      <c r="G450" s="29">
        <v>118.76</v>
      </c>
      <c r="H450" s="29">
        <v>155.69</v>
      </c>
      <c r="I450" s="29">
        <v>19191.900000000001</v>
      </c>
      <c r="J450" s="61">
        <v>2.2240344344809002E-3</v>
      </c>
    </row>
    <row r="451" spans="1:10" ht="19.2" customHeight="1" x14ac:dyDescent="0.25">
      <c r="A451" s="58" t="s">
        <v>1263</v>
      </c>
      <c r="B451" s="22" t="s">
        <v>20</v>
      </c>
      <c r="C451" s="22"/>
      <c r="D451" s="22" t="s">
        <v>1264</v>
      </c>
      <c r="E451" s="23"/>
      <c r="F451" s="41"/>
      <c r="G451" s="24" t="s">
        <v>22</v>
      </c>
      <c r="H451" s="25">
        <v>71683.360000000001</v>
      </c>
      <c r="I451" s="25">
        <v>71683.360000000001</v>
      </c>
      <c r="J451" s="59">
        <v>8.3069555916449548E-3</v>
      </c>
    </row>
    <row r="452" spans="1:10" ht="19.2" customHeight="1" x14ac:dyDescent="0.25">
      <c r="A452" s="58" t="s">
        <v>1265</v>
      </c>
      <c r="B452" s="22" t="s">
        <v>20</v>
      </c>
      <c r="C452" s="22"/>
      <c r="D452" s="22" t="s">
        <v>1266</v>
      </c>
      <c r="E452" s="23"/>
      <c r="F452" s="41"/>
      <c r="G452" s="24" t="s">
        <v>22</v>
      </c>
      <c r="H452" s="25">
        <v>32060.560000000001</v>
      </c>
      <c r="I452" s="25">
        <v>32060.560000000001</v>
      </c>
      <c r="J452" s="59">
        <v>3.7153064276460889E-3</v>
      </c>
    </row>
    <row r="453" spans="1:10" ht="20.85" customHeight="1" x14ac:dyDescent="0.25">
      <c r="A453" s="60" t="s">
        <v>1267</v>
      </c>
      <c r="B453" s="27" t="s">
        <v>1268</v>
      </c>
      <c r="C453" s="27" t="s">
        <v>27</v>
      </c>
      <c r="D453" s="27" t="s">
        <v>1269</v>
      </c>
      <c r="E453" s="28" t="s">
        <v>71</v>
      </c>
      <c r="F453" s="42">
        <v>2</v>
      </c>
      <c r="G453" s="29">
        <v>3078.55</v>
      </c>
      <c r="H453" s="29">
        <v>4035.97</v>
      </c>
      <c r="I453" s="29">
        <v>8071.94</v>
      </c>
      <c r="J453" s="61">
        <v>9.354088189842464E-4</v>
      </c>
    </row>
    <row r="454" spans="1:10" ht="20.85" customHeight="1" x14ac:dyDescent="0.25">
      <c r="A454" s="60" t="s">
        <v>1270</v>
      </c>
      <c r="B454" s="27" t="s">
        <v>1271</v>
      </c>
      <c r="C454" s="27" t="s">
        <v>27</v>
      </c>
      <c r="D454" s="27" t="s">
        <v>1272</v>
      </c>
      <c r="E454" s="28" t="s">
        <v>71</v>
      </c>
      <c r="F454" s="42">
        <v>100</v>
      </c>
      <c r="G454" s="29">
        <v>38.520000000000003</v>
      </c>
      <c r="H454" s="29">
        <v>50.49</v>
      </c>
      <c r="I454" s="29">
        <v>5049</v>
      </c>
      <c r="J454" s="61">
        <v>5.8509839357718965E-4</v>
      </c>
    </row>
    <row r="455" spans="1:10" ht="20.85" customHeight="1" x14ac:dyDescent="0.25">
      <c r="A455" s="60" t="s">
        <v>1273</v>
      </c>
      <c r="B455" s="27" t="s">
        <v>1274</v>
      </c>
      <c r="C455" s="27" t="s">
        <v>32</v>
      </c>
      <c r="D455" s="27" t="s">
        <v>1275</v>
      </c>
      <c r="E455" s="28" t="s">
        <v>282</v>
      </c>
      <c r="F455" s="42">
        <v>6</v>
      </c>
      <c r="G455" s="29">
        <v>1259.51</v>
      </c>
      <c r="H455" s="29">
        <v>1651.21</v>
      </c>
      <c r="I455" s="29">
        <v>9907.26</v>
      </c>
      <c r="J455" s="61">
        <v>1.1480930700636855E-3</v>
      </c>
    </row>
    <row r="456" spans="1:10" ht="20.85" customHeight="1" x14ac:dyDescent="0.25">
      <c r="A456" s="60" t="s">
        <v>1276</v>
      </c>
      <c r="B456" s="27" t="s">
        <v>1277</v>
      </c>
      <c r="C456" s="27" t="s">
        <v>27</v>
      </c>
      <c r="D456" s="27" t="s">
        <v>1278</v>
      </c>
      <c r="E456" s="28" t="s">
        <v>71</v>
      </c>
      <c r="F456" s="42">
        <v>6</v>
      </c>
      <c r="G456" s="29">
        <v>32.24</v>
      </c>
      <c r="H456" s="29">
        <v>42.26</v>
      </c>
      <c r="I456" s="29">
        <v>253.56</v>
      </c>
      <c r="J456" s="61">
        <v>2.938355093591448E-5</v>
      </c>
    </row>
    <row r="457" spans="1:10" ht="20.85" customHeight="1" x14ac:dyDescent="0.25">
      <c r="A457" s="60" t="s">
        <v>1279</v>
      </c>
      <c r="B457" s="27" t="s">
        <v>1280</v>
      </c>
      <c r="C457" s="27" t="s">
        <v>32</v>
      </c>
      <c r="D457" s="27" t="s">
        <v>1281</v>
      </c>
      <c r="E457" s="28" t="s">
        <v>282</v>
      </c>
      <c r="F457" s="42">
        <v>2</v>
      </c>
      <c r="G457" s="29">
        <v>1359.37</v>
      </c>
      <c r="H457" s="29">
        <v>1782.13</v>
      </c>
      <c r="I457" s="29">
        <v>3564.26</v>
      </c>
      <c r="J457" s="61">
        <v>4.1304076060436404E-4</v>
      </c>
    </row>
    <row r="458" spans="1:10" ht="20.85" customHeight="1" x14ac:dyDescent="0.25">
      <c r="A458" s="60" t="s">
        <v>1282</v>
      </c>
      <c r="B458" s="27" t="s">
        <v>1283</v>
      </c>
      <c r="C458" s="27" t="s">
        <v>196</v>
      </c>
      <c r="D458" s="27" t="s">
        <v>1284</v>
      </c>
      <c r="E458" s="28" t="s">
        <v>282</v>
      </c>
      <c r="F458" s="42">
        <v>6</v>
      </c>
      <c r="G458" s="29">
        <v>123.75</v>
      </c>
      <c r="H458" s="29">
        <v>162.22999999999999</v>
      </c>
      <c r="I458" s="29">
        <v>973.38</v>
      </c>
      <c r="J458" s="61">
        <v>1.1279918287584964E-4</v>
      </c>
    </row>
    <row r="459" spans="1:10" ht="19.2" customHeight="1" x14ac:dyDescent="0.25">
      <c r="A459" s="60" t="s">
        <v>1285</v>
      </c>
      <c r="B459" s="27" t="s">
        <v>1286</v>
      </c>
      <c r="C459" s="27" t="s">
        <v>196</v>
      </c>
      <c r="D459" s="27" t="s">
        <v>1287</v>
      </c>
      <c r="E459" s="28" t="s">
        <v>282</v>
      </c>
      <c r="F459" s="42">
        <v>6</v>
      </c>
      <c r="G459" s="29">
        <v>93.47</v>
      </c>
      <c r="H459" s="29">
        <v>122.53</v>
      </c>
      <c r="I459" s="29">
        <v>735.18</v>
      </c>
      <c r="J459" s="61">
        <v>8.5195610415939447E-5</v>
      </c>
    </row>
    <row r="460" spans="1:10" ht="20.85" customHeight="1" x14ac:dyDescent="0.25">
      <c r="A460" s="60" t="s">
        <v>1288</v>
      </c>
      <c r="B460" s="27" t="s">
        <v>1289</v>
      </c>
      <c r="C460" s="27" t="s">
        <v>27</v>
      </c>
      <c r="D460" s="27" t="s">
        <v>1290</v>
      </c>
      <c r="E460" s="28" t="s">
        <v>71</v>
      </c>
      <c r="F460" s="42">
        <v>6</v>
      </c>
      <c r="G460" s="29">
        <v>445.72</v>
      </c>
      <c r="H460" s="29">
        <v>584.33000000000004</v>
      </c>
      <c r="I460" s="29">
        <v>3505.98</v>
      </c>
      <c r="J460" s="61">
        <v>4.0628704018889986E-4</v>
      </c>
    </row>
    <row r="461" spans="1:10" ht="19.2" customHeight="1" x14ac:dyDescent="0.25">
      <c r="A461" s="58" t="s">
        <v>1291</v>
      </c>
      <c r="B461" s="22" t="s">
        <v>20</v>
      </c>
      <c r="C461" s="22"/>
      <c r="D461" s="22" t="s">
        <v>1292</v>
      </c>
      <c r="E461" s="23"/>
      <c r="F461" s="41"/>
      <c r="G461" s="24" t="s">
        <v>22</v>
      </c>
      <c r="H461" s="25">
        <v>2371.2800000000002</v>
      </c>
      <c r="I461" s="25">
        <v>2371.2800000000002</v>
      </c>
      <c r="J461" s="59">
        <v>2.747934479543906E-4</v>
      </c>
    </row>
    <row r="462" spans="1:10" ht="31.2" customHeight="1" x14ac:dyDescent="0.25">
      <c r="A462" s="60" t="s">
        <v>1293</v>
      </c>
      <c r="B462" s="27" t="s">
        <v>921</v>
      </c>
      <c r="C462" s="27" t="s">
        <v>32</v>
      </c>
      <c r="D462" s="27" t="s">
        <v>922</v>
      </c>
      <c r="E462" s="28" t="s">
        <v>282</v>
      </c>
      <c r="F462" s="42">
        <v>60</v>
      </c>
      <c r="G462" s="29">
        <v>15.73</v>
      </c>
      <c r="H462" s="29">
        <v>20.62</v>
      </c>
      <c r="I462" s="29">
        <v>1237.2</v>
      </c>
      <c r="J462" s="61">
        <v>1.4337170380940761E-4</v>
      </c>
    </row>
    <row r="463" spans="1:10" ht="20.85" customHeight="1" x14ac:dyDescent="0.25">
      <c r="A463" s="60" t="s">
        <v>1294</v>
      </c>
      <c r="B463" s="27" t="s">
        <v>1295</v>
      </c>
      <c r="C463" s="27" t="s">
        <v>32</v>
      </c>
      <c r="D463" s="27" t="s">
        <v>1296</v>
      </c>
      <c r="E463" s="28" t="s">
        <v>125</v>
      </c>
      <c r="F463" s="42">
        <v>60</v>
      </c>
      <c r="G463" s="29">
        <v>12.19</v>
      </c>
      <c r="H463" s="29">
        <v>15.98</v>
      </c>
      <c r="I463" s="29">
        <v>958.8</v>
      </c>
      <c r="J463" s="61">
        <v>1.1110959393182996E-4</v>
      </c>
    </row>
    <row r="464" spans="1:10" ht="31.2" customHeight="1" x14ac:dyDescent="0.25">
      <c r="A464" s="60" t="s">
        <v>1297</v>
      </c>
      <c r="B464" s="27" t="s">
        <v>1298</v>
      </c>
      <c r="C464" s="27" t="s">
        <v>32</v>
      </c>
      <c r="D464" s="27" t="s">
        <v>1299</v>
      </c>
      <c r="E464" s="28" t="s">
        <v>282</v>
      </c>
      <c r="F464" s="42">
        <v>4</v>
      </c>
      <c r="G464" s="29">
        <v>33.43</v>
      </c>
      <c r="H464" s="29">
        <v>43.82</v>
      </c>
      <c r="I464" s="29">
        <v>175.28</v>
      </c>
      <c r="J464" s="61">
        <v>2.0312150213153061E-5</v>
      </c>
    </row>
    <row r="465" spans="1:10" ht="19.2" customHeight="1" x14ac:dyDescent="0.25">
      <c r="A465" s="58" t="s">
        <v>1300</v>
      </c>
      <c r="B465" s="22" t="s">
        <v>20</v>
      </c>
      <c r="C465" s="22"/>
      <c r="D465" s="22" t="s">
        <v>1301</v>
      </c>
      <c r="E465" s="23"/>
      <c r="F465" s="41"/>
      <c r="G465" s="24" t="s">
        <v>22</v>
      </c>
      <c r="H465" s="25">
        <v>4588.32</v>
      </c>
      <c r="I465" s="25">
        <v>4588.32</v>
      </c>
      <c r="J465" s="59">
        <v>5.3171294537890487E-4</v>
      </c>
    </row>
    <row r="466" spans="1:10" ht="20.85" customHeight="1" x14ac:dyDescent="0.25">
      <c r="A466" s="60" t="s">
        <v>1302</v>
      </c>
      <c r="B466" s="27" t="s">
        <v>1303</v>
      </c>
      <c r="C466" s="27" t="s">
        <v>32</v>
      </c>
      <c r="D466" s="27" t="s">
        <v>1304</v>
      </c>
      <c r="E466" s="28" t="s">
        <v>282</v>
      </c>
      <c r="F466" s="42">
        <v>8</v>
      </c>
      <c r="G466" s="29">
        <v>437.49</v>
      </c>
      <c r="H466" s="29">
        <v>573.54</v>
      </c>
      <c r="I466" s="29">
        <v>4588.32</v>
      </c>
      <c r="J466" s="61">
        <v>5.3171294537890487E-4</v>
      </c>
    </row>
    <row r="467" spans="1:10" ht="19.2" customHeight="1" x14ac:dyDescent="0.25">
      <c r="A467" s="58" t="s">
        <v>1305</v>
      </c>
      <c r="B467" s="22" t="s">
        <v>20</v>
      </c>
      <c r="C467" s="22"/>
      <c r="D467" s="22" t="s">
        <v>1306</v>
      </c>
      <c r="E467" s="23"/>
      <c r="F467" s="41"/>
      <c r="G467" s="24" t="s">
        <v>22</v>
      </c>
      <c r="H467" s="25">
        <v>6082.2</v>
      </c>
      <c r="I467" s="25">
        <v>6082.2</v>
      </c>
      <c r="J467" s="59">
        <v>7.0482975825216529E-4</v>
      </c>
    </row>
    <row r="468" spans="1:10" ht="20.85" customHeight="1" x14ac:dyDescent="0.25">
      <c r="A468" s="60" t="s">
        <v>1307</v>
      </c>
      <c r="B468" s="27" t="s">
        <v>1308</v>
      </c>
      <c r="C468" s="27" t="s">
        <v>32</v>
      </c>
      <c r="D468" s="27" t="s">
        <v>1309</v>
      </c>
      <c r="E468" s="28" t="s">
        <v>282</v>
      </c>
      <c r="F468" s="42">
        <v>60</v>
      </c>
      <c r="G468" s="29">
        <v>77.33</v>
      </c>
      <c r="H468" s="29">
        <v>101.37</v>
      </c>
      <c r="I468" s="29">
        <v>6082.2</v>
      </c>
      <c r="J468" s="61">
        <v>7.0482975825216529E-4</v>
      </c>
    </row>
    <row r="469" spans="1:10" ht="19.2" customHeight="1" x14ac:dyDescent="0.25">
      <c r="A469" s="58" t="s">
        <v>1310</v>
      </c>
      <c r="B469" s="22" t="s">
        <v>20</v>
      </c>
      <c r="C469" s="22"/>
      <c r="D469" s="22" t="s">
        <v>1311</v>
      </c>
      <c r="E469" s="23"/>
      <c r="F469" s="41"/>
      <c r="G469" s="24" t="s">
        <v>22</v>
      </c>
      <c r="H469" s="25">
        <v>24067</v>
      </c>
      <c r="I469" s="25">
        <v>24067</v>
      </c>
      <c r="J469" s="59">
        <v>2.7889805977861404E-3</v>
      </c>
    </row>
    <row r="470" spans="1:10" ht="31.2" customHeight="1" x14ac:dyDescent="0.25">
      <c r="A470" s="60" t="s">
        <v>1312</v>
      </c>
      <c r="B470" s="27" t="s">
        <v>1313</v>
      </c>
      <c r="C470" s="27" t="s">
        <v>32</v>
      </c>
      <c r="D470" s="27" t="s">
        <v>1314</v>
      </c>
      <c r="E470" s="28" t="s">
        <v>102</v>
      </c>
      <c r="F470" s="42">
        <v>50</v>
      </c>
      <c r="G470" s="29">
        <v>100.13</v>
      </c>
      <c r="H470" s="29">
        <v>131.27000000000001</v>
      </c>
      <c r="I470" s="29">
        <v>6563.5</v>
      </c>
      <c r="J470" s="61">
        <v>7.6060473484727354E-4</v>
      </c>
    </row>
    <row r="471" spans="1:10" ht="41.55" customHeight="1" x14ac:dyDescent="0.25">
      <c r="A471" s="60" t="s">
        <v>1315</v>
      </c>
      <c r="B471" s="27" t="s">
        <v>1078</v>
      </c>
      <c r="C471" s="27" t="s">
        <v>32</v>
      </c>
      <c r="D471" s="27" t="s">
        <v>1079</v>
      </c>
      <c r="E471" s="28" t="s">
        <v>102</v>
      </c>
      <c r="F471" s="42">
        <v>200</v>
      </c>
      <c r="G471" s="29">
        <v>27.26</v>
      </c>
      <c r="H471" s="29">
        <v>35.729999999999997</v>
      </c>
      <c r="I471" s="29">
        <v>7146</v>
      </c>
      <c r="J471" s="61">
        <v>8.2810717379730578E-4</v>
      </c>
    </row>
    <row r="472" spans="1:10" ht="41.55" customHeight="1" x14ac:dyDescent="0.25">
      <c r="A472" s="60" t="s">
        <v>1316</v>
      </c>
      <c r="B472" s="27" t="s">
        <v>1317</v>
      </c>
      <c r="C472" s="27" t="s">
        <v>32</v>
      </c>
      <c r="D472" s="27" t="s">
        <v>1318</v>
      </c>
      <c r="E472" s="28" t="s">
        <v>102</v>
      </c>
      <c r="F472" s="42">
        <v>150</v>
      </c>
      <c r="G472" s="29">
        <v>22.53</v>
      </c>
      <c r="H472" s="29">
        <v>29.53</v>
      </c>
      <c r="I472" s="29">
        <v>4429.5</v>
      </c>
      <c r="J472" s="61">
        <v>5.1330824605865747E-4</v>
      </c>
    </row>
    <row r="473" spans="1:10" ht="31.2" customHeight="1" x14ac:dyDescent="0.25">
      <c r="A473" s="60" t="s">
        <v>1319</v>
      </c>
      <c r="B473" s="27" t="s">
        <v>1320</v>
      </c>
      <c r="C473" s="27" t="s">
        <v>32</v>
      </c>
      <c r="D473" s="27" t="s">
        <v>1321</v>
      </c>
      <c r="E473" s="28" t="s">
        <v>102</v>
      </c>
      <c r="F473" s="42">
        <v>100</v>
      </c>
      <c r="G473" s="29">
        <v>21.82</v>
      </c>
      <c r="H473" s="29">
        <v>28.6</v>
      </c>
      <c r="I473" s="29">
        <v>2860</v>
      </c>
      <c r="J473" s="61">
        <v>3.3142828394350612E-4</v>
      </c>
    </row>
    <row r="474" spans="1:10" ht="31.2" customHeight="1" x14ac:dyDescent="0.25">
      <c r="A474" s="60" t="s">
        <v>1322</v>
      </c>
      <c r="B474" s="27" t="s">
        <v>1323</v>
      </c>
      <c r="C474" s="27" t="s">
        <v>32</v>
      </c>
      <c r="D474" s="27" t="s">
        <v>1324</v>
      </c>
      <c r="E474" s="28" t="s">
        <v>102</v>
      </c>
      <c r="F474" s="42">
        <v>50</v>
      </c>
      <c r="G474" s="29">
        <v>46.81</v>
      </c>
      <c r="H474" s="29">
        <v>61.36</v>
      </c>
      <c r="I474" s="29">
        <v>3068</v>
      </c>
      <c r="J474" s="61">
        <v>3.5553215913939744E-4</v>
      </c>
    </row>
    <row r="475" spans="1:10" ht="19.2" customHeight="1" x14ac:dyDescent="0.25">
      <c r="A475" s="58" t="s">
        <v>1325</v>
      </c>
      <c r="B475" s="22" t="s">
        <v>20</v>
      </c>
      <c r="C475" s="22"/>
      <c r="D475" s="22" t="s">
        <v>1326</v>
      </c>
      <c r="E475" s="23"/>
      <c r="F475" s="41"/>
      <c r="G475" s="24" t="s">
        <v>22</v>
      </c>
      <c r="H475" s="25">
        <v>2514</v>
      </c>
      <c r="I475" s="25">
        <v>2514</v>
      </c>
      <c r="J475" s="59">
        <v>2.9133241462726378E-4</v>
      </c>
    </row>
    <row r="476" spans="1:10" ht="31.2" customHeight="1" x14ac:dyDescent="0.25">
      <c r="A476" s="60" t="s">
        <v>1327</v>
      </c>
      <c r="B476" s="27" t="s">
        <v>1328</v>
      </c>
      <c r="C476" s="27" t="s">
        <v>32</v>
      </c>
      <c r="D476" s="27" t="s">
        <v>1329</v>
      </c>
      <c r="E476" s="28" t="s">
        <v>102</v>
      </c>
      <c r="F476" s="42">
        <v>200</v>
      </c>
      <c r="G476" s="29">
        <v>9.59</v>
      </c>
      <c r="H476" s="29">
        <v>12.57</v>
      </c>
      <c r="I476" s="29">
        <v>2514</v>
      </c>
      <c r="J476" s="61">
        <v>2.9133241462726378E-4</v>
      </c>
    </row>
    <row r="477" spans="1:10" ht="19.2" customHeight="1" x14ac:dyDescent="0.25">
      <c r="A477" s="58" t="s">
        <v>1330</v>
      </c>
      <c r="B477" s="22" t="s">
        <v>20</v>
      </c>
      <c r="C477" s="22"/>
      <c r="D477" s="22" t="s">
        <v>1331</v>
      </c>
      <c r="E477" s="23"/>
      <c r="F477" s="41"/>
      <c r="G477" s="24" t="s">
        <v>22</v>
      </c>
      <c r="H477" s="25">
        <v>130413.36</v>
      </c>
      <c r="I477" s="25">
        <v>130413.36</v>
      </c>
      <c r="J477" s="59">
        <v>1.5112823814023315E-2</v>
      </c>
    </row>
    <row r="478" spans="1:10" ht="52.05" customHeight="1" x14ac:dyDescent="0.25">
      <c r="A478" s="60" t="s">
        <v>1332</v>
      </c>
      <c r="B478" s="27" t="s">
        <v>1333</v>
      </c>
      <c r="C478" s="27" t="s">
        <v>32</v>
      </c>
      <c r="D478" s="27" t="s">
        <v>1334</v>
      </c>
      <c r="E478" s="28" t="s">
        <v>282</v>
      </c>
      <c r="F478" s="42">
        <v>24</v>
      </c>
      <c r="G478" s="29">
        <v>193.99</v>
      </c>
      <c r="H478" s="29">
        <v>254.32</v>
      </c>
      <c r="I478" s="29">
        <v>6103.68</v>
      </c>
      <c r="J478" s="61">
        <v>7.0731894690220256E-4</v>
      </c>
    </row>
    <row r="479" spans="1:10" ht="31.2" customHeight="1" x14ac:dyDescent="0.25">
      <c r="A479" s="60" t="s">
        <v>1335</v>
      </c>
      <c r="B479" s="27" t="s">
        <v>1336</v>
      </c>
      <c r="C479" s="27" t="s">
        <v>32</v>
      </c>
      <c r="D479" s="27" t="s">
        <v>1337</v>
      </c>
      <c r="E479" s="28" t="s">
        <v>102</v>
      </c>
      <c r="F479" s="42">
        <v>351</v>
      </c>
      <c r="G479" s="29">
        <v>157</v>
      </c>
      <c r="H479" s="29">
        <v>205.82</v>
      </c>
      <c r="I479" s="29">
        <v>72242.820000000007</v>
      </c>
      <c r="J479" s="61">
        <v>8.3717880628809797E-3</v>
      </c>
    </row>
    <row r="480" spans="1:10" ht="31.2" customHeight="1" x14ac:dyDescent="0.25">
      <c r="A480" s="60" t="s">
        <v>1338</v>
      </c>
      <c r="B480" s="27" t="s">
        <v>1339</v>
      </c>
      <c r="C480" s="27" t="s">
        <v>32</v>
      </c>
      <c r="D480" s="27" t="s">
        <v>1340</v>
      </c>
      <c r="E480" s="28" t="s">
        <v>102</v>
      </c>
      <c r="F480" s="42">
        <v>221</v>
      </c>
      <c r="G480" s="29">
        <v>100.5</v>
      </c>
      <c r="H480" s="29">
        <v>131.75</v>
      </c>
      <c r="I480" s="29">
        <v>29116.75</v>
      </c>
      <c r="J480" s="61">
        <v>3.3741659043748538E-3</v>
      </c>
    </row>
    <row r="481" spans="1:10" ht="31.2" customHeight="1" x14ac:dyDescent="0.25">
      <c r="A481" s="60" t="s">
        <v>1341</v>
      </c>
      <c r="B481" s="27" t="s">
        <v>1342</v>
      </c>
      <c r="C481" s="27" t="s">
        <v>32</v>
      </c>
      <c r="D481" s="27" t="s">
        <v>1343</v>
      </c>
      <c r="E481" s="28" t="s">
        <v>282</v>
      </c>
      <c r="F481" s="42">
        <v>30</v>
      </c>
      <c r="G481" s="29">
        <v>34.630000000000003</v>
      </c>
      <c r="H481" s="29">
        <v>45.39</v>
      </c>
      <c r="I481" s="29">
        <v>1361.7</v>
      </c>
      <c r="J481" s="61">
        <v>1.5779926372233295E-4</v>
      </c>
    </row>
    <row r="482" spans="1:10" ht="31.2" customHeight="1" x14ac:dyDescent="0.25">
      <c r="A482" s="60" t="s">
        <v>1344</v>
      </c>
      <c r="B482" s="27" t="s">
        <v>1345</v>
      </c>
      <c r="C482" s="27" t="s">
        <v>32</v>
      </c>
      <c r="D482" s="27" t="s">
        <v>1346</v>
      </c>
      <c r="E482" s="28" t="s">
        <v>282</v>
      </c>
      <c r="F482" s="42">
        <v>115</v>
      </c>
      <c r="G482" s="29">
        <v>25.62</v>
      </c>
      <c r="H482" s="29">
        <v>33.58</v>
      </c>
      <c r="I482" s="29">
        <v>3861.7</v>
      </c>
      <c r="J482" s="61">
        <v>4.4750930213448867E-4</v>
      </c>
    </row>
    <row r="483" spans="1:10" ht="31.2" customHeight="1" x14ac:dyDescent="0.25">
      <c r="A483" s="60" t="s">
        <v>1347</v>
      </c>
      <c r="B483" s="27" t="s">
        <v>1348</v>
      </c>
      <c r="C483" s="27" t="s">
        <v>32</v>
      </c>
      <c r="D483" s="27" t="s">
        <v>1349</v>
      </c>
      <c r="E483" s="28" t="s">
        <v>282</v>
      </c>
      <c r="F483" s="42">
        <v>367</v>
      </c>
      <c r="G483" s="29">
        <v>16.649999999999999</v>
      </c>
      <c r="H483" s="29">
        <v>21.82</v>
      </c>
      <c r="I483" s="29">
        <v>8007.94</v>
      </c>
      <c r="J483" s="61">
        <v>9.2799224200089522E-4</v>
      </c>
    </row>
    <row r="484" spans="1:10" ht="31.2" customHeight="1" x14ac:dyDescent="0.25">
      <c r="A484" s="60" t="s">
        <v>1350</v>
      </c>
      <c r="B484" s="27" t="s">
        <v>1351</v>
      </c>
      <c r="C484" s="27" t="s">
        <v>32</v>
      </c>
      <c r="D484" s="27" t="s">
        <v>1352</v>
      </c>
      <c r="E484" s="28" t="s">
        <v>282</v>
      </c>
      <c r="F484" s="42">
        <v>12</v>
      </c>
      <c r="G484" s="29">
        <v>56.29</v>
      </c>
      <c r="H484" s="29">
        <v>73.790000000000006</v>
      </c>
      <c r="I484" s="29">
        <v>885.48</v>
      </c>
      <c r="J484" s="61">
        <v>1.0261297792527824E-4</v>
      </c>
    </row>
    <row r="485" spans="1:10" ht="31.2" customHeight="1" x14ac:dyDescent="0.25">
      <c r="A485" s="60" t="s">
        <v>1353</v>
      </c>
      <c r="B485" s="27" t="s">
        <v>1354</v>
      </c>
      <c r="C485" s="27" t="s">
        <v>32</v>
      </c>
      <c r="D485" s="27" t="s">
        <v>1355</v>
      </c>
      <c r="E485" s="28" t="s">
        <v>282</v>
      </c>
      <c r="F485" s="42">
        <v>48</v>
      </c>
      <c r="G485" s="29">
        <v>42.6</v>
      </c>
      <c r="H485" s="29">
        <v>55.84</v>
      </c>
      <c r="I485" s="29">
        <v>2680.32</v>
      </c>
      <c r="J485" s="61">
        <v>3.1060624406274766E-4</v>
      </c>
    </row>
    <row r="486" spans="1:10" ht="31.2" customHeight="1" x14ac:dyDescent="0.25">
      <c r="A486" s="60" t="s">
        <v>1356</v>
      </c>
      <c r="B486" s="27" t="s">
        <v>1357</v>
      </c>
      <c r="C486" s="27" t="s">
        <v>32</v>
      </c>
      <c r="D486" s="27" t="s">
        <v>1358</v>
      </c>
      <c r="E486" s="28" t="s">
        <v>282</v>
      </c>
      <c r="F486" s="42">
        <v>40</v>
      </c>
      <c r="G486" s="29">
        <v>25.54</v>
      </c>
      <c r="H486" s="29">
        <v>33.479999999999997</v>
      </c>
      <c r="I486" s="29">
        <v>1339.2</v>
      </c>
      <c r="J486" s="61">
        <v>1.5519187337662357E-4</v>
      </c>
    </row>
    <row r="487" spans="1:10" ht="41.55" customHeight="1" x14ac:dyDescent="0.25">
      <c r="A487" s="60" t="s">
        <v>1359</v>
      </c>
      <c r="B487" s="27" t="s">
        <v>1360</v>
      </c>
      <c r="C487" s="27" t="s">
        <v>32</v>
      </c>
      <c r="D487" s="27" t="s">
        <v>1361</v>
      </c>
      <c r="E487" s="28" t="s">
        <v>282</v>
      </c>
      <c r="F487" s="42">
        <v>26</v>
      </c>
      <c r="G487" s="29">
        <v>24.08</v>
      </c>
      <c r="H487" s="29">
        <v>31.56</v>
      </c>
      <c r="I487" s="29">
        <v>820.56</v>
      </c>
      <c r="J487" s="61">
        <v>9.5089787647791387E-5</v>
      </c>
    </row>
    <row r="488" spans="1:10" ht="41.55" customHeight="1" x14ac:dyDescent="0.25">
      <c r="A488" s="60" t="s">
        <v>1362</v>
      </c>
      <c r="B488" s="27" t="s">
        <v>1363</v>
      </c>
      <c r="C488" s="27" t="s">
        <v>32</v>
      </c>
      <c r="D488" s="27" t="s">
        <v>1364</v>
      </c>
      <c r="E488" s="28" t="s">
        <v>102</v>
      </c>
      <c r="F488" s="42">
        <v>117</v>
      </c>
      <c r="G488" s="29">
        <v>26.04</v>
      </c>
      <c r="H488" s="29">
        <v>34.130000000000003</v>
      </c>
      <c r="I488" s="29">
        <v>3993.21</v>
      </c>
      <c r="J488" s="61">
        <v>4.627492089951217E-4</v>
      </c>
    </row>
    <row r="489" spans="1:10" ht="19.2" customHeight="1" x14ac:dyDescent="0.25">
      <c r="A489" s="58" t="s">
        <v>1365</v>
      </c>
      <c r="B489" s="22" t="s">
        <v>20</v>
      </c>
      <c r="C489" s="22"/>
      <c r="D489" s="22" t="s">
        <v>1366</v>
      </c>
      <c r="E489" s="23"/>
      <c r="F489" s="41"/>
      <c r="G489" s="24" t="s">
        <v>22</v>
      </c>
      <c r="H489" s="25">
        <v>196132.51</v>
      </c>
      <c r="I489" s="25">
        <v>196132.51</v>
      </c>
      <c r="J489" s="59">
        <v>2.2728622802389003E-2</v>
      </c>
    </row>
    <row r="490" spans="1:10" ht="19.2" customHeight="1" x14ac:dyDescent="0.25">
      <c r="A490" s="58" t="s">
        <v>1367</v>
      </c>
      <c r="B490" s="22" t="s">
        <v>20</v>
      </c>
      <c r="C490" s="22"/>
      <c r="D490" s="22" t="s">
        <v>1368</v>
      </c>
      <c r="E490" s="23"/>
      <c r="F490" s="41"/>
      <c r="G490" s="24" t="s">
        <v>22</v>
      </c>
      <c r="H490" s="25">
        <v>41212.58</v>
      </c>
      <c r="I490" s="25">
        <v>41212.58</v>
      </c>
      <c r="J490" s="59">
        <v>4.7758792539456156E-3</v>
      </c>
    </row>
    <row r="491" spans="1:10" ht="31.2" customHeight="1" x14ac:dyDescent="0.25">
      <c r="A491" s="60" t="s">
        <v>1369</v>
      </c>
      <c r="B491" s="27" t="s">
        <v>1339</v>
      </c>
      <c r="C491" s="27" t="s">
        <v>32</v>
      </c>
      <c r="D491" s="27" t="s">
        <v>1340</v>
      </c>
      <c r="E491" s="28" t="s">
        <v>102</v>
      </c>
      <c r="F491" s="42">
        <v>175.9</v>
      </c>
      <c r="G491" s="29">
        <v>100.5</v>
      </c>
      <c r="H491" s="29">
        <v>131.75</v>
      </c>
      <c r="I491" s="29">
        <v>23174.82</v>
      </c>
      <c r="J491" s="61">
        <v>2.6855911969579176E-3</v>
      </c>
    </row>
    <row r="492" spans="1:10" ht="31.2" customHeight="1" x14ac:dyDescent="0.25">
      <c r="A492" s="60" t="s">
        <v>1370</v>
      </c>
      <c r="B492" s="27" t="s">
        <v>1336</v>
      </c>
      <c r="C492" s="27" t="s">
        <v>32</v>
      </c>
      <c r="D492" s="27" t="s">
        <v>1337</v>
      </c>
      <c r="E492" s="28" t="s">
        <v>102</v>
      </c>
      <c r="F492" s="42">
        <v>35</v>
      </c>
      <c r="G492" s="29">
        <v>157</v>
      </c>
      <c r="H492" s="29">
        <v>205.82</v>
      </c>
      <c r="I492" s="29">
        <v>7203.7</v>
      </c>
      <c r="J492" s="61">
        <v>8.347936814838584E-4</v>
      </c>
    </row>
    <row r="493" spans="1:10" ht="31.2" customHeight="1" x14ac:dyDescent="0.25">
      <c r="A493" s="60" t="s">
        <v>1371</v>
      </c>
      <c r="B493" s="27" t="s">
        <v>1372</v>
      </c>
      <c r="C493" s="27" t="s">
        <v>32</v>
      </c>
      <c r="D493" s="27" t="s">
        <v>1373</v>
      </c>
      <c r="E493" s="28" t="s">
        <v>102</v>
      </c>
      <c r="F493" s="42">
        <v>32</v>
      </c>
      <c r="G493" s="29">
        <v>198.21</v>
      </c>
      <c r="H493" s="29">
        <v>259.85000000000002</v>
      </c>
      <c r="I493" s="29">
        <v>8315.2000000000007</v>
      </c>
      <c r="J493" s="61">
        <v>9.635987645619028E-4</v>
      </c>
    </row>
    <row r="494" spans="1:10" ht="31.2" customHeight="1" x14ac:dyDescent="0.25">
      <c r="A494" s="60" t="s">
        <v>1374</v>
      </c>
      <c r="B494" s="27" t="s">
        <v>1351</v>
      </c>
      <c r="C494" s="27" t="s">
        <v>32</v>
      </c>
      <c r="D494" s="27" t="s">
        <v>1352</v>
      </c>
      <c r="E494" s="28" t="s">
        <v>282</v>
      </c>
      <c r="F494" s="42">
        <v>10</v>
      </c>
      <c r="G494" s="29">
        <v>56.29</v>
      </c>
      <c r="H494" s="29">
        <v>73.790000000000006</v>
      </c>
      <c r="I494" s="29">
        <v>737.9</v>
      </c>
      <c r="J494" s="61">
        <v>8.551081493773188E-5</v>
      </c>
    </row>
    <row r="495" spans="1:10" ht="31.2" customHeight="1" x14ac:dyDescent="0.25">
      <c r="A495" s="60" t="s">
        <v>1375</v>
      </c>
      <c r="B495" s="27" t="s">
        <v>1376</v>
      </c>
      <c r="C495" s="27" t="s">
        <v>32</v>
      </c>
      <c r="D495" s="27" t="s">
        <v>1377</v>
      </c>
      <c r="E495" s="28" t="s">
        <v>282</v>
      </c>
      <c r="F495" s="42">
        <v>10</v>
      </c>
      <c r="G495" s="29">
        <v>79.5</v>
      </c>
      <c r="H495" s="29">
        <v>104.22</v>
      </c>
      <c r="I495" s="29">
        <v>1042.2</v>
      </c>
      <c r="J495" s="61">
        <v>1.2077432081325947E-4</v>
      </c>
    </row>
    <row r="496" spans="1:10" ht="31.2" customHeight="1" x14ac:dyDescent="0.25">
      <c r="A496" s="60" t="s">
        <v>1378</v>
      </c>
      <c r="B496" s="27" t="s">
        <v>1345</v>
      </c>
      <c r="C496" s="27" t="s">
        <v>32</v>
      </c>
      <c r="D496" s="27" t="s">
        <v>1346</v>
      </c>
      <c r="E496" s="28" t="s">
        <v>282</v>
      </c>
      <c r="F496" s="42">
        <v>22</v>
      </c>
      <c r="G496" s="29">
        <v>25.62</v>
      </c>
      <c r="H496" s="29">
        <v>33.58</v>
      </c>
      <c r="I496" s="29">
        <v>738.76</v>
      </c>
      <c r="J496" s="61">
        <v>8.5610475190945649E-5</v>
      </c>
    </row>
    <row r="497" spans="1:10" ht="19.2" customHeight="1" x14ac:dyDescent="0.25">
      <c r="A497" s="58" t="s">
        <v>1379</v>
      </c>
      <c r="B497" s="22" t="s">
        <v>20</v>
      </c>
      <c r="C497" s="22"/>
      <c r="D497" s="22" t="s">
        <v>1306</v>
      </c>
      <c r="E497" s="23"/>
      <c r="F497" s="41"/>
      <c r="G497" s="24" t="s">
        <v>22</v>
      </c>
      <c r="H497" s="25">
        <v>154919.93</v>
      </c>
      <c r="I497" s="25">
        <v>154919.93</v>
      </c>
      <c r="J497" s="59">
        <v>1.7952743548443388E-2</v>
      </c>
    </row>
    <row r="498" spans="1:10" ht="20.85" customHeight="1" x14ac:dyDescent="0.25">
      <c r="A498" s="60" t="s">
        <v>1380</v>
      </c>
      <c r="B498" s="27" t="s">
        <v>1381</v>
      </c>
      <c r="C498" s="27" t="s">
        <v>196</v>
      </c>
      <c r="D498" s="27" t="s">
        <v>1382</v>
      </c>
      <c r="E498" s="28" t="s">
        <v>71</v>
      </c>
      <c r="F498" s="42">
        <v>1</v>
      </c>
      <c r="G498" s="29">
        <v>24006.45</v>
      </c>
      <c r="H498" s="29">
        <v>31472.45</v>
      </c>
      <c r="I498" s="29">
        <v>31472.45</v>
      </c>
      <c r="J498" s="61">
        <v>3.6471538793698597E-3</v>
      </c>
    </row>
    <row r="499" spans="1:10" ht="20.85" customHeight="1" x14ac:dyDescent="0.25">
      <c r="A499" s="60" t="s">
        <v>1383</v>
      </c>
      <c r="B499" s="27" t="s">
        <v>1384</v>
      </c>
      <c r="C499" s="27" t="s">
        <v>196</v>
      </c>
      <c r="D499" s="27" t="s">
        <v>1385</v>
      </c>
      <c r="E499" s="28" t="s">
        <v>71</v>
      </c>
      <c r="F499" s="42">
        <v>1</v>
      </c>
      <c r="G499" s="29">
        <v>20306.45</v>
      </c>
      <c r="H499" s="29">
        <v>26621.75</v>
      </c>
      <c r="I499" s="29">
        <v>26621.75</v>
      </c>
      <c r="J499" s="61">
        <v>3.0850352860395222E-3</v>
      </c>
    </row>
    <row r="500" spans="1:10" ht="19.2" customHeight="1" x14ac:dyDescent="0.25">
      <c r="A500" s="60" t="s">
        <v>1386</v>
      </c>
      <c r="B500" s="27" t="s">
        <v>1387</v>
      </c>
      <c r="C500" s="27" t="s">
        <v>196</v>
      </c>
      <c r="D500" s="27" t="s">
        <v>1388</v>
      </c>
      <c r="E500" s="28" t="s">
        <v>71</v>
      </c>
      <c r="F500" s="42">
        <v>2</v>
      </c>
      <c r="G500" s="29">
        <v>12976.11</v>
      </c>
      <c r="H500" s="29">
        <v>17011.68</v>
      </c>
      <c r="I500" s="29">
        <v>34023.360000000001</v>
      </c>
      <c r="J500" s="61">
        <v>3.9427635730042406E-3</v>
      </c>
    </row>
    <row r="501" spans="1:10" ht="20.85" customHeight="1" x14ac:dyDescent="0.25">
      <c r="A501" s="60" t="s">
        <v>1389</v>
      </c>
      <c r="B501" s="27" t="s">
        <v>1390</v>
      </c>
      <c r="C501" s="27" t="s">
        <v>196</v>
      </c>
      <c r="D501" s="27" t="s">
        <v>1391</v>
      </c>
      <c r="E501" s="28" t="s">
        <v>71</v>
      </c>
      <c r="F501" s="42">
        <v>10</v>
      </c>
      <c r="G501" s="29">
        <v>1728.1</v>
      </c>
      <c r="H501" s="29">
        <v>2265.5300000000002</v>
      </c>
      <c r="I501" s="29">
        <v>22655.3</v>
      </c>
      <c r="J501" s="61">
        <v>2.6253871332955645E-3</v>
      </c>
    </row>
    <row r="502" spans="1:10" ht="19.2" customHeight="1" x14ac:dyDescent="0.25">
      <c r="A502" s="60" t="s">
        <v>1392</v>
      </c>
      <c r="B502" s="27" t="s">
        <v>1393</v>
      </c>
      <c r="C502" s="27" t="s">
        <v>196</v>
      </c>
      <c r="D502" s="27" t="s">
        <v>1394</v>
      </c>
      <c r="E502" s="28" t="s">
        <v>71</v>
      </c>
      <c r="F502" s="42">
        <v>1</v>
      </c>
      <c r="G502" s="29">
        <v>2322.2399999999998</v>
      </c>
      <c r="H502" s="29">
        <v>3044.45</v>
      </c>
      <c r="I502" s="29">
        <v>3044.45</v>
      </c>
      <c r="J502" s="61">
        <v>3.5280309057755495E-4</v>
      </c>
    </row>
    <row r="503" spans="1:10" ht="19.2" customHeight="1" x14ac:dyDescent="0.25">
      <c r="A503" s="60" t="s">
        <v>1395</v>
      </c>
      <c r="B503" s="27" t="s">
        <v>1396</v>
      </c>
      <c r="C503" s="27" t="s">
        <v>196</v>
      </c>
      <c r="D503" s="27" t="s">
        <v>1397</v>
      </c>
      <c r="E503" s="28" t="s">
        <v>71</v>
      </c>
      <c r="F503" s="42">
        <v>2</v>
      </c>
      <c r="G503" s="29">
        <v>5973.11</v>
      </c>
      <c r="H503" s="29">
        <v>7830.74</v>
      </c>
      <c r="I503" s="29">
        <v>15661.48</v>
      </c>
      <c r="J503" s="61">
        <v>1.8149151889564833E-3</v>
      </c>
    </row>
    <row r="504" spans="1:10" ht="31.2" customHeight="1" x14ac:dyDescent="0.25">
      <c r="A504" s="60" t="s">
        <v>1398</v>
      </c>
      <c r="B504" s="27" t="s">
        <v>1399</v>
      </c>
      <c r="C504" s="27" t="s">
        <v>196</v>
      </c>
      <c r="D504" s="27" t="s">
        <v>1400</v>
      </c>
      <c r="E504" s="28" t="s">
        <v>71</v>
      </c>
      <c r="F504" s="42">
        <v>15</v>
      </c>
      <c r="G504" s="29">
        <v>661.3</v>
      </c>
      <c r="H504" s="29">
        <v>866.96</v>
      </c>
      <c r="I504" s="29">
        <v>13004.4</v>
      </c>
      <c r="J504" s="61">
        <v>1.507002089410815E-3</v>
      </c>
    </row>
    <row r="505" spans="1:10" ht="20.85" customHeight="1" x14ac:dyDescent="0.25">
      <c r="A505" s="60" t="s">
        <v>1401</v>
      </c>
      <c r="B505" s="27" t="s">
        <v>1402</v>
      </c>
      <c r="C505" s="27" t="s">
        <v>196</v>
      </c>
      <c r="D505" s="27" t="s">
        <v>1403</v>
      </c>
      <c r="E505" s="28" t="s">
        <v>71</v>
      </c>
      <c r="F505" s="42">
        <v>20</v>
      </c>
      <c r="G505" s="29">
        <v>160.13999999999999</v>
      </c>
      <c r="H505" s="29">
        <v>209.94</v>
      </c>
      <c r="I505" s="29">
        <v>4198.8</v>
      </c>
      <c r="J505" s="61">
        <v>4.8657380371398373E-4</v>
      </c>
    </row>
    <row r="506" spans="1:10" ht="19.2" customHeight="1" x14ac:dyDescent="0.25">
      <c r="A506" s="60" t="s">
        <v>1404</v>
      </c>
      <c r="B506" s="27" t="s">
        <v>1405</v>
      </c>
      <c r="C506" s="27" t="s">
        <v>196</v>
      </c>
      <c r="D506" s="27" t="s">
        <v>1406</v>
      </c>
      <c r="E506" s="28" t="s">
        <v>71</v>
      </c>
      <c r="F506" s="42">
        <v>2</v>
      </c>
      <c r="G506" s="29">
        <v>77.069999999999993</v>
      </c>
      <c r="H506" s="29">
        <v>101.03</v>
      </c>
      <c r="I506" s="29">
        <v>202.06</v>
      </c>
      <c r="J506" s="61">
        <v>2.3415524144624071E-5</v>
      </c>
    </row>
    <row r="507" spans="1:10" ht="19.2" customHeight="1" x14ac:dyDescent="0.25">
      <c r="A507" s="60" t="s">
        <v>1407</v>
      </c>
      <c r="B507" s="27" t="s">
        <v>1408</v>
      </c>
      <c r="C507" s="27" t="s">
        <v>196</v>
      </c>
      <c r="D507" s="27" t="s">
        <v>1409</v>
      </c>
      <c r="E507" s="28" t="s">
        <v>71</v>
      </c>
      <c r="F507" s="42">
        <v>1</v>
      </c>
      <c r="G507" s="29">
        <v>3078.48</v>
      </c>
      <c r="H507" s="29">
        <v>4035.88</v>
      </c>
      <c r="I507" s="29">
        <v>4035.88</v>
      </c>
      <c r="J507" s="61">
        <v>4.6769397993074038E-4</v>
      </c>
    </row>
    <row r="508" spans="1:10" ht="19.2" customHeight="1" x14ac:dyDescent="0.25">
      <c r="A508" s="58" t="s">
        <v>1410</v>
      </c>
      <c r="B508" s="22" t="s">
        <v>20</v>
      </c>
      <c r="C508" s="22"/>
      <c r="D508" s="22" t="s">
        <v>1411</v>
      </c>
      <c r="E508" s="23"/>
      <c r="F508" s="41"/>
      <c r="G508" s="24" t="s">
        <v>22</v>
      </c>
      <c r="H508" s="25">
        <v>435954.37</v>
      </c>
      <c r="I508" s="25">
        <v>435954.37</v>
      </c>
      <c r="J508" s="59">
        <v>5.0520142911458857E-2</v>
      </c>
    </row>
    <row r="509" spans="1:10" ht="19.2" customHeight="1" x14ac:dyDescent="0.25">
      <c r="A509" s="58" t="s">
        <v>1412</v>
      </c>
      <c r="B509" s="22" t="s">
        <v>20</v>
      </c>
      <c r="C509" s="22"/>
      <c r="D509" s="22" t="s">
        <v>1413</v>
      </c>
      <c r="E509" s="23"/>
      <c r="F509" s="41"/>
      <c r="G509" s="24" t="s">
        <v>22</v>
      </c>
      <c r="H509" s="25">
        <v>406937.65</v>
      </c>
      <c r="I509" s="25">
        <v>406937.65</v>
      </c>
      <c r="J509" s="59">
        <v>4.7157568885140951E-2</v>
      </c>
    </row>
    <row r="510" spans="1:10" ht="20.85" customHeight="1" x14ac:dyDescent="0.25">
      <c r="A510" s="60" t="s">
        <v>1414</v>
      </c>
      <c r="B510" s="27" t="s">
        <v>1415</v>
      </c>
      <c r="C510" s="27" t="s">
        <v>27</v>
      </c>
      <c r="D510" s="27" t="s">
        <v>1416</v>
      </c>
      <c r="E510" s="28" t="s">
        <v>34</v>
      </c>
      <c r="F510" s="42">
        <v>770.15</v>
      </c>
      <c r="G510" s="29">
        <v>110.96</v>
      </c>
      <c r="H510" s="29">
        <v>145.46</v>
      </c>
      <c r="I510" s="29">
        <v>112026.01</v>
      </c>
      <c r="J510" s="61">
        <v>1.2982023864104216E-2</v>
      </c>
    </row>
    <row r="511" spans="1:10" ht="41.55" customHeight="1" x14ac:dyDescent="0.25">
      <c r="A511" s="60" t="s">
        <v>1417</v>
      </c>
      <c r="B511" s="27" t="s">
        <v>1418</v>
      </c>
      <c r="C511" s="27" t="s">
        <v>27</v>
      </c>
      <c r="D511" s="27" t="s">
        <v>1419</v>
      </c>
      <c r="E511" s="28" t="s">
        <v>34</v>
      </c>
      <c r="F511" s="42">
        <v>706.57</v>
      </c>
      <c r="G511" s="29">
        <v>161.59</v>
      </c>
      <c r="H511" s="29">
        <v>211.84</v>
      </c>
      <c r="I511" s="29">
        <v>149679.78</v>
      </c>
      <c r="J511" s="61">
        <v>1.7345493925329206E-2</v>
      </c>
    </row>
    <row r="512" spans="1:10" ht="52.05" customHeight="1" x14ac:dyDescent="0.25">
      <c r="A512" s="60" t="s">
        <v>1420</v>
      </c>
      <c r="B512" s="27" t="s">
        <v>1421</v>
      </c>
      <c r="C512" s="27" t="s">
        <v>27</v>
      </c>
      <c r="D512" s="27" t="s">
        <v>1422</v>
      </c>
      <c r="E512" s="28" t="s">
        <v>67</v>
      </c>
      <c r="F512" s="42">
        <v>35.33</v>
      </c>
      <c r="G512" s="29">
        <v>309.83999999999997</v>
      </c>
      <c r="H512" s="29">
        <v>406.2</v>
      </c>
      <c r="I512" s="29">
        <v>14351.04</v>
      </c>
      <c r="J512" s="61">
        <v>1.663056139861753E-3</v>
      </c>
    </row>
    <row r="513" spans="1:10" ht="20.85" customHeight="1" x14ac:dyDescent="0.25">
      <c r="A513" s="60" t="s">
        <v>1423</v>
      </c>
      <c r="B513" s="27" t="s">
        <v>1424</v>
      </c>
      <c r="C513" s="27" t="s">
        <v>27</v>
      </c>
      <c r="D513" s="27" t="s">
        <v>1425</v>
      </c>
      <c r="E513" s="28" t="s">
        <v>34</v>
      </c>
      <c r="F513" s="42">
        <v>706.57</v>
      </c>
      <c r="G513" s="29">
        <v>75.55</v>
      </c>
      <c r="H513" s="29">
        <v>99.04</v>
      </c>
      <c r="I513" s="29">
        <v>69978.69</v>
      </c>
      <c r="J513" s="61">
        <v>8.1094115871729339E-3</v>
      </c>
    </row>
    <row r="514" spans="1:10" ht="41.55" customHeight="1" x14ac:dyDescent="0.25">
      <c r="A514" s="60" t="s">
        <v>1426</v>
      </c>
      <c r="B514" s="27" t="s">
        <v>1427</v>
      </c>
      <c r="C514" s="27" t="s">
        <v>32</v>
      </c>
      <c r="D514" s="27" t="s">
        <v>1428</v>
      </c>
      <c r="E514" s="28" t="s">
        <v>102</v>
      </c>
      <c r="F514" s="42">
        <v>469.23</v>
      </c>
      <c r="G514" s="29">
        <v>55.53</v>
      </c>
      <c r="H514" s="29">
        <v>72.790000000000006</v>
      </c>
      <c r="I514" s="29">
        <v>34155.25</v>
      </c>
      <c r="J514" s="61">
        <v>3.9580475157907124E-3</v>
      </c>
    </row>
    <row r="515" spans="1:10" ht="31.2" customHeight="1" x14ac:dyDescent="0.25">
      <c r="A515" s="60" t="s">
        <v>1429</v>
      </c>
      <c r="B515" s="27" t="s">
        <v>1430</v>
      </c>
      <c r="C515" s="27" t="s">
        <v>32</v>
      </c>
      <c r="D515" s="27" t="s">
        <v>1431</v>
      </c>
      <c r="E515" s="28" t="s">
        <v>102</v>
      </c>
      <c r="F515" s="42">
        <v>120</v>
      </c>
      <c r="G515" s="29">
        <v>49.41</v>
      </c>
      <c r="H515" s="29">
        <v>64.77</v>
      </c>
      <c r="I515" s="29">
        <v>7772.4</v>
      </c>
      <c r="J515" s="61">
        <v>9.0069692102185555E-4</v>
      </c>
    </row>
    <row r="516" spans="1:10" ht="20.85" customHeight="1" x14ac:dyDescent="0.25">
      <c r="A516" s="60" t="s">
        <v>1432</v>
      </c>
      <c r="B516" s="27" t="s">
        <v>1433</v>
      </c>
      <c r="C516" s="27" t="s">
        <v>32</v>
      </c>
      <c r="D516" s="27" t="s">
        <v>1434</v>
      </c>
      <c r="E516" s="28" t="s">
        <v>34</v>
      </c>
      <c r="F516" s="42">
        <v>72.63</v>
      </c>
      <c r="G516" s="29">
        <v>187.77</v>
      </c>
      <c r="H516" s="29">
        <v>246.16</v>
      </c>
      <c r="I516" s="29">
        <v>17878.599999999999</v>
      </c>
      <c r="J516" s="61">
        <v>2.0718439571022268E-3</v>
      </c>
    </row>
    <row r="517" spans="1:10" ht="20.85" customHeight="1" x14ac:dyDescent="0.25">
      <c r="A517" s="60" t="s">
        <v>1435</v>
      </c>
      <c r="B517" s="27" t="s">
        <v>1436</v>
      </c>
      <c r="C517" s="27" t="s">
        <v>32</v>
      </c>
      <c r="D517" s="27" t="s">
        <v>1437</v>
      </c>
      <c r="E517" s="28" t="s">
        <v>102</v>
      </c>
      <c r="F517" s="42">
        <v>379.2</v>
      </c>
      <c r="G517" s="29">
        <v>2.21</v>
      </c>
      <c r="H517" s="29">
        <v>2.89</v>
      </c>
      <c r="I517" s="29">
        <v>1095.8800000000001</v>
      </c>
      <c r="J517" s="61">
        <v>1.2699497475804526E-4</v>
      </c>
    </row>
    <row r="518" spans="1:10" ht="19.2" customHeight="1" x14ac:dyDescent="0.25">
      <c r="A518" s="58" t="s">
        <v>1438</v>
      </c>
      <c r="B518" s="22" t="s">
        <v>20</v>
      </c>
      <c r="C518" s="22"/>
      <c r="D518" s="22" t="s">
        <v>1439</v>
      </c>
      <c r="E518" s="23"/>
      <c r="F518" s="41"/>
      <c r="G518" s="24" t="s">
        <v>22</v>
      </c>
      <c r="H518" s="25">
        <v>23639.87</v>
      </c>
      <c r="I518" s="25">
        <v>23639.87</v>
      </c>
      <c r="J518" s="59">
        <v>2.739483058303347E-3</v>
      </c>
    </row>
    <row r="519" spans="1:10" ht="20.85" customHeight="1" x14ac:dyDescent="0.25">
      <c r="A519" s="60" t="s">
        <v>1440</v>
      </c>
      <c r="B519" s="27" t="s">
        <v>1441</v>
      </c>
      <c r="C519" s="27" t="s">
        <v>32</v>
      </c>
      <c r="D519" s="27" t="s">
        <v>1442</v>
      </c>
      <c r="E519" s="28" t="s">
        <v>34</v>
      </c>
      <c r="F519" s="42">
        <v>122.56</v>
      </c>
      <c r="G519" s="29">
        <v>21.97</v>
      </c>
      <c r="H519" s="29">
        <v>28.8</v>
      </c>
      <c r="I519" s="29">
        <v>3529.72</v>
      </c>
      <c r="J519" s="61">
        <v>4.0903812671366167E-4</v>
      </c>
    </row>
    <row r="520" spans="1:10" ht="19.2" customHeight="1" x14ac:dyDescent="0.25">
      <c r="A520" s="60" t="s">
        <v>1443</v>
      </c>
      <c r="B520" s="27" t="s">
        <v>1444</v>
      </c>
      <c r="C520" s="27" t="s">
        <v>32</v>
      </c>
      <c r="D520" s="27" t="s">
        <v>1445</v>
      </c>
      <c r="E520" s="28" t="s">
        <v>34</v>
      </c>
      <c r="F520" s="42">
        <v>100</v>
      </c>
      <c r="G520" s="29">
        <v>109.77</v>
      </c>
      <c r="H520" s="29">
        <v>143.9</v>
      </c>
      <c r="I520" s="29">
        <v>14390</v>
      </c>
      <c r="J520" s="61">
        <v>1.6675709811003682E-3</v>
      </c>
    </row>
    <row r="521" spans="1:10" ht="31.2" customHeight="1" x14ac:dyDescent="0.25">
      <c r="A521" s="60" t="s">
        <v>1446</v>
      </c>
      <c r="B521" s="27" t="s">
        <v>1447</v>
      </c>
      <c r="C521" s="27" t="s">
        <v>32</v>
      </c>
      <c r="D521" s="27" t="s">
        <v>1448</v>
      </c>
      <c r="E521" s="28" t="s">
        <v>282</v>
      </c>
      <c r="F521" s="42">
        <v>7</v>
      </c>
      <c r="G521" s="29">
        <v>219.9</v>
      </c>
      <c r="H521" s="29">
        <v>288.27999999999997</v>
      </c>
      <c r="I521" s="29">
        <v>2017.96</v>
      </c>
      <c r="J521" s="61">
        <v>2.3384930764567749E-4</v>
      </c>
    </row>
    <row r="522" spans="1:10" ht="20.85" customHeight="1" x14ac:dyDescent="0.25">
      <c r="A522" s="60" t="s">
        <v>1449</v>
      </c>
      <c r="B522" s="27" t="s">
        <v>1450</v>
      </c>
      <c r="C522" s="27" t="s">
        <v>32</v>
      </c>
      <c r="D522" s="27" t="s">
        <v>1451</v>
      </c>
      <c r="E522" s="28" t="s">
        <v>282</v>
      </c>
      <c r="F522" s="42">
        <v>2</v>
      </c>
      <c r="G522" s="29">
        <v>124.24</v>
      </c>
      <c r="H522" s="29">
        <v>162.87</v>
      </c>
      <c r="I522" s="29">
        <v>325.74</v>
      </c>
      <c r="J522" s="61">
        <v>3.7748059164950241E-5</v>
      </c>
    </row>
    <row r="523" spans="1:10" ht="19.2" customHeight="1" x14ac:dyDescent="0.25">
      <c r="A523" s="60" t="s">
        <v>1452</v>
      </c>
      <c r="B523" s="27" t="s">
        <v>1453</v>
      </c>
      <c r="C523" s="27" t="s">
        <v>32</v>
      </c>
      <c r="D523" s="27" t="s">
        <v>1454</v>
      </c>
      <c r="E523" s="28" t="s">
        <v>282</v>
      </c>
      <c r="F523" s="42">
        <v>35</v>
      </c>
      <c r="G523" s="29">
        <v>73.59</v>
      </c>
      <c r="H523" s="29">
        <v>96.47</v>
      </c>
      <c r="I523" s="29">
        <v>3376.45</v>
      </c>
      <c r="J523" s="61">
        <v>3.9127658367868923E-4</v>
      </c>
    </row>
    <row r="524" spans="1:10" ht="19.2" customHeight="1" x14ac:dyDescent="0.25">
      <c r="A524" s="58" t="s">
        <v>1455</v>
      </c>
      <c r="B524" s="22" t="s">
        <v>20</v>
      </c>
      <c r="C524" s="22"/>
      <c r="D524" s="22" t="s">
        <v>1456</v>
      </c>
      <c r="E524" s="23"/>
      <c r="F524" s="41"/>
      <c r="G524" s="24" t="s">
        <v>22</v>
      </c>
      <c r="H524" s="25">
        <v>5376.85</v>
      </c>
      <c r="I524" s="25">
        <v>5376.85</v>
      </c>
      <c r="J524" s="59">
        <v>6.2309096801455976E-4</v>
      </c>
    </row>
    <row r="525" spans="1:10" ht="31.2" customHeight="1" x14ac:dyDescent="0.25">
      <c r="A525" s="60" t="s">
        <v>1457</v>
      </c>
      <c r="B525" s="27" t="s">
        <v>1458</v>
      </c>
      <c r="C525" s="27" t="s">
        <v>32</v>
      </c>
      <c r="D525" s="27" t="s">
        <v>1459</v>
      </c>
      <c r="E525" s="28" t="s">
        <v>34</v>
      </c>
      <c r="F525" s="42">
        <v>30</v>
      </c>
      <c r="G525" s="29">
        <v>108.35</v>
      </c>
      <c r="H525" s="29">
        <v>142.04</v>
      </c>
      <c r="I525" s="29">
        <v>4261.2</v>
      </c>
      <c r="J525" s="61">
        <v>4.9380496627275108E-4</v>
      </c>
    </row>
    <row r="526" spans="1:10" ht="31.2" customHeight="1" x14ac:dyDescent="0.25">
      <c r="A526" s="60" t="s">
        <v>1460</v>
      </c>
      <c r="B526" s="27" t="s">
        <v>1461</v>
      </c>
      <c r="C526" s="27" t="s">
        <v>32</v>
      </c>
      <c r="D526" s="27" t="s">
        <v>1462</v>
      </c>
      <c r="E526" s="28" t="s">
        <v>282</v>
      </c>
      <c r="F526" s="42">
        <v>5</v>
      </c>
      <c r="G526" s="29">
        <v>170.2</v>
      </c>
      <c r="H526" s="29">
        <v>223.13</v>
      </c>
      <c r="I526" s="29">
        <v>1115.6500000000001</v>
      </c>
      <c r="J526" s="61">
        <v>1.292860017418086E-4</v>
      </c>
    </row>
    <row r="527" spans="1:10" ht="19.2" customHeight="1" x14ac:dyDescent="0.25">
      <c r="A527" s="58" t="s">
        <v>1463</v>
      </c>
      <c r="B527" s="22" t="s">
        <v>20</v>
      </c>
      <c r="C527" s="22"/>
      <c r="D527" s="22" t="s">
        <v>1464</v>
      </c>
      <c r="E527" s="23"/>
      <c r="F527" s="41"/>
      <c r="G527" s="24" t="s">
        <v>22</v>
      </c>
      <c r="H527" s="25">
        <v>55724.57</v>
      </c>
      <c r="I527" s="25">
        <v>55724.57</v>
      </c>
      <c r="J527" s="59">
        <v>6.4575869260803439E-3</v>
      </c>
    </row>
    <row r="528" spans="1:10" ht="19.2" customHeight="1" x14ac:dyDescent="0.25">
      <c r="A528" s="60" t="s">
        <v>1465</v>
      </c>
      <c r="B528" s="27" t="s">
        <v>1466</v>
      </c>
      <c r="C528" s="27" t="s">
        <v>27</v>
      </c>
      <c r="D528" s="27" t="s">
        <v>1467</v>
      </c>
      <c r="E528" s="28" t="s">
        <v>34</v>
      </c>
      <c r="F528" s="42">
        <v>1438.68</v>
      </c>
      <c r="G528" s="29">
        <v>9.8699999999999992</v>
      </c>
      <c r="H528" s="29">
        <v>12.93</v>
      </c>
      <c r="I528" s="29">
        <v>18602.13</v>
      </c>
      <c r="J528" s="61">
        <v>2.1556895187391655E-3</v>
      </c>
    </row>
    <row r="529" spans="1:10" ht="31.2" customHeight="1" x14ac:dyDescent="0.25">
      <c r="A529" s="60" t="s">
        <v>1468</v>
      </c>
      <c r="B529" s="27" t="s">
        <v>1469</v>
      </c>
      <c r="C529" s="27" t="s">
        <v>27</v>
      </c>
      <c r="D529" s="27" t="s">
        <v>1470</v>
      </c>
      <c r="E529" s="28" t="s">
        <v>71</v>
      </c>
      <c r="F529" s="42">
        <v>1</v>
      </c>
      <c r="G529" s="29">
        <v>751.2</v>
      </c>
      <c r="H529" s="29">
        <v>984.82</v>
      </c>
      <c r="I529" s="29">
        <v>984.82</v>
      </c>
      <c r="J529" s="61">
        <v>1.1412489601162367E-4</v>
      </c>
    </row>
    <row r="530" spans="1:10" ht="52.05" customHeight="1" x14ac:dyDescent="0.25">
      <c r="A530" s="60" t="s">
        <v>1471</v>
      </c>
      <c r="B530" s="27" t="s">
        <v>1472</v>
      </c>
      <c r="C530" s="27" t="s">
        <v>32</v>
      </c>
      <c r="D530" s="27" t="s">
        <v>1473</v>
      </c>
      <c r="E530" s="28" t="s">
        <v>282</v>
      </c>
      <c r="F530" s="42">
        <v>12</v>
      </c>
      <c r="G530" s="29">
        <v>818.41</v>
      </c>
      <c r="H530" s="29">
        <v>1072.93</v>
      </c>
      <c r="I530" s="29">
        <v>12875.16</v>
      </c>
      <c r="J530" s="61">
        <v>1.4920252392650601E-3</v>
      </c>
    </row>
    <row r="531" spans="1:10" ht="41.55" customHeight="1" x14ac:dyDescent="0.25">
      <c r="A531" s="60" t="s">
        <v>1474</v>
      </c>
      <c r="B531" s="27" t="s">
        <v>1475</v>
      </c>
      <c r="C531" s="27" t="s">
        <v>32</v>
      </c>
      <c r="D531" s="27" t="s">
        <v>1476</v>
      </c>
      <c r="E531" s="28" t="s">
        <v>282</v>
      </c>
      <c r="F531" s="42">
        <v>1</v>
      </c>
      <c r="G531" s="29">
        <v>1369.99</v>
      </c>
      <c r="H531" s="29">
        <v>1796.05</v>
      </c>
      <c r="I531" s="29">
        <v>1796.05</v>
      </c>
      <c r="J531" s="61">
        <v>2.081334857960609E-4</v>
      </c>
    </row>
    <row r="532" spans="1:10" ht="31.2" customHeight="1" x14ac:dyDescent="0.25">
      <c r="A532" s="60" t="s">
        <v>1477</v>
      </c>
      <c r="B532" s="27" t="s">
        <v>1478</v>
      </c>
      <c r="C532" s="27" t="s">
        <v>27</v>
      </c>
      <c r="D532" s="27" t="s">
        <v>1479</v>
      </c>
      <c r="E532" s="28" t="s">
        <v>71</v>
      </c>
      <c r="F532" s="42">
        <v>16</v>
      </c>
      <c r="G532" s="29">
        <v>286.10000000000002</v>
      </c>
      <c r="H532" s="29">
        <v>375.07</v>
      </c>
      <c r="I532" s="29">
        <v>6001.12</v>
      </c>
      <c r="J532" s="61">
        <v>6.9543388228638227E-4</v>
      </c>
    </row>
    <row r="533" spans="1:10" ht="31.2" customHeight="1" x14ac:dyDescent="0.25">
      <c r="A533" s="60" t="s">
        <v>1480</v>
      </c>
      <c r="B533" s="27" t="s">
        <v>1481</v>
      </c>
      <c r="C533" s="27" t="s">
        <v>32</v>
      </c>
      <c r="D533" s="27" t="s">
        <v>1482</v>
      </c>
      <c r="E533" s="28" t="s">
        <v>102</v>
      </c>
      <c r="F533" s="42">
        <v>84.31</v>
      </c>
      <c r="G533" s="29">
        <v>117.03</v>
      </c>
      <c r="H533" s="29">
        <v>153.41999999999999</v>
      </c>
      <c r="I533" s="29">
        <v>12934.84</v>
      </c>
      <c r="J533" s="61">
        <v>1.4989411973020351E-3</v>
      </c>
    </row>
    <row r="534" spans="1:10" ht="31.2" customHeight="1" x14ac:dyDescent="0.25">
      <c r="A534" s="60" t="s">
        <v>1483</v>
      </c>
      <c r="B534" s="27" t="s">
        <v>1484</v>
      </c>
      <c r="C534" s="27" t="s">
        <v>27</v>
      </c>
      <c r="D534" s="27" t="s">
        <v>1485</v>
      </c>
      <c r="E534" s="28" t="s">
        <v>57</v>
      </c>
      <c r="F534" s="42">
        <v>5</v>
      </c>
      <c r="G534" s="29">
        <v>225.46</v>
      </c>
      <c r="H534" s="29">
        <v>295.57</v>
      </c>
      <c r="I534" s="29">
        <v>1477.85</v>
      </c>
      <c r="J534" s="61">
        <v>1.7125919210696171E-4</v>
      </c>
    </row>
    <row r="535" spans="1:10" ht="31.2" customHeight="1" x14ac:dyDescent="0.25">
      <c r="A535" s="60" t="s">
        <v>1486</v>
      </c>
      <c r="B535" s="27" t="s">
        <v>1487</v>
      </c>
      <c r="C535" s="27" t="s">
        <v>27</v>
      </c>
      <c r="D535" s="27" t="s">
        <v>1488</v>
      </c>
      <c r="E535" s="28" t="s">
        <v>71</v>
      </c>
      <c r="F535" s="42">
        <v>5</v>
      </c>
      <c r="G535" s="29">
        <v>160.58000000000001</v>
      </c>
      <c r="H535" s="29">
        <v>210.52</v>
      </c>
      <c r="I535" s="29">
        <v>1052.5999999999999</v>
      </c>
      <c r="J535" s="61">
        <v>1.2197951457305403E-4</v>
      </c>
    </row>
    <row r="536" spans="1:10" x14ac:dyDescent="0.25">
      <c r="A536" s="77"/>
      <c r="B536" s="78"/>
      <c r="C536" s="78"/>
      <c r="D536" s="78"/>
      <c r="E536" s="78"/>
      <c r="F536" s="79"/>
      <c r="G536" s="78"/>
      <c r="H536" s="78"/>
      <c r="I536" s="78"/>
      <c r="J536" s="80"/>
    </row>
    <row r="537" spans="1:10" x14ac:dyDescent="0.25">
      <c r="A537" s="107"/>
      <c r="B537" s="108"/>
      <c r="C537" s="108"/>
      <c r="D537" s="82"/>
      <c r="E537" s="81"/>
      <c r="F537" s="109" t="s">
        <v>1489</v>
      </c>
      <c r="G537" s="108"/>
      <c r="H537" s="110">
        <v>6582776.6799999997</v>
      </c>
      <c r="I537" s="108"/>
      <c r="J537" s="111"/>
    </row>
    <row r="538" spans="1:10" x14ac:dyDescent="0.25">
      <c r="A538" s="107"/>
      <c r="B538" s="108"/>
      <c r="C538" s="108"/>
      <c r="D538" s="82"/>
      <c r="E538" s="81"/>
      <c r="F538" s="109" t="s">
        <v>1490</v>
      </c>
      <c r="G538" s="108"/>
      <c r="H538" s="110">
        <v>2046541.15</v>
      </c>
      <c r="I538" s="108"/>
      <c r="J538" s="111"/>
    </row>
    <row r="539" spans="1:10" x14ac:dyDescent="0.25">
      <c r="A539" s="107"/>
      <c r="B539" s="108"/>
      <c r="C539" s="108"/>
      <c r="D539" s="82"/>
      <c r="E539" s="81"/>
      <c r="F539" s="109" t="s">
        <v>1491</v>
      </c>
      <c r="G539" s="108"/>
      <c r="H539" s="110">
        <v>8629317.8300000001</v>
      </c>
      <c r="I539" s="108"/>
      <c r="J539" s="111"/>
    </row>
    <row r="540" spans="1:10" ht="25.35" customHeight="1" x14ac:dyDescent="0.25">
      <c r="A540" s="115" t="s">
        <v>1492</v>
      </c>
      <c r="B540" s="116"/>
      <c r="C540" s="116"/>
      <c r="D540" s="116"/>
      <c r="E540" s="83"/>
      <c r="F540" s="84"/>
      <c r="G540" s="83"/>
      <c r="H540" s="83"/>
      <c r="I540" s="83"/>
      <c r="J540" s="85"/>
    </row>
  </sheetData>
  <mergeCells count="17">
    <mergeCell ref="A540:D540"/>
    <mergeCell ref="E1:F1"/>
    <mergeCell ref="G1:H1"/>
    <mergeCell ref="I1:J1"/>
    <mergeCell ref="E2:F2"/>
    <mergeCell ref="G2:H2"/>
    <mergeCell ref="I2:J2"/>
    <mergeCell ref="A539:C539"/>
    <mergeCell ref="F539:G539"/>
    <mergeCell ref="H539:J539"/>
    <mergeCell ref="A3:J3"/>
    <mergeCell ref="A537:C537"/>
    <mergeCell ref="F537:G537"/>
    <mergeCell ref="H537:J537"/>
    <mergeCell ref="A538:C538"/>
    <mergeCell ref="F538:G538"/>
    <mergeCell ref="H538:J53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37"/>
  <sheetViews>
    <sheetView showGridLines="0" workbookViewId="0"/>
  </sheetViews>
  <sheetFormatPr defaultRowHeight="13.8" x14ac:dyDescent="0.25"/>
  <cols>
    <col min="1" max="1" width="10" customWidth="1"/>
    <col min="2" max="2" width="60" customWidth="1"/>
    <col min="3" max="3" width="20.19921875" customWidth="1"/>
    <col min="4" max="10" width="13" customWidth="1"/>
    <col min="11" max="11" width="30.8984375" customWidth="1"/>
  </cols>
  <sheetData>
    <row r="1" spans="1:11" x14ac:dyDescent="0.25">
      <c r="A1" s="45"/>
      <c r="B1" s="46" t="s">
        <v>0</v>
      </c>
      <c r="C1" s="46"/>
      <c r="D1" s="46"/>
      <c r="E1" s="123" t="s">
        <v>1</v>
      </c>
      <c r="F1" s="123"/>
      <c r="G1" s="123" t="s">
        <v>2</v>
      </c>
      <c r="H1" s="123"/>
      <c r="I1" s="123" t="s">
        <v>3</v>
      </c>
      <c r="J1" s="123"/>
      <c r="K1" s="47"/>
    </row>
    <row r="2" spans="1:11" ht="121.5" customHeight="1" x14ac:dyDescent="0.25">
      <c r="A2" s="48"/>
      <c r="B2" s="7" t="s">
        <v>4</v>
      </c>
      <c r="C2" s="8"/>
      <c r="D2" s="7"/>
      <c r="E2" s="124" t="s">
        <v>1493</v>
      </c>
      <c r="F2" s="125"/>
      <c r="G2" s="125" t="s">
        <v>6</v>
      </c>
      <c r="H2" s="125"/>
      <c r="I2" s="125" t="s">
        <v>7</v>
      </c>
      <c r="J2" s="125"/>
      <c r="K2" s="49"/>
    </row>
    <row r="3" spans="1:11" x14ac:dyDescent="0.25">
      <c r="A3" s="121" t="s">
        <v>1494</v>
      </c>
      <c r="B3" s="122"/>
      <c r="C3" s="122"/>
      <c r="D3" s="122"/>
      <c r="E3" s="122"/>
      <c r="F3" s="122"/>
      <c r="G3" s="122"/>
      <c r="H3" s="122"/>
      <c r="I3" s="1"/>
      <c r="J3" s="1"/>
      <c r="K3" s="50"/>
    </row>
    <row r="4" spans="1:11" ht="30" customHeight="1" x14ac:dyDescent="0.25">
      <c r="A4" s="51" t="s">
        <v>9</v>
      </c>
      <c r="B4" s="2" t="s">
        <v>12</v>
      </c>
      <c r="C4" s="2" t="s">
        <v>13</v>
      </c>
      <c r="D4" s="2" t="s">
        <v>1495</v>
      </c>
      <c r="E4" s="2" t="s">
        <v>1496</v>
      </c>
      <c r="F4" s="2" t="s">
        <v>1497</v>
      </c>
      <c r="G4" s="2" t="s">
        <v>1498</v>
      </c>
      <c r="H4" s="2" t="s">
        <v>1499</v>
      </c>
      <c r="I4" s="2" t="s">
        <v>14</v>
      </c>
      <c r="J4" s="2" t="s">
        <v>1500</v>
      </c>
      <c r="K4" s="52" t="s">
        <v>1501</v>
      </c>
    </row>
    <row r="5" spans="1:11" ht="24" customHeight="1" x14ac:dyDescent="0.25">
      <c r="A5" s="53" t="s">
        <v>19</v>
      </c>
      <c r="B5" s="9" t="s">
        <v>21</v>
      </c>
      <c r="C5" s="10"/>
      <c r="D5" s="11"/>
      <c r="E5" s="12"/>
      <c r="F5" s="12"/>
      <c r="G5" s="12"/>
      <c r="H5" s="13"/>
      <c r="I5" s="13"/>
      <c r="J5" s="13"/>
      <c r="K5" s="54"/>
    </row>
    <row r="6" spans="1:11" ht="24" customHeight="1" x14ac:dyDescent="0.25">
      <c r="A6" s="53" t="s">
        <v>23</v>
      </c>
      <c r="B6" s="9" t="s">
        <v>24</v>
      </c>
      <c r="C6" s="10"/>
      <c r="D6" s="11"/>
      <c r="E6" s="12"/>
      <c r="F6" s="12"/>
      <c r="G6" s="12"/>
      <c r="H6" s="13"/>
      <c r="I6" s="13"/>
      <c r="J6" s="13"/>
      <c r="K6" s="54"/>
    </row>
    <row r="7" spans="1:11" ht="78" customHeight="1" x14ac:dyDescent="0.25">
      <c r="A7" s="55" t="s">
        <v>25</v>
      </c>
      <c r="B7" s="16" t="s">
        <v>28</v>
      </c>
      <c r="C7" s="17" t="s">
        <v>29</v>
      </c>
      <c r="D7" s="18"/>
      <c r="E7" s="18"/>
      <c r="F7" s="18"/>
      <c r="G7" s="18"/>
      <c r="H7" s="18"/>
      <c r="I7" s="18">
        <v>12</v>
      </c>
      <c r="J7" s="18">
        <f t="shared" ref="J7:J12" si="0">ROUNDUP(PRODUCT(D7:I7),2)</f>
        <v>12</v>
      </c>
      <c r="K7" s="56" t="s">
        <v>1502</v>
      </c>
    </row>
    <row r="8" spans="1:11" ht="39" customHeight="1" x14ac:dyDescent="0.25">
      <c r="A8" s="55" t="s">
        <v>30</v>
      </c>
      <c r="B8" s="16" t="s">
        <v>33</v>
      </c>
      <c r="C8" s="17" t="s">
        <v>34</v>
      </c>
      <c r="D8" s="18"/>
      <c r="E8" s="18">
        <v>2</v>
      </c>
      <c r="F8" s="18">
        <v>4</v>
      </c>
      <c r="G8" s="18"/>
      <c r="H8" s="18"/>
      <c r="I8" s="18"/>
      <c r="J8" s="18">
        <f t="shared" si="0"/>
        <v>8</v>
      </c>
      <c r="K8" s="56"/>
    </row>
    <row r="9" spans="1:11" x14ac:dyDescent="0.25">
      <c r="A9" s="55" t="s">
        <v>35</v>
      </c>
      <c r="B9" s="16" t="s">
        <v>37</v>
      </c>
      <c r="C9" s="17" t="s">
        <v>34</v>
      </c>
      <c r="D9" s="18">
        <v>225</v>
      </c>
      <c r="E9" s="18"/>
      <c r="F9" s="18"/>
      <c r="G9" s="18"/>
      <c r="H9" s="18"/>
      <c r="I9" s="18"/>
      <c r="J9" s="18">
        <f t="shared" si="0"/>
        <v>225</v>
      </c>
      <c r="K9" s="56" t="s">
        <v>1503</v>
      </c>
    </row>
    <row r="10" spans="1:11" ht="39" customHeight="1" x14ac:dyDescent="0.25">
      <c r="A10" s="55" t="s">
        <v>38</v>
      </c>
      <c r="B10" s="16" t="s">
        <v>40</v>
      </c>
      <c r="C10" s="17" t="s">
        <v>34</v>
      </c>
      <c r="D10" s="18"/>
      <c r="E10" s="18"/>
      <c r="F10" s="18"/>
      <c r="G10" s="18">
        <v>2318.62</v>
      </c>
      <c r="H10" s="18"/>
      <c r="I10" s="18"/>
      <c r="J10" s="18">
        <f t="shared" si="0"/>
        <v>2318.62</v>
      </c>
      <c r="K10" s="56" t="str">
        <f>K9</f>
        <v>Conforme projeto</v>
      </c>
    </row>
    <row r="11" spans="1:11" ht="51.9" customHeight="1" x14ac:dyDescent="0.25">
      <c r="A11" s="55" t="s">
        <v>41</v>
      </c>
      <c r="B11" s="16" t="s">
        <v>43</v>
      </c>
      <c r="C11" s="17" t="s">
        <v>44</v>
      </c>
      <c r="D11" s="18"/>
      <c r="E11" s="18"/>
      <c r="F11" s="18"/>
      <c r="G11" s="18"/>
      <c r="H11" s="18"/>
      <c r="I11" s="18">
        <v>12</v>
      </c>
      <c r="J11" s="18">
        <f t="shared" si="0"/>
        <v>12</v>
      </c>
      <c r="K11" s="56" t="s">
        <v>1502</v>
      </c>
    </row>
    <row r="12" spans="1:11" ht="65.099999999999994" customHeight="1" x14ac:dyDescent="0.25">
      <c r="A12" s="55" t="s">
        <v>45</v>
      </c>
      <c r="B12" s="16" t="s">
        <v>47</v>
      </c>
      <c r="C12" s="17" t="s">
        <v>34</v>
      </c>
      <c r="D12" s="18">
        <v>5</v>
      </c>
      <c r="E12" s="18">
        <v>4</v>
      </c>
      <c r="F12" s="18"/>
      <c r="G12" s="18"/>
      <c r="H12" s="18"/>
      <c r="I12" s="18"/>
      <c r="J12" s="18">
        <f t="shared" si="0"/>
        <v>20</v>
      </c>
      <c r="K12" s="56"/>
    </row>
    <row r="13" spans="1:11" ht="65.099999999999994" customHeight="1" x14ac:dyDescent="0.25">
      <c r="A13" s="55" t="s">
        <v>48</v>
      </c>
      <c r="B13" s="16" t="s">
        <v>50</v>
      </c>
      <c r="C13" s="17" t="s">
        <v>44</v>
      </c>
      <c r="D13" s="18"/>
      <c r="E13" s="18"/>
      <c r="F13" s="18"/>
      <c r="G13" s="18"/>
      <c r="H13" s="18"/>
      <c r="I13" s="18">
        <v>12</v>
      </c>
      <c r="J13" s="18">
        <f t="shared" ref="J13:J29" si="1">PRODUCT(D13:I13)</f>
        <v>12</v>
      </c>
      <c r="K13" s="56" t="str">
        <f>K11</f>
        <v>Considerado prazo de 12 meses</v>
      </c>
    </row>
    <row r="14" spans="1:11" ht="65.099999999999994" customHeight="1" x14ac:dyDescent="0.25">
      <c r="A14" s="55" t="s">
        <v>51</v>
      </c>
      <c r="B14" s="16" t="s">
        <v>53</v>
      </c>
      <c r="C14" s="17" t="s">
        <v>34</v>
      </c>
      <c r="D14" s="18">
        <v>6</v>
      </c>
      <c r="E14" s="18">
        <v>6</v>
      </c>
      <c r="F14" s="18"/>
      <c r="G14" s="18"/>
      <c r="H14" s="18"/>
      <c r="I14" s="18"/>
      <c r="J14" s="18">
        <f t="shared" ref="J14:J23" si="2">ROUNDUP(PRODUCT(D14:I14),2)</f>
        <v>36</v>
      </c>
      <c r="K14" s="56"/>
    </row>
    <row r="15" spans="1:11" ht="51.9" customHeight="1" x14ac:dyDescent="0.25">
      <c r="A15" s="55" t="s">
        <v>54</v>
      </c>
      <c r="B15" s="16" t="s">
        <v>56</v>
      </c>
      <c r="C15" s="17" t="s">
        <v>57</v>
      </c>
      <c r="D15" s="18">
        <v>25</v>
      </c>
      <c r="E15" s="18"/>
      <c r="F15" s="18"/>
      <c r="G15" s="18"/>
      <c r="H15" s="18"/>
      <c r="I15" s="18"/>
      <c r="J15" s="18">
        <f t="shared" si="2"/>
        <v>25</v>
      </c>
      <c r="K15" s="56"/>
    </row>
    <row r="16" spans="1:11" ht="65.099999999999994" customHeight="1" x14ac:dyDescent="0.25">
      <c r="A16" s="55" t="s">
        <v>58</v>
      </c>
      <c r="B16" s="16" t="s">
        <v>60</v>
      </c>
      <c r="C16" s="17" t="s">
        <v>57</v>
      </c>
      <c r="D16" s="18">
        <v>25</v>
      </c>
      <c r="E16" s="18"/>
      <c r="F16" s="18"/>
      <c r="G16" s="18"/>
      <c r="H16" s="18"/>
      <c r="I16" s="18"/>
      <c r="J16" s="18">
        <f t="shared" si="2"/>
        <v>25</v>
      </c>
      <c r="K16" s="56"/>
    </row>
    <row r="17" spans="1:11" ht="65.099999999999994" customHeight="1" x14ac:dyDescent="0.25">
      <c r="A17" s="55" t="s">
        <v>61</v>
      </c>
      <c r="B17" s="16" t="s">
        <v>63</v>
      </c>
      <c r="C17" s="17" t="s">
        <v>57</v>
      </c>
      <c r="D17" s="18">
        <v>25</v>
      </c>
      <c r="E17" s="18"/>
      <c r="F17" s="18"/>
      <c r="G17" s="18"/>
      <c r="H17" s="18"/>
      <c r="I17" s="18"/>
      <c r="J17" s="18">
        <f t="shared" si="2"/>
        <v>25</v>
      </c>
      <c r="K17" s="56"/>
    </row>
    <row r="18" spans="1:11" ht="51.9" customHeight="1" x14ac:dyDescent="0.25">
      <c r="A18" s="55" t="s">
        <v>64</v>
      </c>
      <c r="B18" s="16" t="s">
        <v>66</v>
      </c>
      <c r="C18" s="17" t="s">
        <v>67</v>
      </c>
      <c r="D18" s="18"/>
      <c r="E18" s="18"/>
      <c r="F18" s="18"/>
      <c r="G18" s="18"/>
      <c r="H18" s="18">
        <v>5</v>
      </c>
      <c r="I18" s="18">
        <v>5</v>
      </c>
      <c r="J18" s="18">
        <f t="shared" si="2"/>
        <v>25</v>
      </c>
      <c r="K18" s="56"/>
    </row>
    <row r="19" spans="1:11" ht="26.1" customHeight="1" x14ac:dyDescent="0.25">
      <c r="A19" s="55" t="s">
        <v>68</v>
      </c>
      <c r="B19" s="16" t="s">
        <v>70</v>
      </c>
      <c r="C19" s="17" t="s">
        <v>71</v>
      </c>
      <c r="D19" s="18"/>
      <c r="E19" s="18"/>
      <c r="F19" s="18"/>
      <c r="G19" s="18"/>
      <c r="H19" s="18"/>
      <c r="I19" s="18">
        <v>3</v>
      </c>
      <c r="J19" s="18">
        <f t="shared" si="2"/>
        <v>3</v>
      </c>
      <c r="K19" s="56"/>
    </row>
    <row r="20" spans="1:11" ht="24" customHeight="1" x14ac:dyDescent="0.25">
      <c r="A20" s="53" t="s">
        <v>72</v>
      </c>
      <c r="B20" s="9" t="s">
        <v>73</v>
      </c>
      <c r="C20" s="10"/>
      <c r="D20" s="14"/>
      <c r="E20" s="14"/>
      <c r="F20" s="14"/>
      <c r="G20" s="14"/>
      <c r="H20" s="14"/>
      <c r="I20" s="14"/>
      <c r="J20" s="15">
        <f t="shared" si="2"/>
        <v>0</v>
      </c>
      <c r="K20" s="57"/>
    </row>
    <row r="21" spans="1:11" ht="39" customHeight="1" x14ac:dyDescent="0.25">
      <c r="A21" s="55" t="s">
        <v>74</v>
      </c>
      <c r="B21" s="16" t="s">
        <v>76</v>
      </c>
      <c r="C21" s="17" t="s">
        <v>34</v>
      </c>
      <c r="D21" s="18">
        <v>118</v>
      </c>
      <c r="E21" s="18"/>
      <c r="F21" s="18">
        <v>7.5</v>
      </c>
      <c r="G21" s="18"/>
      <c r="H21" s="18"/>
      <c r="I21" s="18"/>
      <c r="J21" s="18">
        <f t="shared" si="2"/>
        <v>885</v>
      </c>
      <c r="K21" s="56"/>
    </row>
    <row r="22" spans="1:11" ht="51.9" customHeight="1" x14ac:dyDescent="0.25">
      <c r="A22" s="55" t="s">
        <v>77</v>
      </c>
      <c r="B22" s="16" t="s">
        <v>79</v>
      </c>
      <c r="C22" s="17" t="s">
        <v>34</v>
      </c>
      <c r="D22" s="18">
        <v>118</v>
      </c>
      <c r="E22" s="18"/>
      <c r="F22" s="18">
        <v>7.5</v>
      </c>
      <c r="G22" s="18"/>
      <c r="H22" s="18"/>
      <c r="I22" s="18"/>
      <c r="J22" s="18">
        <f t="shared" si="2"/>
        <v>885</v>
      </c>
      <c r="K22" s="56"/>
    </row>
    <row r="23" spans="1:11" ht="51.9" customHeight="1" x14ac:dyDescent="0.25">
      <c r="A23" s="55" t="s">
        <v>1504</v>
      </c>
      <c r="B23" s="16" t="s">
        <v>82</v>
      </c>
      <c r="C23" s="17" t="s">
        <v>57</v>
      </c>
      <c r="D23" s="18">
        <v>160</v>
      </c>
      <c r="E23" s="18"/>
      <c r="F23" s="18"/>
      <c r="G23" s="18"/>
      <c r="H23" s="18"/>
      <c r="I23" s="18"/>
      <c r="J23" s="18">
        <f t="shared" si="2"/>
        <v>160</v>
      </c>
      <c r="K23" s="56"/>
    </row>
    <row r="24" spans="1:11" ht="24" customHeight="1" x14ac:dyDescent="0.25">
      <c r="A24" s="53" t="s">
        <v>83</v>
      </c>
      <c r="B24" s="9" t="s">
        <v>84</v>
      </c>
      <c r="C24" s="10"/>
      <c r="D24" s="14"/>
      <c r="E24" s="14"/>
      <c r="F24" s="14"/>
      <c r="G24" s="14"/>
      <c r="H24" s="14"/>
      <c r="I24" s="14"/>
      <c r="J24" s="15">
        <f t="shared" si="1"/>
        <v>0</v>
      </c>
      <c r="K24" s="57"/>
    </row>
    <row r="25" spans="1:11" ht="31.5" customHeight="1" x14ac:dyDescent="0.25">
      <c r="A25" s="55" t="s">
        <v>85</v>
      </c>
      <c r="B25" s="16" t="s">
        <v>87</v>
      </c>
      <c r="C25" s="17" t="s">
        <v>67</v>
      </c>
      <c r="D25" s="18"/>
      <c r="E25" s="18"/>
      <c r="F25" s="18">
        <v>0.05</v>
      </c>
      <c r="G25" s="18">
        <v>2318.62</v>
      </c>
      <c r="H25" s="18"/>
      <c r="I25" s="18"/>
      <c r="J25" s="18">
        <f t="shared" si="1"/>
        <v>115.931</v>
      </c>
      <c r="K25" s="56"/>
    </row>
    <row r="26" spans="1:11" ht="31.5" customHeight="1" x14ac:dyDescent="0.25">
      <c r="A26" s="55" t="s">
        <v>88</v>
      </c>
      <c r="B26" s="16" t="s">
        <v>90</v>
      </c>
      <c r="C26" s="17" t="s">
        <v>67</v>
      </c>
      <c r="D26" s="18"/>
      <c r="E26" s="18"/>
      <c r="F26" s="18">
        <v>0.1</v>
      </c>
      <c r="G26" s="18">
        <f>G25</f>
        <v>2318.62</v>
      </c>
      <c r="H26" s="18"/>
      <c r="I26" s="18"/>
      <c r="J26" s="18">
        <f t="shared" si="1"/>
        <v>231.86199999999999</v>
      </c>
      <c r="K26" s="56"/>
    </row>
    <row r="27" spans="1:11" ht="31.5" customHeight="1" x14ac:dyDescent="0.25">
      <c r="A27" s="55" t="s">
        <v>1505</v>
      </c>
      <c r="B27" s="16" t="s">
        <v>1506</v>
      </c>
      <c r="C27" s="17" t="s">
        <v>67</v>
      </c>
      <c r="D27" s="18"/>
      <c r="E27" s="18"/>
      <c r="F27" s="18">
        <v>0.2</v>
      </c>
      <c r="G27" s="18">
        <f>G26</f>
        <v>2318.62</v>
      </c>
      <c r="H27" s="18"/>
      <c r="I27" s="18"/>
      <c r="J27" s="18">
        <f t="shared" si="1"/>
        <v>463.72399999999999</v>
      </c>
      <c r="K27" s="56"/>
    </row>
    <row r="28" spans="1:11" ht="31.5" customHeight="1" x14ac:dyDescent="0.25">
      <c r="A28" s="55" t="s">
        <v>1507</v>
      </c>
      <c r="B28" s="16" t="s">
        <v>96</v>
      </c>
      <c r="C28" s="17" t="s">
        <v>34</v>
      </c>
      <c r="D28" s="18"/>
      <c r="E28" s="18"/>
      <c r="F28" s="18">
        <v>0.25</v>
      </c>
      <c r="G28" s="18">
        <f>G27</f>
        <v>2318.62</v>
      </c>
      <c r="H28" s="18"/>
      <c r="I28" s="18"/>
      <c r="J28" s="18">
        <f t="shared" si="1"/>
        <v>579.65499999999997</v>
      </c>
      <c r="K28" s="56"/>
    </row>
    <row r="29" spans="1:11" ht="24" customHeight="1" x14ac:dyDescent="0.25">
      <c r="A29" s="53" t="s">
        <v>97</v>
      </c>
      <c r="B29" s="9" t="s">
        <v>98</v>
      </c>
      <c r="C29" s="10"/>
      <c r="D29" s="14"/>
      <c r="E29" s="14"/>
      <c r="F29" s="14"/>
      <c r="G29" s="14"/>
      <c r="H29" s="14"/>
      <c r="I29" s="14"/>
      <c r="J29" s="15">
        <f t="shared" si="1"/>
        <v>0</v>
      </c>
      <c r="K29" s="57"/>
    </row>
    <row r="30" spans="1:11" ht="39" customHeight="1" x14ac:dyDescent="0.25">
      <c r="A30" s="55" t="s">
        <v>99</v>
      </c>
      <c r="B30" s="16" t="s">
        <v>101</v>
      </c>
      <c r="C30" s="17" t="s">
        <v>102</v>
      </c>
      <c r="D30" s="18">
        <v>120</v>
      </c>
      <c r="E30" s="18"/>
      <c r="F30" s="18"/>
      <c r="G30" s="18"/>
      <c r="H30" s="18"/>
      <c r="I30" s="18"/>
      <c r="J30" s="18">
        <f t="shared" ref="J30:J93" si="3">ROUNDUP(PRODUCT(D30:I30),2)</f>
        <v>120</v>
      </c>
      <c r="K30" s="56"/>
    </row>
    <row r="31" spans="1:11" ht="51.9" customHeight="1" x14ac:dyDescent="0.25">
      <c r="A31" s="55" t="s">
        <v>103</v>
      </c>
      <c r="B31" s="16" t="s">
        <v>105</v>
      </c>
      <c r="C31" s="17" t="s">
        <v>34</v>
      </c>
      <c r="D31" s="18"/>
      <c r="E31" s="18"/>
      <c r="F31" s="18"/>
      <c r="G31" s="18">
        <v>685.85</v>
      </c>
      <c r="H31" s="18"/>
      <c r="I31" s="18"/>
      <c r="J31" s="18">
        <f t="shared" si="3"/>
        <v>685.85</v>
      </c>
      <c r="K31" s="56" t="str">
        <f>K10</f>
        <v>Conforme projeto</v>
      </c>
    </row>
    <row r="32" spans="1:11" ht="39" customHeight="1" x14ac:dyDescent="0.25">
      <c r="A32" s="55" t="s">
        <v>106</v>
      </c>
      <c r="B32" s="16" t="s">
        <v>108</v>
      </c>
      <c r="C32" s="17" t="s">
        <v>67</v>
      </c>
      <c r="D32" s="18"/>
      <c r="E32" s="18"/>
      <c r="F32" s="18">
        <v>0.02</v>
      </c>
      <c r="G32" s="18">
        <v>719.34</v>
      </c>
      <c r="H32" s="18"/>
      <c r="I32" s="18"/>
      <c r="J32" s="18">
        <f t="shared" si="3"/>
        <v>14.39</v>
      </c>
      <c r="K32" s="56"/>
    </row>
    <row r="33" spans="1:11" ht="26.1" customHeight="1" x14ac:dyDescent="0.25">
      <c r="A33" s="55" t="s">
        <v>109</v>
      </c>
      <c r="B33" s="16" t="s">
        <v>111</v>
      </c>
      <c r="C33" s="17" t="s">
        <v>112</v>
      </c>
      <c r="D33" s="18"/>
      <c r="E33" s="18"/>
      <c r="F33" s="18"/>
      <c r="G33" s="18"/>
      <c r="H33" s="18"/>
      <c r="I33" s="18">
        <v>2449.8000000000002</v>
      </c>
      <c r="J33" s="18">
        <f t="shared" si="3"/>
        <v>2449.8000000000002</v>
      </c>
      <c r="K33" s="56" t="str">
        <f>K31</f>
        <v>Conforme projeto</v>
      </c>
    </row>
    <row r="34" spans="1:11" ht="39" customHeight="1" x14ac:dyDescent="0.25">
      <c r="A34" s="55" t="s">
        <v>113</v>
      </c>
      <c r="B34" s="16" t="s">
        <v>115</v>
      </c>
      <c r="C34" s="17" t="s">
        <v>112</v>
      </c>
      <c r="D34" s="18"/>
      <c r="E34" s="18"/>
      <c r="F34" s="18"/>
      <c r="G34" s="18"/>
      <c r="H34" s="18"/>
      <c r="I34" s="18">
        <v>2810.9</v>
      </c>
      <c r="J34" s="18">
        <f t="shared" si="3"/>
        <v>2810.9</v>
      </c>
      <c r="K34" s="56" t="str">
        <f>K33</f>
        <v>Conforme projeto</v>
      </c>
    </row>
    <row r="35" spans="1:11" ht="26.1" customHeight="1" x14ac:dyDescent="0.25">
      <c r="A35" s="55" t="s">
        <v>116</v>
      </c>
      <c r="B35" s="16" t="s">
        <v>118</v>
      </c>
      <c r="C35" s="17" t="s">
        <v>112</v>
      </c>
      <c r="D35" s="18"/>
      <c r="E35" s="18"/>
      <c r="F35" s="18"/>
      <c r="G35" s="18"/>
      <c r="H35" s="18"/>
      <c r="I35" s="18">
        <v>844.8</v>
      </c>
      <c r="J35" s="18">
        <f t="shared" si="3"/>
        <v>844.8</v>
      </c>
      <c r="K35" s="56" t="str">
        <f>K34</f>
        <v>Conforme projeto</v>
      </c>
    </row>
    <row r="36" spans="1:11" ht="39" customHeight="1" x14ac:dyDescent="0.25">
      <c r="A36" s="55" t="s">
        <v>119</v>
      </c>
      <c r="B36" s="16" t="s">
        <v>121</v>
      </c>
      <c r="C36" s="17" t="s">
        <v>67</v>
      </c>
      <c r="D36" s="18"/>
      <c r="E36" s="18"/>
      <c r="F36" s="18"/>
      <c r="G36" s="18"/>
      <c r="H36" s="18"/>
      <c r="I36" s="18">
        <v>112.78</v>
      </c>
      <c r="J36" s="18">
        <f t="shared" si="3"/>
        <v>112.78</v>
      </c>
      <c r="K36" s="56" t="str">
        <f>K35</f>
        <v>Conforme projeto</v>
      </c>
    </row>
    <row r="37" spans="1:11" ht="39" customHeight="1" x14ac:dyDescent="0.25">
      <c r="A37" s="55" t="s">
        <v>122</v>
      </c>
      <c r="B37" s="16" t="s">
        <v>124</v>
      </c>
      <c r="C37" s="17" t="s">
        <v>125</v>
      </c>
      <c r="D37" s="18"/>
      <c r="E37" s="18"/>
      <c r="F37" s="18"/>
      <c r="G37" s="18">
        <f>G32</f>
        <v>719.34</v>
      </c>
      <c r="H37" s="18">
        <v>2.2000000000000002</v>
      </c>
      <c r="I37" s="18"/>
      <c r="J37" s="18">
        <f>ROUNDUP(PRODUCT(D37:I37),2)</f>
        <v>1582.55</v>
      </c>
      <c r="K37" s="56" t="str">
        <f>K36</f>
        <v>Conforme projeto</v>
      </c>
    </row>
    <row r="38" spans="1:11" ht="39" customHeight="1" x14ac:dyDescent="0.25">
      <c r="A38" s="55" t="s">
        <v>126</v>
      </c>
      <c r="B38" s="16" t="s">
        <v>128</v>
      </c>
      <c r="C38" s="17" t="s">
        <v>34</v>
      </c>
      <c r="D38" s="18"/>
      <c r="E38" s="18"/>
      <c r="F38" s="18"/>
      <c r="G38" s="18">
        <f>G37</f>
        <v>719.34</v>
      </c>
      <c r="H38" s="18"/>
      <c r="I38" s="18"/>
      <c r="J38" s="18">
        <f t="shared" si="3"/>
        <v>719.34</v>
      </c>
      <c r="K38" s="56" t="str">
        <f>K37</f>
        <v>Conforme projeto</v>
      </c>
    </row>
    <row r="39" spans="1:11" ht="24" customHeight="1" x14ac:dyDescent="0.25">
      <c r="A39" s="53" t="s">
        <v>129</v>
      </c>
      <c r="B39" s="9" t="s">
        <v>130</v>
      </c>
      <c r="C39" s="10"/>
      <c r="D39" s="14"/>
      <c r="E39" s="14"/>
      <c r="F39" s="14"/>
      <c r="G39" s="14"/>
      <c r="H39" s="14"/>
      <c r="I39" s="14"/>
      <c r="J39" s="15">
        <f t="shared" si="3"/>
        <v>0</v>
      </c>
      <c r="K39" s="57"/>
    </row>
    <row r="40" spans="1:11" ht="26.1" customHeight="1" x14ac:dyDescent="0.25">
      <c r="A40" s="55" t="s">
        <v>131</v>
      </c>
      <c r="B40" s="16" t="s">
        <v>111</v>
      </c>
      <c r="C40" s="17" t="s">
        <v>112</v>
      </c>
      <c r="D40" s="18"/>
      <c r="E40" s="18"/>
      <c r="F40" s="18"/>
      <c r="G40" s="18"/>
      <c r="H40" s="18"/>
      <c r="I40" s="18">
        <v>12640.4</v>
      </c>
      <c r="J40" s="18">
        <f t="shared" si="3"/>
        <v>12640.4</v>
      </c>
      <c r="K40" s="56" t="str">
        <f>K38</f>
        <v>Conforme projeto</v>
      </c>
    </row>
    <row r="41" spans="1:11" ht="26.1" customHeight="1" x14ac:dyDescent="0.25">
      <c r="A41" s="55" t="s">
        <v>133</v>
      </c>
      <c r="B41" s="16" t="s">
        <v>135</v>
      </c>
      <c r="C41" s="17" t="s">
        <v>112</v>
      </c>
      <c r="D41" s="18"/>
      <c r="E41" s="18"/>
      <c r="F41" s="18"/>
      <c r="G41" s="18"/>
      <c r="H41" s="18"/>
      <c r="I41" s="18">
        <v>11972.75</v>
      </c>
      <c r="J41" s="18">
        <f t="shared" si="3"/>
        <v>11972.75</v>
      </c>
      <c r="K41" s="56" t="str">
        <f>K40</f>
        <v>Conforme projeto</v>
      </c>
    </row>
    <row r="42" spans="1:11" ht="39" customHeight="1" x14ac:dyDescent="0.25">
      <c r="A42" s="55" t="s">
        <v>136</v>
      </c>
      <c r="B42" s="16" t="s">
        <v>124</v>
      </c>
      <c r="C42" s="17" t="s">
        <v>125</v>
      </c>
      <c r="D42" s="18"/>
      <c r="E42" s="18"/>
      <c r="F42" s="18"/>
      <c r="G42" s="18">
        <f>G38</f>
        <v>719.34</v>
      </c>
      <c r="H42" s="18"/>
      <c r="I42" s="18"/>
      <c r="J42" s="18">
        <f t="shared" si="3"/>
        <v>719.34</v>
      </c>
      <c r="K42" s="56" t="str">
        <f>K41</f>
        <v>Conforme projeto</v>
      </c>
    </row>
    <row r="43" spans="1:11" ht="51.9" customHeight="1" x14ac:dyDescent="0.25">
      <c r="A43" s="55" t="s">
        <v>137</v>
      </c>
      <c r="B43" s="16" t="s">
        <v>139</v>
      </c>
      <c r="C43" s="17" t="s">
        <v>67</v>
      </c>
      <c r="D43" s="18"/>
      <c r="E43" s="18"/>
      <c r="F43" s="18"/>
      <c r="G43" s="18"/>
      <c r="H43" s="18"/>
      <c r="I43" s="18">
        <v>394.86</v>
      </c>
      <c r="J43" s="18">
        <f t="shared" si="3"/>
        <v>394.86</v>
      </c>
      <c r="K43" s="56" t="str">
        <f>K42</f>
        <v>Conforme projeto</v>
      </c>
    </row>
    <row r="44" spans="1:11" ht="26.1" customHeight="1" x14ac:dyDescent="0.25">
      <c r="A44" s="55" t="s">
        <v>140</v>
      </c>
      <c r="B44" s="16" t="s">
        <v>118</v>
      </c>
      <c r="C44" s="17" t="s">
        <v>112</v>
      </c>
      <c r="D44" s="18"/>
      <c r="E44" s="18"/>
      <c r="F44" s="18"/>
      <c r="G44" s="18"/>
      <c r="H44" s="18"/>
      <c r="I44" s="18">
        <v>3085.3</v>
      </c>
      <c r="J44" s="18">
        <f t="shared" si="3"/>
        <v>3085.3</v>
      </c>
      <c r="K44" s="56" t="str">
        <f>K43</f>
        <v>Conforme projeto</v>
      </c>
    </row>
    <row r="45" spans="1:11" ht="65.099999999999994" customHeight="1" x14ac:dyDescent="0.25">
      <c r="A45" s="55" t="s">
        <v>141</v>
      </c>
      <c r="B45" s="16" t="s">
        <v>143</v>
      </c>
      <c r="C45" s="17" t="s">
        <v>34</v>
      </c>
      <c r="D45" s="18"/>
      <c r="E45" s="18"/>
      <c r="F45" s="18"/>
      <c r="G45" s="18"/>
      <c r="H45" s="18"/>
      <c r="I45" s="18">
        <v>2973.81</v>
      </c>
      <c r="J45" s="18">
        <f t="shared" si="3"/>
        <v>2973.81</v>
      </c>
      <c r="K45" s="56" t="str">
        <f>K44</f>
        <v>Conforme projeto</v>
      </c>
    </row>
    <row r="46" spans="1:11" ht="24" customHeight="1" x14ac:dyDescent="0.25">
      <c r="A46" s="53" t="s">
        <v>144</v>
      </c>
      <c r="B46" s="9" t="s">
        <v>145</v>
      </c>
      <c r="C46" s="10"/>
      <c r="D46" s="14"/>
      <c r="E46" s="14"/>
      <c r="F46" s="14"/>
      <c r="G46" s="14"/>
      <c r="H46" s="14"/>
      <c r="I46" s="14"/>
      <c r="J46" s="15">
        <f t="shared" si="3"/>
        <v>0</v>
      </c>
      <c r="K46" s="57"/>
    </row>
    <row r="47" spans="1:11" ht="24" customHeight="1" x14ac:dyDescent="0.25">
      <c r="A47" s="53" t="s">
        <v>146</v>
      </c>
      <c r="B47" s="9" t="s">
        <v>147</v>
      </c>
      <c r="C47" s="10"/>
      <c r="D47" s="14"/>
      <c r="E47" s="14"/>
      <c r="F47" s="14"/>
      <c r="G47" s="14"/>
      <c r="H47" s="14"/>
      <c r="I47" s="14"/>
      <c r="J47" s="15">
        <f t="shared" si="3"/>
        <v>0</v>
      </c>
      <c r="K47" s="57"/>
    </row>
    <row r="48" spans="1:11" ht="39" customHeight="1" x14ac:dyDescent="0.25">
      <c r="A48" s="55" t="s">
        <v>148</v>
      </c>
      <c r="B48" s="16" t="s">
        <v>150</v>
      </c>
      <c r="C48" s="17" t="s">
        <v>34</v>
      </c>
      <c r="D48" s="18"/>
      <c r="E48" s="18"/>
      <c r="F48" s="18"/>
      <c r="G48" s="18">
        <v>2164.6999999999998</v>
      </c>
      <c r="H48" s="18"/>
      <c r="I48" s="18"/>
      <c r="J48" s="18">
        <f t="shared" si="3"/>
        <v>2164.6999999999998</v>
      </c>
      <c r="K48" s="56" t="str">
        <f>K45</f>
        <v>Conforme projeto</v>
      </c>
    </row>
    <row r="49" spans="1:11" ht="51.9" customHeight="1" x14ac:dyDescent="0.25">
      <c r="A49" s="55" t="s">
        <v>151</v>
      </c>
      <c r="B49" s="16" t="s">
        <v>153</v>
      </c>
      <c r="C49" s="17" t="s">
        <v>57</v>
      </c>
      <c r="D49" s="18">
        <v>201.4</v>
      </c>
      <c r="E49" s="18"/>
      <c r="F49" s="18"/>
      <c r="G49" s="18"/>
      <c r="H49" s="18"/>
      <c r="I49" s="18"/>
      <c r="J49" s="18">
        <f t="shared" si="3"/>
        <v>201.4</v>
      </c>
      <c r="K49" s="56" t="str">
        <f>K48</f>
        <v>Conforme projeto</v>
      </c>
    </row>
    <row r="50" spans="1:11" ht="26.1" customHeight="1" x14ac:dyDescent="0.25">
      <c r="A50" s="55" t="s">
        <v>154</v>
      </c>
      <c r="B50" s="16" t="s">
        <v>156</v>
      </c>
      <c r="C50" s="17" t="s">
        <v>102</v>
      </c>
      <c r="D50" s="18">
        <v>665</v>
      </c>
      <c r="E50" s="18"/>
      <c r="F50" s="18"/>
      <c r="G50" s="18"/>
      <c r="H50" s="18"/>
      <c r="I50" s="18"/>
      <c r="J50" s="18">
        <f t="shared" si="3"/>
        <v>665</v>
      </c>
      <c r="K50" s="56" t="str">
        <f>K49</f>
        <v>Conforme projeto</v>
      </c>
    </row>
    <row r="51" spans="1:11" ht="24" customHeight="1" x14ac:dyDescent="0.25">
      <c r="A51" s="53" t="s">
        <v>157</v>
      </c>
      <c r="B51" s="9" t="s">
        <v>158</v>
      </c>
      <c r="C51" s="10"/>
      <c r="D51" s="14"/>
      <c r="E51" s="14"/>
      <c r="F51" s="14"/>
      <c r="G51" s="14"/>
      <c r="H51" s="14"/>
      <c r="I51" s="14"/>
      <c r="J51" s="15">
        <f t="shared" si="3"/>
        <v>0</v>
      </c>
      <c r="K51" s="57"/>
    </row>
    <row r="52" spans="1:11" ht="39" customHeight="1" x14ac:dyDescent="0.25">
      <c r="A52" s="55" t="s">
        <v>159</v>
      </c>
      <c r="B52" s="16" t="s">
        <v>150</v>
      </c>
      <c r="C52" s="17" t="s">
        <v>34</v>
      </c>
      <c r="D52" s="18"/>
      <c r="E52" s="18"/>
      <c r="F52" s="18"/>
      <c r="G52" s="18">
        <v>290.73</v>
      </c>
      <c r="H52" s="18"/>
      <c r="I52" s="18"/>
      <c r="J52" s="18">
        <f t="shared" si="3"/>
        <v>290.73</v>
      </c>
      <c r="K52" s="56" t="str">
        <f>K50</f>
        <v>Conforme projeto</v>
      </c>
    </row>
    <row r="53" spans="1:11" ht="26.1" customHeight="1" x14ac:dyDescent="0.25">
      <c r="A53" s="55" t="s">
        <v>1508</v>
      </c>
      <c r="B53" s="16" t="s">
        <v>162</v>
      </c>
      <c r="C53" s="17" t="s">
        <v>34</v>
      </c>
      <c r="D53" s="18"/>
      <c r="E53" s="18"/>
      <c r="F53" s="18"/>
      <c r="G53" s="18">
        <f>G52</f>
        <v>290.73</v>
      </c>
      <c r="H53" s="18"/>
      <c r="I53" s="18"/>
      <c r="J53" s="18">
        <f t="shared" si="3"/>
        <v>290.73</v>
      </c>
      <c r="K53" s="56" t="str">
        <f>K52</f>
        <v>Conforme projeto</v>
      </c>
    </row>
    <row r="54" spans="1:11" ht="24" customHeight="1" x14ac:dyDescent="0.25">
      <c r="A54" s="53" t="s">
        <v>163</v>
      </c>
      <c r="B54" s="9" t="s">
        <v>164</v>
      </c>
      <c r="C54" s="10"/>
      <c r="D54" s="14"/>
      <c r="E54" s="14"/>
      <c r="F54" s="14"/>
      <c r="G54" s="14"/>
      <c r="H54" s="14"/>
      <c r="I54" s="14"/>
      <c r="J54" s="15">
        <f t="shared" si="3"/>
        <v>0</v>
      </c>
      <c r="K54" s="57"/>
    </row>
    <row r="55" spans="1:11" ht="65.099999999999994" customHeight="1" x14ac:dyDescent="0.25">
      <c r="A55" s="55" t="s">
        <v>165</v>
      </c>
      <c r="B55" s="16" t="s">
        <v>167</v>
      </c>
      <c r="C55" s="17" t="s">
        <v>57</v>
      </c>
      <c r="D55" s="18">
        <v>80</v>
      </c>
      <c r="E55" s="18"/>
      <c r="F55" s="18"/>
      <c r="G55" s="18"/>
      <c r="H55" s="18"/>
      <c r="I55" s="18"/>
      <c r="J55" s="18">
        <f t="shared" si="3"/>
        <v>80</v>
      </c>
      <c r="K55" s="56" t="str">
        <f>K53</f>
        <v>Conforme projeto</v>
      </c>
    </row>
    <row r="56" spans="1:11" ht="39" customHeight="1" x14ac:dyDescent="0.25">
      <c r="A56" s="55" t="s">
        <v>168</v>
      </c>
      <c r="B56" s="16" t="s">
        <v>170</v>
      </c>
      <c r="C56" s="17" t="s">
        <v>34</v>
      </c>
      <c r="D56" s="18">
        <v>80</v>
      </c>
      <c r="E56" s="18"/>
      <c r="F56" s="18">
        <v>0.6</v>
      </c>
      <c r="G56" s="18"/>
      <c r="H56" s="18"/>
      <c r="I56" s="18"/>
      <c r="J56" s="18">
        <f t="shared" si="3"/>
        <v>48</v>
      </c>
      <c r="K56" s="56" t="str">
        <f>K55</f>
        <v>Conforme projeto</v>
      </c>
    </row>
    <row r="57" spans="1:11" ht="39" customHeight="1" x14ac:dyDescent="0.25">
      <c r="A57" s="55" t="s">
        <v>171</v>
      </c>
      <c r="B57" s="16" t="s">
        <v>173</v>
      </c>
      <c r="C57" s="17" t="s">
        <v>34</v>
      </c>
      <c r="D57" s="18">
        <v>80</v>
      </c>
      <c r="E57" s="18">
        <f>0.6+0.6+0.15</f>
        <v>1.3499999999999999</v>
      </c>
      <c r="F57" s="18"/>
      <c r="G57" s="18"/>
      <c r="H57" s="18"/>
      <c r="I57" s="18"/>
      <c r="J57" s="18">
        <f t="shared" si="3"/>
        <v>108</v>
      </c>
      <c r="K57" s="56" t="str">
        <f>K56</f>
        <v>Conforme projeto</v>
      </c>
    </row>
    <row r="58" spans="1:11" ht="26.1" customHeight="1" x14ac:dyDescent="0.25">
      <c r="A58" s="55" t="s">
        <v>174</v>
      </c>
      <c r="B58" s="16" t="s">
        <v>162</v>
      </c>
      <c r="C58" s="17" t="s">
        <v>34</v>
      </c>
      <c r="D58" s="18">
        <v>80</v>
      </c>
      <c r="E58" s="18">
        <f>E57</f>
        <v>1.3499999999999999</v>
      </c>
      <c r="F58" s="18"/>
      <c r="G58" s="18"/>
      <c r="H58" s="18"/>
      <c r="I58" s="18"/>
      <c r="J58" s="18">
        <f t="shared" si="3"/>
        <v>108</v>
      </c>
      <c r="K58" s="56" t="str">
        <f>K57</f>
        <v>Conforme projeto</v>
      </c>
    </row>
    <row r="59" spans="1:11" ht="65.099999999999994" customHeight="1" x14ac:dyDescent="0.25">
      <c r="A59" s="55" t="s">
        <v>175</v>
      </c>
      <c r="B59" s="16" t="s">
        <v>177</v>
      </c>
      <c r="C59" s="17" t="s">
        <v>71</v>
      </c>
      <c r="D59" s="18"/>
      <c r="E59" s="18"/>
      <c r="F59" s="18"/>
      <c r="G59" s="18"/>
      <c r="H59" s="18"/>
      <c r="I59" s="18">
        <v>2</v>
      </c>
      <c r="J59" s="18">
        <f t="shared" si="3"/>
        <v>2</v>
      </c>
      <c r="K59" s="56" t="str">
        <f>K58</f>
        <v>Conforme projeto</v>
      </c>
    </row>
    <row r="60" spans="1:11" ht="24" customHeight="1" x14ac:dyDescent="0.25">
      <c r="A60" s="53" t="s">
        <v>178</v>
      </c>
      <c r="B60" s="9" t="s">
        <v>179</v>
      </c>
      <c r="C60" s="10"/>
      <c r="D60" s="14"/>
      <c r="E60" s="14"/>
      <c r="F60" s="14"/>
      <c r="G60" s="14"/>
      <c r="H60" s="14"/>
      <c r="I60" s="14"/>
      <c r="J60" s="15">
        <f t="shared" si="3"/>
        <v>0</v>
      </c>
      <c r="K60" s="57"/>
    </row>
    <row r="61" spans="1:11" ht="51.9" customHeight="1" x14ac:dyDescent="0.25">
      <c r="A61" s="55" t="s">
        <v>180</v>
      </c>
      <c r="B61" s="16" t="s">
        <v>182</v>
      </c>
      <c r="C61" s="17" t="s">
        <v>34</v>
      </c>
      <c r="D61" s="18">
        <v>3.21</v>
      </c>
      <c r="E61" s="18"/>
      <c r="F61" s="18">
        <v>2.9</v>
      </c>
      <c r="G61" s="18"/>
      <c r="H61" s="18"/>
      <c r="I61" s="18">
        <v>4</v>
      </c>
      <c r="J61" s="18">
        <f t="shared" si="3"/>
        <v>37.239999999999995</v>
      </c>
      <c r="K61" s="56" t="str">
        <f>K59</f>
        <v>Conforme projeto</v>
      </c>
    </row>
    <row r="62" spans="1:11" ht="24" customHeight="1" x14ac:dyDescent="0.25">
      <c r="A62" s="53" t="s">
        <v>183</v>
      </c>
      <c r="B62" s="9" t="s">
        <v>184</v>
      </c>
      <c r="C62" s="10"/>
      <c r="D62" s="14"/>
      <c r="E62" s="14"/>
      <c r="F62" s="14"/>
      <c r="G62" s="14"/>
      <c r="H62" s="14"/>
      <c r="I62" s="14"/>
      <c r="J62" s="15">
        <f t="shared" si="3"/>
        <v>0</v>
      </c>
      <c r="K62" s="57"/>
    </row>
    <row r="63" spans="1:11" ht="24" customHeight="1" x14ac:dyDescent="0.25">
      <c r="A63" s="53" t="s">
        <v>185</v>
      </c>
      <c r="B63" s="9" t="s">
        <v>186</v>
      </c>
      <c r="C63" s="10"/>
      <c r="D63" s="14"/>
      <c r="E63" s="14"/>
      <c r="F63" s="14"/>
      <c r="G63" s="14"/>
      <c r="H63" s="14"/>
      <c r="I63" s="14"/>
      <c r="J63" s="15">
        <f t="shared" si="3"/>
        <v>0</v>
      </c>
      <c r="K63" s="57"/>
    </row>
    <row r="64" spans="1:11" ht="26.1" customHeight="1" x14ac:dyDescent="0.25">
      <c r="A64" s="55" t="s">
        <v>187</v>
      </c>
      <c r="B64" s="16" t="s">
        <v>189</v>
      </c>
      <c r="C64" s="17" t="s">
        <v>34</v>
      </c>
      <c r="D64" s="18"/>
      <c r="E64" s="18"/>
      <c r="F64" s="18"/>
      <c r="G64" s="18">
        <f>G48+G52</f>
        <v>2455.4299999999998</v>
      </c>
      <c r="H64" s="18">
        <v>2</v>
      </c>
      <c r="I64" s="18"/>
      <c r="J64" s="18">
        <f t="shared" si="3"/>
        <v>4910.8599999999997</v>
      </c>
      <c r="K64" s="56" t="str">
        <f>K61</f>
        <v>Conforme projeto</v>
      </c>
    </row>
    <row r="65" spans="1:11" ht="39" customHeight="1" x14ac:dyDescent="0.25">
      <c r="A65" s="55" t="s">
        <v>190</v>
      </c>
      <c r="B65" s="16" t="s">
        <v>173</v>
      </c>
      <c r="C65" s="17" t="s">
        <v>34</v>
      </c>
      <c r="D65" s="18"/>
      <c r="E65" s="18"/>
      <c r="F65" s="18"/>
      <c r="G65" s="18">
        <f>G64</f>
        <v>2455.4299999999998</v>
      </c>
      <c r="H65" s="18">
        <f>H64</f>
        <v>2</v>
      </c>
      <c r="I65" s="18"/>
      <c r="J65" s="18">
        <f t="shared" si="3"/>
        <v>4910.8599999999997</v>
      </c>
      <c r="K65" s="56" t="str">
        <f>K64</f>
        <v>Conforme projeto</v>
      </c>
    </row>
    <row r="66" spans="1:11" ht="39" customHeight="1" x14ac:dyDescent="0.25">
      <c r="A66" s="55" t="s">
        <v>191</v>
      </c>
      <c r="B66" s="16" t="s">
        <v>193</v>
      </c>
      <c r="C66" s="17" t="s">
        <v>34</v>
      </c>
      <c r="D66" s="18">
        <v>296.02999999999997</v>
      </c>
      <c r="E66" s="18"/>
      <c r="F66" s="18">
        <v>2.9</v>
      </c>
      <c r="G66" s="18"/>
      <c r="H66" s="18"/>
      <c r="I66" s="18"/>
      <c r="J66" s="18">
        <f t="shared" si="3"/>
        <v>858.49</v>
      </c>
      <c r="K66" s="56" t="str">
        <f>K65</f>
        <v>Conforme projeto</v>
      </c>
    </row>
    <row r="67" spans="1:11" ht="26.1" customHeight="1" x14ac:dyDescent="0.25">
      <c r="A67" s="55" t="s">
        <v>194</v>
      </c>
      <c r="B67" s="16" t="s">
        <v>197</v>
      </c>
      <c r="C67" s="17" t="s">
        <v>34</v>
      </c>
      <c r="D67" s="18">
        <v>47.58</v>
      </c>
      <c r="E67" s="18"/>
      <c r="F67" s="18">
        <v>2.9</v>
      </c>
      <c r="G67" s="18"/>
      <c r="H67" s="18"/>
      <c r="I67" s="18"/>
      <c r="J67" s="18">
        <f t="shared" si="3"/>
        <v>137.98999999999998</v>
      </c>
      <c r="K67" s="56" t="str">
        <f>K66</f>
        <v>Conforme projeto</v>
      </c>
    </row>
    <row r="68" spans="1:11" ht="24" customHeight="1" x14ac:dyDescent="0.25">
      <c r="A68" s="53" t="s">
        <v>198</v>
      </c>
      <c r="B68" s="9" t="s">
        <v>199</v>
      </c>
      <c r="C68" s="10"/>
      <c r="D68" s="14"/>
      <c r="E68" s="14"/>
      <c r="F68" s="14"/>
      <c r="G68" s="14"/>
      <c r="H68" s="14"/>
      <c r="I68" s="14"/>
      <c r="J68" s="15">
        <f t="shared" si="3"/>
        <v>0</v>
      </c>
      <c r="K68" s="57"/>
    </row>
    <row r="69" spans="1:11" ht="39" customHeight="1" x14ac:dyDescent="0.25">
      <c r="A69" s="55" t="s">
        <v>200</v>
      </c>
      <c r="B69" s="16" t="s">
        <v>202</v>
      </c>
      <c r="C69" s="17" t="s">
        <v>34</v>
      </c>
      <c r="D69" s="18">
        <v>69.510000000000005</v>
      </c>
      <c r="E69" s="18"/>
      <c r="F69" s="18">
        <v>2.9</v>
      </c>
      <c r="G69" s="18"/>
      <c r="H69" s="18"/>
      <c r="I69" s="18"/>
      <c r="J69" s="18">
        <f t="shared" si="3"/>
        <v>201.57999999999998</v>
      </c>
      <c r="K69" s="56" t="str">
        <f>K67</f>
        <v>Conforme projeto</v>
      </c>
    </row>
    <row r="70" spans="1:11" ht="51.9" customHeight="1" x14ac:dyDescent="0.25">
      <c r="A70" s="55" t="s">
        <v>203</v>
      </c>
      <c r="B70" s="16" t="s">
        <v>205</v>
      </c>
      <c r="C70" s="17" t="s">
        <v>34</v>
      </c>
      <c r="D70" s="18">
        <v>69.510000000000005</v>
      </c>
      <c r="E70" s="18"/>
      <c r="F70" s="18">
        <v>2.9</v>
      </c>
      <c r="G70" s="18"/>
      <c r="H70" s="18"/>
      <c r="I70" s="18"/>
      <c r="J70" s="18">
        <f t="shared" si="3"/>
        <v>201.57999999999998</v>
      </c>
      <c r="K70" s="56" t="str">
        <f>K69</f>
        <v>Conforme projeto</v>
      </c>
    </row>
    <row r="71" spans="1:11" ht="65.099999999999994" customHeight="1" x14ac:dyDescent="0.25">
      <c r="A71" s="55" t="s">
        <v>206</v>
      </c>
      <c r="B71" s="16" t="s">
        <v>208</v>
      </c>
      <c r="C71" s="17" t="s">
        <v>34</v>
      </c>
      <c r="D71" s="18"/>
      <c r="E71" s="18"/>
      <c r="F71" s="18"/>
      <c r="G71" s="18">
        <v>1041.01</v>
      </c>
      <c r="H71" s="18"/>
      <c r="I71" s="18"/>
      <c r="J71" s="18">
        <f t="shared" si="3"/>
        <v>1041.01</v>
      </c>
      <c r="K71" s="56" t="str">
        <f>K70</f>
        <v>Conforme projeto</v>
      </c>
    </row>
    <row r="72" spans="1:11" ht="39" customHeight="1" x14ac:dyDescent="0.25">
      <c r="A72" s="55" t="s">
        <v>209</v>
      </c>
      <c r="B72" s="16" t="s">
        <v>211</v>
      </c>
      <c r="C72" s="17" t="s">
        <v>57</v>
      </c>
      <c r="D72" s="18">
        <v>330.2</v>
      </c>
      <c r="E72" s="18"/>
      <c r="F72" s="18"/>
      <c r="G72" s="18"/>
      <c r="H72" s="18"/>
      <c r="I72" s="18"/>
      <c r="J72" s="18">
        <f t="shared" si="3"/>
        <v>330.2</v>
      </c>
      <c r="K72" s="56" t="str">
        <f>K71</f>
        <v>Conforme projeto</v>
      </c>
    </row>
    <row r="73" spans="1:11" ht="65.099999999999994" customHeight="1" x14ac:dyDescent="0.25">
      <c r="A73" s="55" t="s">
        <v>212</v>
      </c>
      <c r="B73" s="16" t="s">
        <v>214</v>
      </c>
      <c r="C73" s="17" t="s">
        <v>57</v>
      </c>
      <c r="D73" s="18">
        <v>1056.2</v>
      </c>
      <c r="E73" s="18"/>
      <c r="F73" s="18"/>
      <c r="G73" s="18"/>
      <c r="H73" s="18"/>
      <c r="I73" s="18"/>
      <c r="J73" s="18">
        <f t="shared" si="3"/>
        <v>1056.2</v>
      </c>
      <c r="K73" s="56" t="str">
        <f>K72</f>
        <v>Conforme projeto</v>
      </c>
    </row>
    <row r="74" spans="1:11" ht="24" customHeight="1" x14ac:dyDescent="0.25">
      <c r="A74" s="53" t="s">
        <v>215</v>
      </c>
      <c r="B74" s="9" t="s">
        <v>216</v>
      </c>
      <c r="C74" s="10"/>
      <c r="D74" s="14"/>
      <c r="E74" s="14"/>
      <c r="F74" s="14"/>
      <c r="G74" s="14"/>
      <c r="H74" s="14"/>
      <c r="I74" s="14"/>
      <c r="J74" s="15">
        <f t="shared" si="3"/>
        <v>0</v>
      </c>
      <c r="K74" s="57"/>
    </row>
    <row r="75" spans="1:11" ht="39" customHeight="1" x14ac:dyDescent="0.25">
      <c r="A75" s="55" t="s">
        <v>217</v>
      </c>
      <c r="B75" s="16" t="s">
        <v>219</v>
      </c>
      <c r="C75" s="17" t="s">
        <v>34</v>
      </c>
      <c r="D75" s="18"/>
      <c r="E75" s="18"/>
      <c r="F75" s="18"/>
      <c r="G75" s="18">
        <v>1438.68</v>
      </c>
      <c r="H75" s="18"/>
      <c r="I75" s="18"/>
      <c r="J75" s="18">
        <f t="shared" si="3"/>
        <v>1438.68</v>
      </c>
      <c r="K75" s="56" t="str">
        <f>K73</f>
        <v>Conforme projeto</v>
      </c>
    </row>
    <row r="76" spans="1:11" ht="24" customHeight="1" x14ac:dyDescent="0.25">
      <c r="A76" s="53" t="s">
        <v>220</v>
      </c>
      <c r="B76" s="9" t="s">
        <v>221</v>
      </c>
      <c r="C76" s="10"/>
      <c r="D76" s="14"/>
      <c r="E76" s="14"/>
      <c r="F76" s="14"/>
      <c r="G76" s="14"/>
      <c r="H76" s="14"/>
      <c r="I76" s="14"/>
      <c r="J76" s="15">
        <f t="shared" si="3"/>
        <v>0</v>
      </c>
      <c r="K76" s="57"/>
    </row>
    <row r="77" spans="1:11" ht="39" customHeight="1" x14ac:dyDescent="0.25">
      <c r="A77" s="55" t="s">
        <v>222</v>
      </c>
      <c r="B77" s="16" t="s">
        <v>224</v>
      </c>
      <c r="C77" s="17" t="s">
        <v>34</v>
      </c>
      <c r="D77" s="18">
        <v>131.68</v>
      </c>
      <c r="E77" s="18"/>
      <c r="F77" s="18">
        <v>7.5</v>
      </c>
      <c r="G77" s="18"/>
      <c r="H77" s="18"/>
      <c r="I77" s="18"/>
      <c r="J77" s="18">
        <f t="shared" si="3"/>
        <v>987.6</v>
      </c>
      <c r="K77" s="56" t="str">
        <f>K75</f>
        <v>Conforme projeto</v>
      </c>
    </row>
    <row r="78" spans="1:11" ht="24" customHeight="1" x14ac:dyDescent="0.25">
      <c r="A78" s="55" t="s">
        <v>225</v>
      </c>
      <c r="B78" s="16" t="s">
        <v>227</v>
      </c>
      <c r="C78" s="17" t="s">
        <v>34</v>
      </c>
      <c r="D78" s="18"/>
      <c r="E78" s="18"/>
      <c r="F78" s="18"/>
      <c r="G78" s="18">
        <v>252</v>
      </c>
      <c r="H78" s="18"/>
      <c r="I78" s="18"/>
      <c r="J78" s="18">
        <f t="shared" si="3"/>
        <v>252</v>
      </c>
      <c r="K78" s="56" t="str">
        <f>K77</f>
        <v>Conforme projeto</v>
      </c>
    </row>
    <row r="79" spans="1:11" ht="24" customHeight="1" x14ac:dyDescent="0.25">
      <c r="A79" s="53" t="s">
        <v>228</v>
      </c>
      <c r="B79" s="9" t="s">
        <v>229</v>
      </c>
      <c r="C79" s="10"/>
      <c r="D79" s="14"/>
      <c r="E79" s="14"/>
      <c r="F79" s="14"/>
      <c r="G79" s="14"/>
      <c r="H79" s="14"/>
      <c r="I79" s="14"/>
      <c r="J79" s="15">
        <f t="shared" si="3"/>
        <v>0</v>
      </c>
      <c r="K79" s="57"/>
    </row>
    <row r="80" spans="1:11" ht="24" customHeight="1" x14ac:dyDescent="0.25">
      <c r="A80" s="53" t="s">
        <v>230</v>
      </c>
      <c r="B80" s="9" t="s">
        <v>231</v>
      </c>
      <c r="C80" s="10"/>
      <c r="D80" s="14"/>
      <c r="E80" s="14"/>
      <c r="F80" s="14"/>
      <c r="G80" s="14"/>
      <c r="H80" s="14"/>
      <c r="I80" s="14"/>
      <c r="J80" s="15">
        <f t="shared" si="3"/>
        <v>0</v>
      </c>
      <c r="K80" s="57"/>
    </row>
    <row r="81" spans="1:11" ht="26.1" customHeight="1" x14ac:dyDescent="0.25">
      <c r="A81" s="55" t="s">
        <v>232</v>
      </c>
      <c r="B81" s="16" t="s">
        <v>234</v>
      </c>
      <c r="C81" s="17" t="s">
        <v>34</v>
      </c>
      <c r="D81" s="18">
        <v>1056.2</v>
      </c>
      <c r="E81" s="18"/>
      <c r="F81" s="18">
        <v>2.9</v>
      </c>
      <c r="G81" s="18"/>
      <c r="H81" s="18"/>
      <c r="I81" s="18"/>
      <c r="J81" s="18">
        <f t="shared" si="3"/>
        <v>3062.98</v>
      </c>
      <c r="K81" s="56" t="str">
        <f>K78</f>
        <v>Conforme projeto</v>
      </c>
    </row>
    <row r="82" spans="1:11" ht="26.1" customHeight="1" x14ac:dyDescent="0.25">
      <c r="A82" s="55" t="s">
        <v>235</v>
      </c>
      <c r="B82" s="16" t="s">
        <v>237</v>
      </c>
      <c r="C82" s="17" t="s">
        <v>34</v>
      </c>
      <c r="D82" s="18">
        <f>D81</f>
        <v>1056.2</v>
      </c>
      <c r="E82" s="18"/>
      <c r="F82" s="18">
        <f>F81</f>
        <v>2.9</v>
      </c>
      <c r="G82" s="18"/>
      <c r="H82" s="18"/>
      <c r="I82" s="18"/>
      <c r="J82" s="18">
        <f t="shared" si="3"/>
        <v>3062.98</v>
      </c>
      <c r="K82" s="56" t="str">
        <f>K81</f>
        <v>Conforme projeto</v>
      </c>
    </row>
    <row r="83" spans="1:11" ht="26.1" customHeight="1" x14ac:dyDescent="0.25">
      <c r="A83" s="55" t="s">
        <v>238</v>
      </c>
      <c r="B83" s="16" t="s">
        <v>240</v>
      </c>
      <c r="C83" s="17" t="s">
        <v>34</v>
      </c>
      <c r="D83" s="18">
        <f>D82</f>
        <v>1056.2</v>
      </c>
      <c r="E83" s="18"/>
      <c r="F83" s="18">
        <f>F82</f>
        <v>2.9</v>
      </c>
      <c r="G83" s="18"/>
      <c r="H83" s="18"/>
      <c r="I83" s="18"/>
      <c r="J83" s="18">
        <f t="shared" si="3"/>
        <v>3062.98</v>
      </c>
      <c r="K83" s="56" t="str">
        <f>K82</f>
        <v>Conforme projeto</v>
      </c>
    </row>
    <row r="84" spans="1:11" ht="24" customHeight="1" x14ac:dyDescent="0.25">
      <c r="A84" s="53" t="s">
        <v>241</v>
      </c>
      <c r="B84" s="9" t="s">
        <v>242</v>
      </c>
      <c r="C84" s="10"/>
      <c r="D84" s="14"/>
      <c r="E84" s="14"/>
      <c r="F84" s="14"/>
      <c r="G84" s="14"/>
      <c r="H84" s="14"/>
      <c r="I84" s="14"/>
      <c r="J84" s="15">
        <f t="shared" si="3"/>
        <v>0</v>
      </c>
      <c r="K84" s="57"/>
    </row>
    <row r="85" spans="1:11" ht="26.1" customHeight="1" x14ac:dyDescent="0.25">
      <c r="A85" s="55" t="s">
        <v>243</v>
      </c>
      <c r="B85" s="16" t="s">
        <v>245</v>
      </c>
      <c r="C85" s="17" t="s">
        <v>34</v>
      </c>
      <c r="D85" s="18"/>
      <c r="E85" s="18"/>
      <c r="F85" s="18"/>
      <c r="G85" s="18">
        <v>2158.02</v>
      </c>
      <c r="H85" s="18"/>
      <c r="I85" s="18"/>
      <c r="J85" s="18">
        <f t="shared" si="3"/>
        <v>2158.02</v>
      </c>
      <c r="K85" s="56" t="str">
        <f>K83</f>
        <v>Conforme projeto</v>
      </c>
    </row>
    <row r="86" spans="1:11" ht="26.1" customHeight="1" x14ac:dyDescent="0.25">
      <c r="A86" s="55" t="s">
        <v>246</v>
      </c>
      <c r="B86" s="16" t="s">
        <v>248</v>
      </c>
      <c r="C86" s="17" t="s">
        <v>34</v>
      </c>
      <c r="D86" s="18"/>
      <c r="E86" s="18"/>
      <c r="F86" s="18"/>
      <c r="G86" s="18">
        <f>G85</f>
        <v>2158.02</v>
      </c>
      <c r="H86" s="18"/>
      <c r="I86" s="18"/>
      <c r="J86" s="18">
        <f t="shared" si="3"/>
        <v>2158.02</v>
      </c>
      <c r="K86" s="56" t="str">
        <f>K85</f>
        <v>Conforme projeto</v>
      </c>
    </row>
    <row r="87" spans="1:11" ht="26.1" customHeight="1" x14ac:dyDescent="0.25">
      <c r="A87" s="55" t="s">
        <v>249</v>
      </c>
      <c r="B87" s="16" t="s">
        <v>251</v>
      </c>
      <c r="C87" s="17" t="s">
        <v>34</v>
      </c>
      <c r="D87" s="18"/>
      <c r="E87" s="18"/>
      <c r="F87" s="18"/>
      <c r="G87" s="18">
        <f>G86</f>
        <v>2158.02</v>
      </c>
      <c r="H87" s="18"/>
      <c r="I87" s="18"/>
      <c r="J87" s="18">
        <f t="shared" si="3"/>
        <v>2158.02</v>
      </c>
      <c r="K87" s="56" t="str">
        <f>K86</f>
        <v>Conforme projeto</v>
      </c>
    </row>
    <row r="88" spans="1:11" ht="24" customHeight="1" x14ac:dyDescent="0.25">
      <c r="A88" s="53" t="s">
        <v>252</v>
      </c>
      <c r="B88" s="9" t="s">
        <v>253</v>
      </c>
      <c r="C88" s="10"/>
      <c r="D88" s="14"/>
      <c r="E88" s="14"/>
      <c r="F88" s="14"/>
      <c r="G88" s="14"/>
      <c r="H88" s="14"/>
      <c r="I88" s="14"/>
      <c r="J88" s="15">
        <f t="shared" si="3"/>
        <v>0</v>
      </c>
      <c r="K88" s="57"/>
    </row>
    <row r="89" spans="1:11" ht="39" customHeight="1" x14ac:dyDescent="0.25">
      <c r="A89" s="55" t="s">
        <v>254</v>
      </c>
      <c r="B89" s="16" t="s">
        <v>256</v>
      </c>
      <c r="C89" s="17" t="s">
        <v>34</v>
      </c>
      <c r="D89" s="18"/>
      <c r="E89" s="18"/>
      <c r="F89" s="18"/>
      <c r="G89" s="18">
        <v>823.87</v>
      </c>
      <c r="H89" s="18"/>
      <c r="I89" s="18"/>
      <c r="J89" s="18">
        <f t="shared" si="3"/>
        <v>823.87</v>
      </c>
      <c r="K89" s="56" t="str">
        <f>K87</f>
        <v>Conforme projeto</v>
      </c>
    </row>
    <row r="90" spans="1:11" ht="24" customHeight="1" x14ac:dyDescent="0.25">
      <c r="A90" s="53" t="s">
        <v>257</v>
      </c>
      <c r="B90" s="9" t="s">
        <v>258</v>
      </c>
      <c r="C90" s="10"/>
      <c r="D90" s="14"/>
      <c r="E90" s="14"/>
      <c r="F90" s="14"/>
      <c r="G90" s="14"/>
      <c r="H90" s="14"/>
      <c r="I90" s="14"/>
      <c r="J90" s="15">
        <f t="shared" si="3"/>
        <v>0</v>
      </c>
      <c r="K90" s="57"/>
    </row>
    <row r="91" spans="1:11" ht="26.1" customHeight="1" x14ac:dyDescent="0.25">
      <c r="A91" s="55" t="s">
        <v>259</v>
      </c>
      <c r="B91" s="16" t="s">
        <v>261</v>
      </c>
      <c r="C91" s="17" t="s">
        <v>34</v>
      </c>
      <c r="D91" s="18"/>
      <c r="E91" s="18"/>
      <c r="F91" s="18"/>
      <c r="G91" s="18">
        <v>349.65</v>
      </c>
      <c r="H91" s="18"/>
      <c r="I91" s="18"/>
      <c r="J91" s="18">
        <f t="shared" si="3"/>
        <v>349.65</v>
      </c>
      <c r="K91" s="56" t="str">
        <f>K89</f>
        <v>Conforme projeto</v>
      </c>
    </row>
    <row r="92" spans="1:11" ht="39" customHeight="1" x14ac:dyDescent="0.25">
      <c r="A92" s="55" t="s">
        <v>262</v>
      </c>
      <c r="B92" s="16" t="s">
        <v>264</v>
      </c>
      <c r="C92" s="17" t="s">
        <v>34</v>
      </c>
      <c r="D92" s="18"/>
      <c r="E92" s="18"/>
      <c r="F92" s="18"/>
      <c r="G92" s="18">
        <f>G91</f>
        <v>349.65</v>
      </c>
      <c r="H92" s="18"/>
      <c r="I92" s="18"/>
      <c r="J92" s="18">
        <f t="shared" si="3"/>
        <v>349.65</v>
      </c>
      <c r="K92" s="56" t="str">
        <f>K91</f>
        <v>Conforme projeto</v>
      </c>
    </row>
    <row r="93" spans="1:11" ht="51.9" customHeight="1" x14ac:dyDescent="0.25">
      <c r="A93" s="55" t="s">
        <v>265</v>
      </c>
      <c r="B93" s="16" t="s">
        <v>267</v>
      </c>
      <c r="C93" s="17" t="s">
        <v>34</v>
      </c>
      <c r="D93" s="18"/>
      <c r="E93" s="18"/>
      <c r="F93" s="18"/>
      <c r="G93" s="18">
        <v>48.6</v>
      </c>
      <c r="H93" s="18"/>
      <c r="I93" s="18"/>
      <c r="J93" s="18">
        <f t="shared" si="3"/>
        <v>48.6</v>
      </c>
      <c r="K93" s="56" t="str">
        <f>K92</f>
        <v>Conforme projeto</v>
      </c>
    </row>
    <row r="94" spans="1:11" ht="24" customHeight="1" x14ac:dyDescent="0.25">
      <c r="A94" s="53" t="s">
        <v>268</v>
      </c>
      <c r="B94" s="9" t="s">
        <v>269</v>
      </c>
      <c r="C94" s="10"/>
      <c r="D94" s="14"/>
      <c r="E94" s="14"/>
      <c r="F94" s="14"/>
      <c r="G94" s="14"/>
      <c r="H94" s="14"/>
      <c r="I94" s="14"/>
      <c r="J94" s="15">
        <f t="shared" ref="J94:J157" si="4">ROUNDUP(PRODUCT(D94:I94),2)</f>
        <v>0</v>
      </c>
      <c r="K94" s="57"/>
    </row>
    <row r="95" spans="1:11" ht="24" customHeight="1" x14ac:dyDescent="0.25">
      <c r="A95" s="55" t="s">
        <v>270</v>
      </c>
      <c r="B95" s="16" t="s">
        <v>272</v>
      </c>
      <c r="C95" s="17" t="s">
        <v>57</v>
      </c>
      <c r="D95" s="18">
        <v>66.599999999999994</v>
      </c>
      <c r="E95" s="18"/>
      <c r="F95" s="18"/>
      <c r="G95" s="18"/>
      <c r="H95" s="18"/>
      <c r="I95" s="18"/>
      <c r="J95" s="18">
        <f t="shared" si="4"/>
        <v>66.599999999999994</v>
      </c>
      <c r="K95" s="56" t="str">
        <f>K93</f>
        <v>Conforme projeto</v>
      </c>
    </row>
    <row r="96" spans="1:11" ht="39" customHeight="1" x14ac:dyDescent="0.25">
      <c r="A96" s="55" t="s">
        <v>273</v>
      </c>
      <c r="B96" s="16" t="s">
        <v>275</v>
      </c>
      <c r="C96" s="17" t="s">
        <v>34</v>
      </c>
      <c r="D96" s="18"/>
      <c r="E96" s="18"/>
      <c r="F96" s="18"/>
      <c r="G96" s="18">
        <v>53.55</v>
      </c>
      <c r="H96" s="18"/>
      <c r="I96" s="18"/>
      <c r="J96" s="18">
        <f t="shared" si="4"/>
        <v>53.55</v>
      </c>
      <c r="K96" s="56" t="str">
        <f>K95</f>
        <v>Conforme projeto</v>
      </c>
    </row>
    <row r="97" spans="1:11" ht="51.9" customHeight="1" x14ac:dyDescent="0.25">
      <c r="A97" s="55" t="s">
        <v>276</v>
      </c>
      <c r="B97" s="16" t="s">
        <v>278</v>
      </c>
      <c r="C97" s="17" t="s">
        <v>34</v>
      </c>
      <c r="D97" s="18"/>
      <c r="E97" s="18"/>
      <c r="F97" s="18"/>
      <c r="G97" s="18">
        <v>44.3</v>
      </c>
      <c r="H97" s="18"/>
      <c r="I97" s="18"/>
      <c r="J97" s="18">
        <f t="shared" si="4"/>
        <v>44.3</v>
      </c>
      <c r="K97" s="56" t="str">
        <f t="shared" ref="K97:K99" si="5">K96</f>
        <v>Conforme projeto</v>
      </c>
    </row>
    <row r="98" spans="1:11" ht="39" customHeight="1" x14ac:dyDescent="0.25">
      <c r="A98" s="55" t="s">
        <v>279</v>
      </c>
      <c r="B98" s="16" t="s">
        <v>281</v>
      </c>
      <c r="C98" s="17" t="s">
        <v>282</v>
      </c>
      <c r="D98" s="18"/>
      <c r="E98" s="18"/>
      <c r="F98" s="18"/>
      <c r="G98" s="18"/>
      <c r="H98" s="18"/>
      <c r="I98" s="18">
        <v>52</v>
      </c>
      <c r="J98" s="18">
        <f t="shared" si="4"/>
        <v>52</v>
      </c>
      <c r="K98" s="56" t="str">
        <f t="shared" si="5"/>
        <v>Conforme projeto</v>
      </c>
    </row>
    <row r="99" spans="1:11" ht="39" customHeight="1" x14ac:dyDescent="0.25">
      <c r="A99" s="55" t="s">
        <v>283</v>
      </c>
      <c r="B99" s="16" t="s">
        <v>285</v>
      </c>
      <c r="C99" s="17" t="s">
        <v>102</v>
      </c>
      <c r="D99" s="18">
        <v>67.400000000000006</v>
      </c>
      <c r="E99" s="18"/>
      <c r="F99" s="18"/>
      <c r="G99" s="18"/>
      <c r="H99" s="18"/>
      <c r="I99" s="18"/>
      <c r="J99" s="18">
        <f t="shared" si="4"/>
        <v>67.400000000000006</v>
      </c>
      <c r="K99" s="56" t="str">
        <f t="shared" si="5"/>
        <v>Conforme projeto</v>
      </c>
    </row>
    <row r="100" spans="1:11" ht="24" customHeight="1" x14ac:dyDescent="0.25">
      <c r="A100" s="53" t="s">
        <v>286</v>
      </c>
      <c r="B100" s="9" t="s">
        <v>287</v>
      </c>
      <c r="C100" s="10"/>
      <c r="D100" s="14"/>
      <c r="E100" s="14"/>
      <c r="F100" s="14"/>
      <c r="G100" s="14"/>
      <c r="H100" s="14"/>
      <c r="I100" s="14"/>
      <c r="J100" s="15">
        <f t="shared" si="4"/>
        <v>0</v>
      </c>
      <c r="K100" s="57"/>
    </row>
    <row r="101" spans="1:11" ht="24" customHeight="1" x14ac:dyDescent="0.25">
      <c r="A101" s="53" t="s">
        <v>288</v>
      </c>
      <c r="B101" s="9" t="s">
        <v>289</v>
      </c>
      <c r="C101" s="10"/>
      <c r="D101" s="14"/>
      <c r="E101" s="14"/>
      <c r="F101" s="14"/>
      <c r="G101" s="14"/>
      <c r="H101" s="14"/>
      <c r="I101" s="14"/>
      <c r="J101" s="15">
        <f t="shared" si="4"/>
        <v>0</v>
      </c>
      <c r="K101" s="57"/>
    </row>
    <row r="102" spans="1:11" ht="24" customHeight="1" x14ac:dyDescent="0.25">
      <c r="A102" s="53" t="s">
        <v>290</v>
      </c>
      <c r="B102" s="9" t="s">
        <v>291</v>
      </c>
      <c r="C102" s="10"/>
      <c r="D102" s="14"/>
      <c r="E102" s="14"/>
      <c r="F102" s="14"/>
      <c r="G102" s="14"/>
      <c r="H102" s="14"/>
      <c r="I102" s="14"/>
      <c r="J102" s="15">
        <f t="shared" si="4"/>
        <v>0</v>
      </c>
      <c r="K102" s="57"/>
    </row>
    <row r="103" spans="1:11" ht="39" customHeight="1" x14ac:dyDescent="0.25">
      <c r="A103" s="55" t="s">
        <v>292</v>
      </c>
      <c r="B103" s="16" t="s">
        <v>294</v>
      </c>
      <c r="C103" s="17" t="s">
        <v>282</v>
      </c>
      <c r="D103" s="18"/>
      <c r="E103" s="18"/>
      <c r="F103" s="18"/>
      <c r="G103" s="18"/>
      <c r="H103" s="18"/>
      <c r="I103" s="18">
        <v>7</v>
      </c>
      <c r="J103" s="18">
        <f t="shared" si="4"/>
        <v>7</v>
      </c>
      <c r="K103" s="56" t="str">
        <f>K99</f>
        <v>Conforme projeto</v>
      </c>
    </row>
    <row r="104" spans="1:11" ht="39" customHeight="1" x14ac:dyDescent="0.25">
      <c r="A104" s="55" t="s">
        <v>295</v>
      </c>
      <c r="B104" s="16" t="s">
        <v>297</v>
      </c>
      <c r="C104" s="17" t="s">
        <v>282</v>
      </c>
      <c r="D104" s="18"/>
      <c r="E104" s="18"/>
      <c r="F104" s="18"/>
      <c r="G104" s="18"/>
      <c r="H104" s="18"/>
      <c r="I104" s="18">
        <v>1</v>
      </c>
      <c r="J104" s="18">
        <f t="shared" si="4"/>
        <v>1</v>
      </c>
      <c r="K104" s="56" t="str">
        <f>K103</f>
        <v>Conforme projeto</v>
      </c>
    </row>
    <row r="105" spans="1:11" ht="65.099999999999994" customHeight="1" x14ac:dyDescent="0.25">
      <c r="A105" s="55" t="s">
        <v>298</v>
      </c>
      <c r="B105" s="16" t="s">
        <v>300</v>
      </c>
      <c r="C105" s="17" t="s">
        <v>282</v>
      </c>
      <c r="D105" s="18"/>
      <c r="E105" s="18"/>
      <c r="F105" s="18"/>
      <c r="G105" s="18"/>
      <c r="H105" s="18"/>
      <c r="I105" s="18">
        <v>48</v>
      </c>
      <c r="J105" s="18">
        <f t="shared" si="4"/>
        <v>48</v>
      </c>
      <c r="K105" s="56" t="str">
        <f>K104</f>
        <v>Conforme projeto</v>
      </c>
    </row>
    <row r="106" spans="1:11" ht="65.099999999999994" customHeight="1" x14ac:dyDescent="0.25">
      <c r="A106" s="55" t="s">
        <v>301</v>
      </c>
      <c r="B106" s="16" t="s">
        <v>303</v>
      </c>
      <c r="C106" s="17" t="s">
        <v>282</v>
      </c>
      <c r="D106" s="18"/>
      <c r="E106" s="18"/>
      <c r="F106" s="18"/>
      <c r="G106" s="18"/>
      <c r="H106" s="18"/>
      <c r="I106" s="18">
        <v>8</v>
      </c>
      <c r="J106" s="18">
        <f t="shared" si="4"/>
        <v>8</v>
      </c>
      <c r="K106" s="56" t="str">
        <f t="shared" ref="K106:K108" si="6">K105</f>
        <v>Conforme projeto</v>
      </c>
    </row>
    <row r="107" spans="1:11" ht="51.9" customHeight="1" x14ac:dyDescent="0.25">
      <c r="A107" s="55" t="s">
        <v>304</v>
      </c>
      <c r="B107" s="16" t="s">
        <v>306</v>
      </c>
      <c r="C107" s="17" t="s">
        <v>307</v>
      </c>
      <c r="D107" s="18"/>
      <c r="E107" s="18"/>
      <c r="F107" s="18"/>
      <c r="G107" s="18"/>
      <c r="H107" s="18"/>
      <c r="I107" s="18">
        <v>5</v>
      </c>
      <c r="J107" s="18">
        <f t="shared" si="4"/>
        <v>5</v>
      </c>
      <c r="K107" s="56" t="str">
        <f t="shared" si="6"/>
        <v>Conforme projeto</v>
      </c>
    </row>
    <row r="108" spans="1:11" ht="78" customHeight="1" x14ac:dyDescent="0.25">
      <c r="A108" s="55" t="s">
        <v>308</v>
      </c>
      <c r="B108" s="16" t="s">
        <v>310</v>
      </c>
      <c r="C108" s="17" t="s">
        <v>307</v>
      </c>
      <c r="D108" s="18"/>
      <c r="E108" s="18"/>
      <c r="F108" s="18"/>
      <c r="G108" s="18"/>
      <c r="H108" s="18"/>
      <c r="I108" s="18">
        <v>2</v>
      </c>
      <c r="J108" s="18">
        <f t="shared" si="4"/>
        <v>2</v>
      </c>
      <c r="K108" s="56" t="str">
        <f t="shared" si="6"/>
        <v>Conforme projeto</v>
      </c>
    </row>
    <row r="109" spans="1:11" ht="24" customHeight="1" x14ac:dyDescent="0.25">
      <c r="A109" s="53" t="s">
        <v>311</v>
      </c>
      <c r="B109" s="9" t="s">
        <v>312</v>
      </c>
      <c r="C109" s="10"/>
      <c r="D109" s="14"/>
      <c r="E109" s="14"/>
      <c r="F109" s="14"/>
      <c r="G109" s="14"/>
      <c r="H109" s="14"/>
      <c r="I109" s="14"/>
      <c r="J109" s="15">
        <f t="shared" si="4"/>
        <v>0</v>
      </c>
      <c r="K109" s="57"/>
    </row>
    <row r="110" spans="1:11" ht="26.1" customHeight="1" x14ac:dyDescent="0.25">
      <c r="A110" s="55" t="s">
        <v>313</v>
      </c>
      <c r="B110" s="16" t="s">
        <v>315</v>
      </c>
      <c r="C110" s="17" t="s">
        <v>57</v>
      </c>
      <c r="D110" s="18">
        <v>309.8</v>
      </c>
      <c r="E110" s="18"/>
      <c r="F110" s="18"/>
      <c r="G110" s="18"/>
      <c r="H110" s="18"/>
      <c r="I110" s="18"/>
      <c r="J110" s="18">
        <f t="shared" si="4"/>
        <v>309.8</v>
      </c>
      <c r="K110" s="56" t="str">
        <f>K108</f>
        <v>Conforme projeto</v>
      </c>
    </row>
    <row r="111" spans="1:11" ht="26.1" customHeight="1" x14ac:dyDescent="0.25">
      <c r="A111" s="55" t="s">
        <v>316</v>
      </c>
      <c r="B111" s="16" t="s">
        <v>318</v>
      </c>
      <c r="C111" s="17" t="s">
        <v>57</v>
      </c>
      <c r="D111" s="18">
        <v>619.6</v>
      </c>
      <c r="E111" s="18"/>
      <c r="F111" s="18"/>
      <c r="G111" s="18"/>
      <c r="H111" s="18"/>
      <c r="I111" s="18"/>
      <c r="J111" s="18">
        <f t="shared" si="4"/>
        <v>619.6</v>
      </c>
      <c r="K111" s="56" t="str">
        <f>K110</f>
        <v>Conforme projeto</v>
      </c>
    </row>
    <row r="112" spans="1:11" ht="24" customHeight="1" x14ac:dyDescent="0.25">
      <c r="A112" s="53" t="s">
        <v>319</v>
      </c>
      <c r="B112" s="9" t="s">
        <v>320</v>
      </c>
      <c r="C112" s="10"/>
      <c r="D112" s="14"/>
      <c r="E112" s="14"/>
      <c r="F112" s="14"/>
      <c r="G112" s="14"/>
      <c r="H112" s="14"/>
      <c r="I112" s="14"/>
      <c r="J112" s="15">
        <f t="shared" si="4"/>
        <v>0</v>
      </c>
      <c r="K112" s="57"/>
    </row>
    <row r="113" spans="1:11" ht="24" customHeight="1" x14ac:dyDescent="0.25">
      <c r="A113" s="53" t="s">
        <v>321</v>
      </c>
      <c r="B113" s="9" t="s">
        <v>322</v>
      </c>
      <c r="C113" s="10"/>
      <c r="D113" s="14"/>
      <c r="E113" s="14"/>
      <c r="F113" s="14"/>
      <c r="G113" s="14"/>
      <c r="H113" s="14"/>
      <c r="I113" s="14"/>
      <c r="J113" s="15">
        <f t="shared" si="4"/>
        <v>0</v>
      </c>
      <c r="K113" s="57"/>
    </row>
    <row r="114" spans="1:11" ht="51.9" customHeight="1" x14ac:dyDescent="0.25">
      <c r="A114" s="55" t="s">
        <v>323</v>
      </c>
      <c r="B114" s="16" t="s">
        <v>325</v>
      </c>
      <c r="C114" s="17" t="s">
        <v>34</v>
      </c>
      <c r="D114" s="18"/>
      <c r="E114" s="18"/>
      <c r="F114" s="18"/>
      <c r="G114" s="18">
        <v>2.52</v>
      </c>
      <c r="H114" s="18"/>
      <c r="I114" s="18"/>
      <c r="J114" s="18">
        <f t="shared" si="4"/>
        <v>2.52</v>
      </c>
      <c r="K114" s="56" t="str">
        <f>K111</f>
        <v>Conforme projeto</v>
      </c>
    </row>
    <row r="115" spans="1:11" ht="51.9" customHeight="1" x14ac:dyDescent="0.25">
      <c r="A115" s="55" t="s">
        <v>326</v>
      </c>
      <c r="B115" s="16" t="s">
        <v>328</v>
      </c>
      <c r="C115" s="17" t="s">
        <v>34</v>
      </c>
      <c r="D115" s="18"/>
      <c r="E115" s="18"/>
      <c r="F115" s="18"/>
      <c r="G115" s="18">
        <v>63.14</v>
      </c>
      <c r="H115" s="18"/>
      <c r="I115" s="18"/>
      <c r="J115" s="18">
        <f t="shared" si="4"/>
        <v>63.14</v>
      </c>
      <c r="K115" s="56" t="str">
        <f>K114</f>
        <v>Conforme projeto</v>
      </c>
    </row>
    <row r="116" spans="1:11" ht="26.1" customHeight="1" x14ac:dyDescent="0.25">
      <c r="A116" s="55" t="s">
        <v>329</v>
      </c>
      <c r="B116" s="16" t="s">
        <v>331</v>
      </c>
      <c r="C116" s="17" t="s">
        <v>34</v>
      </c>
      <c r="D116" s="18">
        <v>5.68</v>
      </c>
      <c r="E116" s="18"/>
      <c r="F116" s="18">
        <v>1</v>
      </c>
      <c r="G116" s="18"/>
      <c r="H116" s="18"/>
      <c r="I116" s="18"/>
      <c r="J116" s="18">
        <f t="shared" si="4"/>
        <v>5.68</v>
      </c>
      <c r="K116" s="56" t="str">
        <f>K115</f>
        <v>Conforme projeto</v>
      </c>
    </row>
    <row r="117" spans="1:11" ht="24" customHeight="1" x14ac:dyDescent="0.25">
      <c r="A117" s="53" t="s">
        <v>332</v>
      </c>
      <c r="B117" s="9" t="s">
        <v>333</v>
      </c>
      <c r="C117" s="10"/>
      <c r="D117" s="14"/>
      <c r="E117" s="14"/>
      <c r="F117" s="14"/>
      <c r="G117" s="14"/>
      <c r="H117" s="14"/>
      <c r="I117" s="14"/>
      <c r="J117" s="15">
        <f t="shared" si="4"/>
        <v>0</v>
      </c>
      <c r="K117" s="57"/>
    </row>
    <row r="118" spans="1:11" ht="39" customHeight="1" x14ac:dyDescent="0.25">
      <c r="A118" s="55" t="s">
        <v>334</v>
      </c>
      <c r="B118" s="16" t="s">
        <v>336</v>
      </c>
      <c r="C118" s="17" t="s">
        <v>34</v>
      </c>
      <c r="D118" s="18"/>
      <c r="E118" s="18"/>
      <c r="F118" s="18"/>
      <c r="G118" s="18">
        <v>21.68</v>
      </c>
      <c r="H118" s="18"/>
      <c r="I118" s="18"/>
      <c r="J118" s="18">
        <f t="shared" si="4"/>
        <v>21.68</v>
      </c>
      <c r="K118" s="56" t="str">
        <f>K116</f>
        <v>Conforme projeto</v>
      </c>
    </row>
    <row r="119" spans="1:11" ht="24" customHeight="1" x14ac:dyDescent="0.25">
      <c r="A119" s="55" t="s">
        <v>337</v>
      </c>
      <c r="B119" s="16" t="s">
        <v>339</v>
      </c>
      <c r="C119" s="17" t="s">
        <v>282</v>
      </c>
      <c r="D119" s="18"/>
      <c r="E119" s="18"/>
      <c r="F119" s="18"/>
      <c r="G119" s="18"/>
      <c r="H119" s="18"/>
      <c r="I119" s="18">
        <v>3</v>
      </c>
      <c r="J119" s="18">
        <f t="shared" si="4"/>
        <v>3</v>
      </c>
      <c r="K119" s="56" t="str">
        <f>K118</f>
        <v>Conforme projeto</v>
      </c>
    </row>
    <row r="120" spans="1:11" ht="24" customHeight="1" x14ac:dyDescent="0.25">
      <c r="A120" s="55" t="s">
        <v>340</v>
      </c>
      <c r="B120" s="16" t="s">
        <v>342</v>
      </c>
      <c r="C120" s="17" t="s">
        <v>34</v>
      </c>
      <c r="D120" s="18"/>
      <c r="E120" s="18"/>
      <c r="F120" s="18"/>
      <c r="G120" s="18">
        <v>26</v>
      </c>
      <c r="H120" s="18"/>
      <c r="I120" s="18"/>
      <c r="J120" s="18">
        <f t="shared" si="4"/>
        <v>26</v>
      </c>
      <c r="K120" s="56" t="str">
        <f>K119</f>
        <v>Conforme projeto</v>
      </c>
    </row>
    <row r="121" spans="1:11" ht="24" customHeight="1" x14ac:dyDescent="0.25">
      <c r="A121" s="53" t="s">
        <v>343</v>
      </c>
      <c r="B121" s="9" t="s">
        <v>344</v>
      </c>
      <c r="C121" s="10"/>
      <c r="D121" s="14"/>
      <c r="E121" s="14"/>
      <c r="F121" s="14"/>
      <c r="G121" s="14"/>
      <c r="H121" s="14"/>
      <c r="I121" s="14"/>
      <c r="J121" s="15">
        <f t="shared" si="4"/>
        <v>0</v>
      </c>
      <c r="K121" s="57"/>
    </row>
    <row r="122" spans="1:11" ht="39" customHeight="1" x14ac:dyDescent="0.25">
      <c r="A122" s="55" t="s">
        <v>345</v>
      </c>
      <c r="B122" s="16" t="s">
        <v>347</v>
      </c>
      <c r="C122" s="17" t="s">
        <v>34</v>
      </c>
      <c r="D122" s="18"/>
      <c r="E122" s="18"/>
      <c r="F122" s="18"/>
      <c r="G122" s="18">
        <v>16.600000000000001</v>
      </c>
      <c r="H122" s="18"/>
      <c r="I122" s="18"/>
      <c r="J122" s="18">
        <f t="shared" si="4"/>
        <v>16.600000000000001</v>
      </c>
      <c r="K122" s="56"/>
    </row>
    <row r="123" spans="1:11" ht="26.1" customHeight="1" x14ac:dyDescent="0.25">
      <c r="A123" s="55" t="s">
        <v>348</v>
      </c>
      <c r="B123" s="16" t="s">
        <v>350</v>
      </c>
      <c r="C123" s="17" t="s">
        <v>34</v>
      </c>
      <c r="D123" s="18"/>
      <c r="E123" s="18"/>
      <c r="F123" s="18"/>
      <c r="G123" s="18">
        <v>61.04</v>
      </c>
      <c r="H123" s="18"/>
      <c r="I123" s="18"/>
      <c r="J123" s="18">
        <f t="shared" si="4"/>
        <v>61.04</v>
      </c>
      <c r="K123" s="56"/>
    </row>
    <row r="124" spans="1:11" ht="24" customHeight="1" x14ac:dyDescent="0.25">
      <c r="A124" s="55" t="s">
        <v>351</v>
      </c>
      <c r="B124" s="16" t="s">
        <v>353</v>
      </c>
      <c r="C124" s="17" t="s">
        <v>34</v>
      </c>
      <c r="D124" s="18"/>
      <c r="E124" s="18"/>
      <c r="F124" s="18"/>
      <c r="G124" s="18">
        <v>24.44</v>
      </c>
      <c r="H124" s="18"/>
      <c r="I124" s="18"/>
      <c r="J124" s="18">
        <f t="shared" si="4"/>
        <v>24.44</v>
      </c>
      <c r="K124" s="56"/>
    </row>
    <row r="125" spans="1:11" ht="24" customHeight="1" x14ac:dyDescent="0.25">
      <c r="A125" s="53" t="s">
        <v>354</v>
      </c>
      <c r="B125" s="9" t="s">
        <v>355</v>
      </c>
      <c r="C125" s="10"/>
      <c r="D125" s="14"/>
      <c r="E125" s="14"/>
      <c r="F125" s="14"/>
      <c r="G125" s="14"/>
      <c r="H125" s="14"/>
      <c r="I125" s="14"/>
      <c r="J125" s="15">
        <f t="shared" si="4"/>
        <v>0</v>
      </c>
      <c r="K125" s="57"/>
    </row>
    <row r="126" spans="1:11" ht="24" customHeight="1" x14ac:dyDescent="0.25">
      <c r="A126" s="53" t="s">
        <v>356</v>
      </c>
      <c r="B126" s="9" t="s">
        <v>357</v>
      </c>
      <c r="C126" s="10"/>
      <c r="D126" s="14"/>
      <c r="E126" s="14"/>
      <c r="F126" s="14"/>
      <c r="G126" s="14"/>
      <c r="H126" s="14"/>
      <c r="I126" s="14"/>
      <c r="J126" s="15">
        <f t="shared" si="4"/>
        <v>0</v>
      </c>
      <c r="K126" s="57"/>
    </row>
    <row r="127" spans="1:11" ht="51.9" customHeight="1" x14ac:dyDescent="0.25">
      <c r="A127" s="55" t="s">
        <v>358</v>
      </c>
      <c r="B127" s="16" t="s">
        <v>360</v>
      </c>
      <c r="C127" s="17" t="s">
        <v>282</v>
      </c>
      <c r="D127" s="18"/>
      <c r="E127" s="18"/>
      <c r="F127" s="18"/>
      <c r="G127" s="18"/>
      <c r="H127" s="18"/>
      <c r="I127" s="18">
        <v>14</v>
      </c>
      <c r="J127" s="18">
        <f t="shared" si="4"/>
        <v>14</v>
      </c>
      <c r="K127" s="56" t="str">
        <f>K128</f>
        <v>Conforme projeto</v>
      </c>
    </row>
    <row r="128" spans="1:11" ht="51.9" customHeight="1" x14ac:dyDescent="0.25">
      <c r="A128" s="55" t="s">
        <v>361</v>
      </c>
      <c r="B128" s="16" t="s">
        <v>363</v>
      </c>
      <c r="C128" s="17" t="s">
        <v>34</v>
      </c>
      <c r="D128" s="18"/>
      <c r="E128" s="18"/>
      <c r="F128" s="18"/>
      <c r="G128" s="18">
        <f>702.16+495.91</f>
        <v>1198.07</v>
      </c>
      <c r="H128" s="18"/>
      <c r="I128" s="18"/>
      <c r="J128" s="18">
        <f t="shared" si="4"/>
        <v>1198.07</v>
      </c>
      <c r="K128" s="56" t="str">
        <f>K120</f>
        <v>Conforme projeto</v>
      </c>
    </row>
    <row r="129" spans="1:11" ht="24" customHeight="1" x14ac:dyDescent="0.25">
      <c r="A129" s="53" t="s">
        <v>364</v>
      </c>
      <c r="B129" s="9" t="s">
        <v>365</v>
      </c>
      <c r="C129" s="10"/>
      <c r="D129" s="14"/>
      <c r="E129" s="14"/>
      <c r="F129" s="14"/>
      <c r="G129" s="14"/>
      <c r="H129" s="14"/>
      <c r="I129" s="14"/>
      <c r="J129" s="15">
        <f t="shared" si="4"/>
        <v>0</v>
      </c>
      <c r="K129" s="57"/>
    </row>
    <row r="130" spans="1:11" ht="26.1" customHeight="1" x14ac:dyDescent="0.25">
      <c r="A130" s="55" t="s">
        <v>366</v>
      </c>
      <c r="B130" s="16" t="s">
        <v>368</v>
      </c>
      <c r="C130" s="17" t="s">
        <v>34</v>
      </c>
      <c r="D130" s="18"/>
      <c r="E130" s="18"/>
      <c r="F130" s="18"/>
      <c r="G130" s="18">
        <f>G128</f>
        <v>1198.07</v>
      </c>
      <c r="H130" s="18"/>
      <c r="I130" s="18"/>
      <c r="J130" s="18">
        <f t="shared" si="4"/>
        <v>1198.07</v>
      </c>
      <c r="K130" s="56" t="str">
        <f>K128</f>
        <v>Conforme projeto</v>
      </c>
    </row>
    <row r="131" spans="1:11" ht="24" customHeight="1" x14ac:dyDescent="0.25">
      <c r="A131" s="53" t="s">
        <v>369</v>
      </c>
      <c r="B131" s="9" t="s">
        <v>370</v>
      </c>
      <c r="C131" s="10"/>
      <c r="D131" s="14"/>
      <c r="E131" s="14"/>
      <c r="F131" s="14"/>
      <c r="G131" s="14"/>
      <c r="H131" s="14"/>
      <c r="I131" s="14"/>
      <c r="J131" s="15">
        <f t="shared" si="4"/>
        <v>0</v>
      </c>
      <c r="K131" s="57"/>
    </row>
    <row r="132" spans="1:11" ht="39" customHeight="1" x14ac:dyDescent="0.25">
      <c r="A132" s="55" t="s">
        <v>371</v>
      </c>
      <c r="B132" s="16" t="s">
        <v>373</v>
      </c>
      <c r="C132" s="17" t="s">
        <v>102</v>
      </c>
      <c r="D132" s="18">
        <v>88.13</v>
      </c>
      <c r="E132" s="18"/>
      <c r="F132" s="18"/>
      <c r="G132" s="18"/>
      <c r="H132" s="18"/>
      <c r="I132" s="18"/>
      <c r="J132" s="18">
        <f t="shared" si="4"/>
        <v>88.13</v>
      </c>
      <c r="K132" s="56" t="str">
        <f>K130</f>
        <v>Conforme projeto</v>
      </c>
    </row>
    <row r="133" spans="1:11" ht="26.1" customHeight="1" x14ac:dyDescent="0.25">
      <c r="A133" s="55" t="s">
        <v>374</v>
      </c>
      <c r="B133" s="16" t="s">
        <v>376</v>
      </c>
      <c r="C133" s="17" t="s">
        <v>102</v>
      </c>
      <c r="D133" s="18">
        <v>40.11</v>
      </c>
      <c r="E133" s="18"/>
      <c r="F133" s="18"/>
      <c r="G133" s="18"/>
      <c r="H133" s="18"/>
      <c r="I133" s="18"/>
      <c r="J133" s="18">
        <f t="shared" si="4"/>
        <v>40.11</v>
      </c>
      <c r="K133" s="56" t="str">
        <f>K132</f>
        <v>Conforme projeto</v>
      </c>
    </row>
    <row r="134" spans="1:11" ht="24" customHeight="1" x14ac:dyDescent="0.25">
      <c r="A134" s="53" t="s">
        <v>377</v>
      </c>
      <c r="B134" s="9" t="s">
        <v>378</v>
      </c>
      <c r="C134" s="10"/>
      <c r="D134" s="14"/>
      <c r="E134" s="14"/>
      <c r="F134" s="14"/>
      <c r="G134" s="14"/>
      <c r="H134" s="14"/>
      <c r="I134" s="14"/>
      <c r="J134" s="15">
        <f t="shared" si="4"/>
        <v>0</v>
      </c>
      <c r="K134" s="57"/>
    </row>
    <row r="135" spans="1:11" ht="65.099999999999994" customHeight="1" x14ac:dyDescent="0.25">
      <c r="A135" s="55" t="s">
        <v>379</v>
      </c>
      <c r="B135" s="16" t="s">
        <v>381</v>
      </c>
      <c r="C135" s="17" t="s">
        <v>34</v>
      </c>
      <c r="D135" s="18"/>
      <c r="E135" s="18"/>
      <c r="F135" s="18"/>
      <c r="G135" s="18">
        <v>811.36</v>
      </c>
      <c r="H135" s="18"/>
      <c r="I135" s="18"/>
      <c r="J135" s="18">
        <f t="shared" si="4"/>
        <v>811.36</v>
      </c>
      <c r="K135" s="56" t="str">
        <f>K133</f>
        <v>Conforme projeto</v>
      </c>
    </row>
    <row r="136" spans="1:11" ht="26.1" customHeight="1" x14ac:dyDescent="0.25">
      <c r="A136" s="55" t="s">
        <v>382</v>
      </c>
      <c r="B136" s="16" t="s">
        <v>384</v>
      </c>
      <c r="C136" s="17" t="s">
        <v>34</v>
      </c>
      <c r="D136" s="18"/>
      <c r="E136" s="18"/>
      <c r="F136" s="18"/>
      <c r="G136" s="18">
        <v>359.67</v>
      </c>
      <c r="H136" s="18"/>
      <c r="I136" s="18"/>
      <c r="J136" s="18">
        <f t="shared" si="4"/>
        <v>359.67</v>
      </c>
      <c r="K136" s="56" t="str">
        <f>K135</f>
        <v>Conforme projeto</v>
      </c>
    </row>
    <row r="137" spans="1:11" ht="24" customHeight="1" x14ac:dyDescent="0.25">
      <c r="A137" s="53" t="s">
        <v>385</v>
      </c>
      <c r="B137" s="9" t="s">
        <v>386</v>
      </c>
      <c r="C137" s="10"/>
      <c r="D137" s="14"/>
      <c r="E137" s="14"/>
      <c r="F137" s="14"/>
      <c r="G137" s="14"/>
      <c r="H137" s="14"/>
      <c r="I137" s="14"/>
      <c r="J137" s="15">
        <f t="shared" si="4"/>
        <v>0</v>
      </c>
      <c r="K137" s="57"/>
    </row>
    <row r="138" spans="1:11" ht="24" customHeight="1" x14ac:dyDescent="0.25">
      <c r="A138" s="53" t="s">
        <v>387</v>
      </c>
      <c r="B138" s="9" t="s">
        <v>388</v>
      </c>
      <c r="C138" s="10"/>
      <c r="D138" s="14"/>
      <c r="E138" s="14"/>
      <c r="F138" s="14"/>
      <c r="G138" s="14"/>
      <c r="H138" s="14"/>
      <c r="I138" s="14"/>
      <c r="J138" s="15">
        <f t="shared" si="4"/>
        <v>0</v>
      </c>
      <c r="K138" s="57"/>
    </row>
    <row r="139" spans="1:11" ht="39" customHeight="1" x14ac:dyDescent="0.25">
      <c r="A139" s="55" t="s">
        <v>389</v>
      </c>
      <c r="B139" s="16" t="s">
        <v>391</v>
      </c>
      <c r="C139" s="17" t="s">
        <v>102</v>
      </c>
      <c r="D139" s="18">
        <v>520</v>
      </c>
      <c r="E139" s="18"/>
      <c r="F139" s="18"/>
      <c r="G139" s="18"/>
      <c r="H139" s="18"/>
      <c r="I139" s="18"/>
      <c r="J139" s="18">
        <f t="shared" si="4"/>
        <v>520</v>
      </c>
      <c r="K139" s="56" t="str">
        <f>K136</f>
        <v>Conforme projeto</v>
      </c>
    </row>
    <row r="140" spans="1:11" ht="39" customHeight="1" x14ac:dyDescent="0.25">
      <c r="A140" s="55" t="s">
        <v>392</v>
      </c>
      <c r="B140" s="16" t="s">
        <v>394</v>
      </c>
      <c r="C140" s="17" t="s">
        <v>102</v>
      </c>
      <c r="D140" s="18">
        <v>160</v>
      </c>
      <c r="E140" s="18"/>
      <c r="F140" s="18"/>
      <c r="G140" s="18"/>
      <c r="H140" s="18"/>
      <c r="I140" s="18"/>
      <c r="J140" s="18">
        <f t="shared" si="4"/>
        <v>160</v>
      </c>
      <c r="K140" s="56" t="str">
        <f>K139</f>
        <v>Conforme projeto</v>
      </c>
    </row>
    <row r="141" spans="1:11" ht="39" customHeight="1" x14ac:dyDescent="0.25">
      <c r="A141" s="55" t="s">
        <v>395</v>
      </c>
      <c r="B141" s="16" t="s">
        <v>397</v>
      </c>
      <c r="C141" s="17" t="s">
        <v>102</v>
      </c>
      <c r="D141" s="18">
        <v>95</v>
      </c>
      <c r="E141" s="18"/>
      <c r="F141" s="18"/>
      <c r="G141" s="18"/>
      <c r="H141" s="18"/>
      <c r="I141" s="18"/>
      <c r="J141" s="18">
        <f t="shared" si="4"/>
        <v>95</v>
      </c>
      <c r="K141" s="56" t="str">
        <f t="shared" ref="K141:K143" si="7">K140</f>
        <v>Conforme projeto</v>
      </c>
    </row>
    <row r="142" spans="1:11" ht="26.1" customHeight="1" x14ac:dyDescent="0.25">
      <c r="A142" s="55" t="s">
        <v>398</v>
      </c>
      <c r="B142" s="16" t="s">
        <v>400</v>
      </c>
      <c r="C142" s="17" t="s">
        <v>102</v>
      </c>
      <c r="D142" s="18">
        <v>32</v>
      </c>
      <c r="E142" s="18"/>
      <c r="F142" s="18"/>
      <c r="G142" s="18"/>
      <c r="H142" s="18"/>
      <c r="I142" s="18"/>
      <c r="J142" s="18">
        <f t="shared" si="4"/>
        <v>32</v>
      </c>
      <c r="K142" s="56" t="str">
        <f t="shared" si="7"/>
        <v>Conforme projeto</v>
      </c>
    </row>
    <row r="143" spans="1:11" ht="26.1" customHeight="1" x14ac:dyDescent="0.25">
      <c r="A143" s="55" t="s">
        <v>401</v>
      </c>
      <c r="B143" s="16" t="s">
        <v>403</v>
      </c>
      <c r="C143" s="17" t="s">
        <v>102</v>
      </c>
      <c r="D143" s="18">
        <v>16</v>
      </c>
      <c r="E143" s="18"/>
      <c r="F143" s="18"/>
      <c r="G143" s="18"/>
      <c r="H143" s="18"/>
      <c r="I143" s="18"/>
      <c r="J143" s="18">
        <f t="shared" si="4"/>
        <v>16</v>
      </c>
      <c r="K143" s="56" t="str">
        <f t="shared" si="7"/>
        <v>Conforme projeto</v>
      </c>
    </row>
    <row r="144" spans="1:11" ht="24" customHeight="1" x14ac:dyDescent="0.25">
      <c r="A144" s="53" t="s">
        <v>404</v>
      </c>
      <c r="B144" s="9" t="s">
        <v>405</v>
      </c>
      <c r="C144" s="10"/>
      <c r="D144" s="14"/>
      <c r="E144" s="14"/>
      <c r="F144" s="14"/>
      <c r="G144" s="14"/>
      <c r="H144" s="14"/>
      <c r="I144" s="14"/>
      <c r="J144" s="15">
        <f t="shared" si="4"/>
        <v>0</v>
      </c>
      <c r="K144" s="57"/>
    </row>
    <row r="145" spans="1:11" ht="24" customHeight="1" x14ac:dyDescent="0.25">
      <c r="A145" s="53" t="s">
        <v>406</v>
      </c>
      <c r="B145" s="9" t="s">
        <v>407</v>
      </c>
      <c r="C145" s="10"/>
      <c r="D145" s="14"/>
      <c r="E145" s="14"/>
      <c r="F145" s="14"/>
      <c r="G145" s="14"/>
      <c r="H145" s="14"/>
      <c r="I145" s="14"/>
      <c r="J145" s="15">
        <f t="shared" si="4"/>
        <v>0</v>
      </c>
      <c r="K145" s="57"/>
    </row>
    <row r="146" spans="1:11" ht="51.9" customHeight="1" x14ac:dyDescent="0.25">
      <c r="A146" s="55" t="s">
        <v>408</v>
      </c>
      <c r="B146" s="16" t="s">
        <v>410</v>
      </c>
      <c r="C146" s="17" t="s">
        <v>282</v>
      </c>
      <c r="D146" s="18"/>
      <c r="E146" s="18"/>
      <c r="F146" s="18"/>
      <c r="G146" s="18"/>
      <c r="H146" s="18"/>
      <c r="I146" s="18">
        <v>26</v>
      </c>
      <c r="J146" s="18">
        <f t="shared" si="4"/>
        <v>26</v>
      </c>
      <c r="K146" s="56" t="str">
        <f>K143</f>
        <v>Conforme projeto</v>
      </c>
    </row>
    <row r="147" spans="1:11" ht="51.9" customHeight="1" x14ac:dyDescent="0.25">
      <c r="A147" s="55" t="s">
        <v>411</v>
      </c>
      <c r="B147" s="16" t="s">
        <v>413</v>
      </c>
      <c r="C147" s="17" t="s">
        <v>282</v>
      </c>
      <c r="D147" s="18"/>
      <c r="E147" s="18"/>
      <c r="F147" s="18"/>
      <c r="G147" s="18"/>
      <c r="H147" s="18"/>
      <c r="I147" s="18">
        <v>22</v>
      </c>
      <c r="J147" s="18">
        <f t="shared" si="4"/>
        <v>22</v>
      </c>
      <c r="K147" s="56" t="str">
        <f>K146</f>
        <v>Conforme projeto</v>
      </c>
    </row>
    <row r="148" spans="1:11" ht="51.9" customHeight="1" x14ac:dyDescent="0.25">
      <c r="A148" s="55" t="s">
        <v>414</v>
      </c>
      <c r="B148" s="16" t="s">
        <v>416</v>
      </c>
      <c r="C148" s="17" t="s">
        <v>282</v>
      </c>
      <c r="D148" s="18"/>
      <c r="E148" s="18"/>
      <c r="F148" s="18"/>
      <c r="G148" s="18"/>
      <c r="H148" s="18"/>
      <c r="I148" s="18">
        <v>4</v>
      </c>
      <c r="J148" s="18">
        <f t="shared" si="4"/>
        <v>4</v>
      </c>
      <c r="K148" s="56" t="str">
        <f t="shared" ref="K148:K152" si="8">K147</f>
        <v>Conforme projeto</v>
      </c>
    </row>
    <row r="149" spans="1:11" ht="39" customHeight="1" x14ac:dyDescent="0.25">
      <c r="A149" s="55" t="s">
        <v>417</v>
      </c>
      <c r="B149" s="16" t="s">
        <v>419</v>
      </c>
      <c r="C149" s="17" t="s">
        <v>282</v>
      </c>
      <c r="D149" s="18"/>
      <c r="E149" s="18"/>
      <c r="F149" s="18"/>
      <c r="G149" s="18"/>
      <c r="H149" s="18"/>
      <c r="I149" s="18">
        <v>6</v>
      </c>
      <c r="J149" s="18">
        <f t="shared" si="4"/>
        <v>6</v>
      </c>
      <c r="K149" s="56" t="str">
        <f t="shared" si="8"/>
        <v>Conforme projeto</v>
      </c>
    </row>
    <row r="150" spans="1:11" ht="39" customHeight="1" x14ac:dyDescent="0.25">
      <c r="A150" s="55" t="s">
        <v>420</v>
      </c>
      <c r="B150" s="16" t="s">
        <v>422</v>
      </c>
      <c r="C150" s="17" t="s">
        <v>282</v>
      </c>
      <c r="D150" s="18"/>
      <c r="E150" s="18"/>
      <c r="F150" s="18"/>
      <c r="G150" s="18"/>
      <c r="H150" s="18"/>
      <c r="I150" s="18">
        <v>2</v>
      </c>
      <c r="J150" s="18">
        <f t="shared" si="4"/>
        <v>2</v>
      </c>
      <c r="K150" s="56" t="str">
        <f t="shared" si="8"/>
        <v>Conforme projeto</v>
      </c>
    </row>
    <row r="151" spans="1:11" ht="39" customHeight="1" x14ac:dyDescent="0.25">
      <c r="A151" s="55" t="s">
        <v>423</v>
      </c>
      <c r="B151" s="16" t="s">
        <v>425</v>
      </c>
      <c r="C151" s="17" t="s">
        <v>282</v>
      </c>
      <c r="D151" s="18"/>
      <c r="E151" s="18"/>
      <c r="F151" s="18"/>
      <c r="G151" s="18"/>
      <c r="H151" s="18"/>
      <c r="I151" s="18">
        <v>4</v>
      </c>
      <c r="J151" s="18">
        <f t="shared" si="4"/>
        <v>4</v>
      </c>
      <c r="K151" s="56" t="str">
        <f t="shared" si="8"/>
        <v>Conforme projeto</v>
      </c>
    </row>
    <row r="152" spans="1:11" ht="39" customHeight="1" x14ac:dyDescent="0.25">
      <c r="A152" s="55" t="s">
        <v>426</v>
      </c>
      <c r="B152" s="16" t="s">
        <v>428</v>
      </c>
      <c r="C152" s="17" t="s">
        <v>282</v>
      </c>
      <c r="D152" s="18"/>
      <c r="E152" s="18"/>
      <c r="F152" s="18"/>
      <c r="G152" s="18"/>
      <c r="H152" s="18"/>
      <c r="I152" s="18">
        <v>2</v>
      </c>
      <c r="J152" s="18">
        <f t="shared" si="4"/>
        <v>2</v>
      </c>
      <c r="K152" s="56" t="str">
        <f t="shared" si="8"/>
        <v>Conforme projeto</v>
      </c>
    </row>
    <row r="153" spans="1:11" ht="24" customHeight="1" x14ac:dyDescent="0.25">
      <c r="A153" s="53" t="s">
        <v>429</v>
      </c>
      <c r="B153" s="9" t="s">
        <v>430</v>
      </c>
      <c r="C153" s="10"/>
      <c r="D153" s="14"/>
      <c r="E153" s="14"/>
      <c r="F153" s="14"/>
      <c r="G153" s="14"/>
      <c r="H153" s="14"/>
      <c r="I153" s="14"/>
      <c r="J153" s="15">
        <f t="shared" si="4"/>
        <v>0</v>
      </c>
      <c r="K153" s="57"/>
    </row>
    <row r="154" spans="1:11" ht="39" customHeight="1" x14ac:dyDescent="0.25">
      <c r="A154" s="55" t="s">
        <v>431</v>
      </c>
      <c r="B154" s="16" t="s">
        <v>433</v>
      </c>
      <c r="C154" s="17" t="s">
        <v>282</v>
      </c>
      <c r="D154" s="18"/>
      <c r="E154" s="18"/>
      <c r="F154" s="18"/>
      <c r="G154" s="18"/>
      <c r="H154" s="18"/>
      <c r="I154" s="18">
        <v>2</v>
      </c>
      <c r="J154" s="18">
        <f t="shared" si="4"/>
        <v>2</v>
      </c>
      <c r="K154" s="56" t="str">
        <f>K152</f>
        <v>Conforme projeto</v>
      </c>
    </row>
    <row r="155" spans="1:11" ht="39" customHeight="1" x14ac:dyDescent="0.25">
      <c r="A155" s="55" t="s">
        <v>434</v>
      </c>
      <c r="B155" s="16" t="s">
        <v>436</v>
      </c>
      <c r="C155" s="17" t="s">
        <v>282</v>
      </c>
      <c r="D155" s="18"/>
      <c r="E155" s="18"/>
      <c r="F155" s="18"/>
      <c r="G155" s="18"/>
      <c r="H155" s="18"/>
      <c r="I155" s="18">
        <v>18</v>
      </c>
      <c r="J155" s="18">
        <f t="shared" si="4"/>
        <v>18</v>
      </c>
      <c r="K155" s="56" t="str">
        <f>K154</f>
        <v>Conforme projeto</v>
      </c>
    </row>
    <row r="156" spans="1:11" ht="39" customHeight="1" x14ac:dyDescent="0.25">
      <c r="A156" s="55" t="s">
        <v>437</v>
      </c>
      <c r="B156" s="16" t="s">
        <v>439</v>
      </c>
      <c r="C156" s="17" t="s">
        <v>282</v>
      </c>
      <c r="D156" s="18"/>
      <c r="E156" s="18"/>
      <c r="F156" s="18"/>
      <c r="G156" s="18"/>
      <c r="H156" s="18"/>
      <c r="I156" s="18">
        <v>120</v>
      </c>
      <c r="J156" s="18">
        <f t="shared" si="4"/>
        <v>120</v>
      </c>
      <c r="K156" s="56" t="str">
        <f t="shared" ref="K156:K163" si="9">K155</f>
        <v>Conforme projeto</v>
      </c>
    </row>
    <row r="157" spans="1:11" ht="39" customHeight="1" x14ac:dyDescent="0.25">
      <c r="A157" s="55" t="s">
        <v>440</v>
      </c>
      <c r="B157" s="16" t="s">
        <v>442</v>
      </c>
      <c r="C157" s="17" t="s">
        <v>282</v>
      </c>
      <c r="D157" s="18"/>
      <c r="E157" s="18"/>
      <c r="F157" s="18"/>
      <c r="G157" s="18"/>
      <c r="H157" s="18"/>
      <c r="I157" s="18">
        <v>40</v>
      </c>
      <c r="J157" s="18">
        <f t="shared" si="4"/>
        <v>40</v>
      </c>
      <c r="K157" s="56" t="str">
        <f t="shared" si="9"/>
        <v>Conforme projeto</v>
      </c>
    </row>
    <row r="158" spans="1:11" ht="39" customHeight="1" x14ac:dyDescent="0.25">
      <c r="A158" s="55" t="s">
        <v>443</v>
      </c>
      <c r="B158" s="16" t="s">
        <v>445</v>
      </c>
      <c r="C158" s="17" t="s">
        <v>282</v>
      </c>
      <c r="D158" s="18"/>
      <c r="E158" s="18"/>
      <c r="F158" s="18"/>
      <c r="G158" s="18"/>
      <c r="H158" s="18"/>
      <c r="I158" s="18">
        <v>20</v>
      </c>
      <c r="J158" s="18">
        <f t="shared" ref="J158:J221" si="10">ROUNDUP(PRODUCT(D158:I158),2)</f>
        <v>20</v>
      </c>
      <c r="K158" s="56" t="str">
        <f t="shared" si="9"/>
        <v>Conforme projeto</v>
      </c>
    </row>
    <row r="159" spans="1:11" ht="39" customHeight="1" x14ac:dyDescent="0.25">
      <c r="A159" s="55" t="s">
        <v>446</v>
      </c>
      <c r="B159" s="16" t="s">
        <v>448</v>
      </c>
      <c r="C159" s="17" t="s">
        <v>282</v>
      </c>
      <c r="D159" s="18"/>
      <c r="E159" s="18"/>
      <c r="F159" s="18"/>
      <c r="G159" s="18"/>
      <c r="H159" s="18"/>
      <c r="I159" s="18">
        <v>10</v>
      </c>
      <c r="J159" s="18">
        <f t="shared" si="10"/>
        <v>10</v>
      </c>
      <c r="K159" s="56" t="str">
        <f t="shared" si="9"/>
        <v>Conforme projeto</v>
      </c>
    </row>
    <row r="160" spans="1:11" ht="39" customHeight="1" x14ac:dyDescent="0.25">
      <c r="A160" s="55" t="s">
        <v>449</v>
      </c>
      <c r="B160" s="16" t="s">
        <v>451</v>
      </c>
      <c r="C160" s="17" t="s">
        <v>282</v>
      </c>
      <c r="D160" s="18"/>
      <c r="E160" s="18"/>
      <c r="F160" s="18"/>
      <c r="G160" s="18"/>
      <c r="H160" s="18"/>
      <c r="I160" s="18">
        <v>4</v>
      </c>
      <c r="J160" s="18">
        <f t="shared" si="10"/>
        <v>4</v>
      </c>
      <c r="K160" s="56" t="str">
        <f t="shared" si="9"/>
        <v>Conforme projeto</v>
      </c>
    </row>
    <row r="161" spans="1:11" ht="39" customHeight="1" x14ac:dyDescent="0.25">
      <c r="A161" s="55" t="s">
        <v>452</v>
      </c>
      <c r="B161" s="16" t="s">
        <v>454</v>
      </c>
      <c r="C161" s="17" t="s">
        <v>282</v>
      </c>
      <c r="D161" s="18"/>
      <c r="E161" s="18"/>
      <c r="F161" s="18"/>
      <c r="G161" s="18"/>
      <c r="H161" s="18"/>
      <c r="I161" s="18">
        <v>26</v>
      </c>
      <c r="J161" s="18">
        <f t="shared" si="10"/>
        <v>26</v>
      </c>
      <c r="K161" s="56" t="str">
        <f t="shared" si="9"/>
        <v>Conforme projeto</v>
      </c>
    </row>
    <row r="162" spans="1:11" ht="39" customHeight="1" x14ac:dyDescent="0.25">
      <c r="A162" s="55" t="s">
        <v>455</v>
      </c>
      <c r="B162" s="16" t="s">
        <v>457</v>
      </c>
      <c r="C162" s="17" t="s">
        <v>282</v>
      </c>
      <c r="D162" s="18"/>
      <c r="E162" s="18"/>
      <c r="F162" s="18"/>
      <c r="G162" s="18"/>
      <c r="H162" s="18"/>
      <c r="I162" s="18">
        <v>10</v>
      </c>
      <c r="J162" s="18">
        <f t="shared" si="10"/>
        <v>10</v>
      </c>
      <c r="K162" s="56" t="str">
        <f t="shared" si="9"/>
        <v>Conforme projeto</v>
      </c>
    </row>
    <row r="163" spans="1:11" ht="39" customHeight="1" x14ac:dyDescent="0.25">
      <c r="A163" s="55" t="s">
        <v>458</v>
      </c>
      <c r="B163" s="16" t="s">
        <v>460</v>
      </c>
      <c r="C163" s="17" t="s">
        <v>282</v>
      </c>
      <c r="D163" s="18"/>
      <c r="E163" s="18"/>
      <c r="F163" s="18"/>
      <c r="G163" s="18"/>
      <c r="H163" s="18"/>
      <c r="I163" s="18">
        <v>14</v>
      </c>
      <c r="J163" s="18">
        <f t="shared" si="10"/>
        <v>14</v>
      </c>
      <c r="K163" s="56" t="str">
        <f t="shared" si="9"/>
        <v>Conforme projeto</v>
      </c>
    </row>
    <row r="164" spans="1:11" ht="24" customHeight="1" x14ac:dyDescent="0.25">
      <c r="A164" s="53" t="s">
        <v>461</v>
      </c>
      <c r="B164" s="9" t="s">
        <v>462</v>
      </c>
      <c r="C164" s="10"/>
      <c r="D164" s="14"/>
      <c r="E164" s="14"/>
      <c r="F164" s="14"/>
      <c r="G164" s="14"/>
      <c r="H164" s="14"/>
      <c r="I164" s="14"/>
      <c r="J164" s="15">
        <f t="shared" si="10"/>
        <v>0</v>
      </c>
      <c r="K164" s="57"/>
    </row>
    <row r="165" spans="1:11" ht="39" customHeight="1" x14ac:dyDescent="0.25">
      <c r="A165" s="55" t="s">
        <v>463</v>
      </c>
      <c r="B165" s="16" t="s">
        <v>465</v>
      </c>
      <c r="C165" s="17" t="s">
        <v>282</v>
      </c>
      <c r="D165" s="18"/>
      <c r="E165" s="18"/>
      <c r="F165" s="18"/>
      <c r="G165" s="18"/>
      <c r="H165" s="18"/>
      <c r="I165" s="18">
        <v>22</v>
      </c>
      <c r="J165" s="18">
        <f t="shared" si="10"/>
        <v>22</v>
      </c>
      <c r="K165" s="56" t="str">
        <f>K163</f>
        <v>Conforme projeto</v>
      </c>
    </row>
    <row r="166" spans="1:11" ht="39" customHeight="1" x14ac:dyDescent="0.25">
      <c r="A166" s="55" t="s">
        <v>466</v>
      </c>
      <c r="B166" s="16" t="s">
        <v>468</v>
      </c>
      <c r="C166" s="17" t="s">
        <v>282</v>
      </c>
      <c r="D166" s="18"/>
      <c r="E166" s="18"/>
      <c r="F166" s="18"/>
      <c r="G166" s="18"/>
      <c r="H166" s="18"/>
      <c r="I166" s="18">
        <v>52</v>
      </c>
      <c r="J166" s="18">
        <f t="shared" si="10"/>
        <v>52</v>
      </c>
      <c r="K166" s="56" t="str">
        <f>K165</f>
        <v>Conforme projeto</v>
      </c>
    </row>
    <row r="167" spans="1:11" ht="26.1" customHeight="1" x14ac:dyDescent="0.25">
      <c r="A167" s="55" t="s">
        <v>469</v>
      </c>
      <c r="B167" s="16" t="s">
        <v>471</v>
      </c>
      <c r="C167" s="17" t="s">
        <v>282</v>
      </c>
      <c r="D167" s="18"/>
      <c r="E167" s="18"/>
      <c r="F167" s="18"/>
      <c r="G167" s="18"/>
      <c r="H167" s="18"/>
      <c r="I167" s="18">
        <v>10</v>
      </c>
      <c r="J167" s="18">
        <f t="shared" si="10"/>
        <v>10</v>
      </c>
      <c r="K167" s="56" t="str">
        <f t="shared" ref="K167:K177" si="11">K166</f>
        <v>Conforme projeto</v>
      </c>
    </row>
    <row r="168" spans="1:11" ht="39" customHeight="1" x14ac:dyDescent="0.25">
      <c r="A168" s="55" t="s">
        <v>472</v>
      </c>
      <c r="B168" s="16" t="s">
        <v>474</v>
      </c>
      <c r="C168" s="17" t="s">
        <v>282</v>
      </c>
      <c r="D168" s="18"/>
      <c r="E168" s="18"/>
      <c r="F168" s="18"/>
      <c r="G168" s="18"/>
      <c r="H168" s="18"/>
      <c r="I168" s="18">
        <v>6</v>
      </c>
      <c r="J168" s="18">
        <f t="shared" si="10"/>
        <v>6</v>
      </c>
      <c r="K168" s="56" t="str">
        <f t="shared" si="11"/>
        <v>Conforme projeto</v>
      </c>
    </row>
    <row r="169" spans="1:11" ht="26.1" customHeight="1" x14ac:dyDescent="0.25">
      <c r="A169" s="55" t="s">
        <v>475</v>
      </c>
      <c r="B169" s="16" t="s">
        <v>477</v>
      </c>
      <c r="C169" s="17" t="s">
        <v>282</v>
      </c>
      <c r="D169" s="18"/>
      <c r="E169" s="18"/>
      <c r="F169" s="18"/>
      <c r="G169" s="18"/>
      <c r="H169" s="18"/>
      <c r="I169" s="18">
        <v>2</v>
      </c>
      <c r="J169" s="18">
        <f t="shared" si="10"/>
        <v>2</v>
      </c>
      <c r="K169" s="56" t="str">
        <f t="shared" si="11"/>
        <v>Conforme projeto</v>
      </c>
    </row>
    <row r="170" spans="1:11" ht="39" customHeight="1" x14ac:dyDescent="0.25">
      <c r="A170" s="55" t="s">
        <v>478</v>
      </c>
      <c r="B170" s="16" t="s">
        <v>480</v>
      </c>
      <c r="C170" s="17" t="s">
        <v>282</v>
      </c>
      <c r="D170" s="18"/>
      <c r="E170" s="18"/>
      <c r="F170" s="18"/>
      <c r="G170" s="18"/>
      <c r="H170" s="18"/>
      <c r="I170" s="18">
        <v>18</v>
      </c>
      <c r="J170" s="18">
        <f t="shared" si="10"/>
        <v>18</v>
      </c>
      <c r="K170" s="56" t="str">
        <f t="shared" si="11"/>
        <v>Conforme projeto</v>
      </c>
    </row>
    <row r="171" spans="1:11" ht="39" customHeight="1" x14ac:dyDescent="0.25">
      <c r="A171" s="55" t="s">
        <v>481</v>
      </c>
      <c r="B171" s="16" t="s">
        <v>483</v>
      </c>
      <c r="C171" s="17" t="s">
        <v>282</v>
      </c>
      <c r="D171" s="18"/>
      <c r="E171" s="18"/>
      <c r="F171" s="18"/>
      <c r="G171" s="18"/>
      <c r="H171" s="18"/>
      <c r="I171" s="18">
        <v>48</v>
      </c>
      <c r="J171" s="18">
        <f t="shared" si="10"/>
        <v>48</v>
      </c>
      <c r="K171" s="56" t="str">
        <f t="shared" si="11"/>
        <v>Conforme projeto</v>
      </c>
    </row>
    <row r="172" spans="1:11" ht="39" customHeight="1" x14ac:dyDescent="0.25">
      <c r="A172" s="55" t="s">
        <v>484</v>
      </c>
      <c r="B172" s="16" t="s">
        <v>486</v>
      </c>
      <c r="C172" s="17" t="s">
        <v>282</v>
      </c>
      <c r="D172" s="18"/>
      <c r="E172" s="18"/>
      <c r="F172" s="18"/>
      <c r="G172" s="18"/>
      <c r="H172" s="18"/>
      <c r="I172" s="18">
        <v>16</v>
      </c>
      <c r="J172" s="18">
        <f t="shared" si="10"/>
        <v>16</v>
      </c>
      <c r="K172" s="56" t="str">
        <f t="shared" si="11"/>
        <v>Conforme projeto</v>
      </c>
    </row>
    <row r="173" spans="1:11" ht="26.1" customHeight="1" x14ac:dyDescent="0.25">
      <c r="A173" s="55" t="s">
        <v>487</v>
      </c>
      <c r="B173" s="16" t="s">
        <v>489</v>
      </c>
      <c r="C173" s="17" t="s">
        <v>282</v>
      </c>
      <c r="D173" s="18"/>
      <c r="E173" s="18"/>
      <c r="F173" s="18"/>
      <c r="G173" s="18"/>
      <c r="H173" s="18"/>
      <c r="I173" s="18">
        <v>12</v>
      </c>
      <c r="J173" s="18">
        <f t="shared" si="10"/>
        <v>12</v>
      </c>
      <c r="K173" s="56" t="str">
        <f t="shared" si="11"/>
        <v>Conforme projeto</v>
      </c>
    </row>
    <row r="174" spans="1:11" ht="26.1" customHeight="1" x14ac:dyDescent="0.25">
      <c r="A174" s="55" t="s">
        <v>490</v>
      </c>
      <c r="B174" s="16" t="s">
        <v>492</v>
      </c>
      <c r="C174" s="17" t="s">
        <v>282</v>
      </c>
      <c r="D174" s="18"/>
      <c r="E174" s="18"/>
      <c r="F174" s="18"/>
      <c r="G174" s="18"/>
      <c r="H174" s="18"/>
      <c r="I174" s="18">
        <v>6</v>
      </c>
      <c r="J174" s="18">
        <f t="shared" si="10"/>
        <v>6</v>
      </c>
      <c r="K174" s="56" t="str">
        <f t="shared" si="11"/>
        <v>Conforme projeto</v>
      </c>
    </row>
    <row r="175" spans="1:11" ht="39" customHeight="1" x14ac:dyDescent="0.25">
      <c r="A175" s="55" t="s">
        <v>493</v>
      </c>
      <c r="B175" s="16" t="s">
        <v>495</v>
      </c>
      <c r="C175" s="17" t="s">
        <v>282</v>
      </c>
      <c r="D175" s="18"/>
      <c r="E175" s="18"/>
      <c r="F175" s="18"/>
      <c r="G175" s="18"/>
      <c r="H175" s="18"/>
      <c r="I175" s="18">
        <v>10</v>
      </c>
      <c r="J175" s="18">
        <f t="shared" si="10"/>
        <v>10</v>
      </c>
      <c r="K175" s="56" t="str">
        <f t="shared" si="11"/>
        <v>Conforme projeto</v>
      </c>
    </row>
    <row r="176" spans="1:11" ht="39" customHeight="1" x14ac:dyDescent="0.25">
      <c r="A176" s="55" t="s">
        <v>496</v>
      </c>
      <c r="B176" s="16" t="s">
        <v>498</v>
      </c>
      <c r="C176" s="17" t="s">
        <v>282</v>
      </c>
      <c r="D176" s="18"/>
      <c r="E176" s="18"/>
      <c r="F176" s="18"/>
      <c r="G176" s="18"/>
      <c r="H176" s="18"/>
      <c r="I176" s="18">
        <v>2</v>
      </c>
      <c r="J176" s="18">
        <f t="shared" si="10"/>
        <v>2</v>
      </c>
      <c r="K176" s="56" t="str">
        <f t="shared" si="11"/>
        <v>Conforme projeto</v>
      </c>
    </row>
    <row r="177" spans="1:11" ht="39" customHeight="1" x14ac:dyDescent="0.25">
      <c r="A177" s="55" t="s">
        <v>499</v>
      </c>
      <c r="B177" s="16" t="s">
        <v>501</v>
      </c>
      <c r="C177" s="17" t="s">
        <v>282</v>
      </c>
      <c r="D177" s="18"/>
      <c r="E177" s="18"/>
      <c r="F177" s="18"/>
      <c r="G177" s="18"/>
      <c r="H177" s="18"/>
      <c r="I177" s="18">
        <v>20</v>
      </c>
      <c r="J177" s="18">
        <f t="shared" si="10"/>
        <v>20</v>
      </c>
      <c r="K177" s="56" t="str">
        <f t="shared" si="11"/>
        <v>Conforme projeto</v>
      </c>
    </row>
    <row r="178" spans="1:11" ht="24" customHeight="1" x14ac:dyDescent="0.25">
      <c r="A178" s="53" t="s">
        <v>502</v>
      </c>
      <c r="B178" s="9" t="s">
        <v>503</v>
      </c>
      <c r="C178" s="10"/>
      <c r="D178" s="14"/>
      <c r="E178" s="14"/>
      <c r="F178" s="14"/>
      <c r="G178" s="14"/>
      <c r="H178" s="14"/>
      <c r="I178" s="14"/>
      <c r="J178" s="15">
        <f t="shared" si="10"/>
        <v>0</v>
      </c>
      <c r="K178" s="57"/>
    </row>
    <row r="179" spans="1:11" ht="26.1" customHeight="1" x14ac:dyDescent="0.25">
      <c r="A179" s="55" t="s">
        <v>504</v>
      </c>
      <c r="B179" s="16" t="s">
        <v>506</v>
      </c>
      <c r="C179" s="17" t="s">
        <v>282</v>
      </c>
      <c r="D179" s="18"/>
      <c r="E179" s="18"/>
      <c r="F179" s="18"/>
      <c r="G179" s="18"/>
      <c r="H179" s="18"/>
      <c r="I179" s="18">
        <v>1</v>
      </c>
      <c r="J179" s="18">
        <f t="shared" si="10"/>
        <v>1</v>
      </c>
      <c r="K179" s="56" t="str">
        <f>K177</f>
        <v>Conforme projeto</v>
      </c>
    </row>
    <row r="180" spans="1:11" ht="39" customHeight="1" x14ac:dyDescent="0.25">
      <c r="A180" s="55" t="s">
        <v>507</v>
      </c>
      <c r="B180" s="16" t="s">
        <v>509</v>
      </c>
      <c r="C180" s="17" t="s">
        <v>282</v>
      </c>
      <c r="D180" s="18"/>
      <c r="E180" s="18"/>
      <c r="F180" s="18"/>
      <c r="G180" s="18"/>
      <c r="H180" s="18"/>
      <c r="I180" s="18">
        <v>6</v>
      </c>
      <c r="J180" s="18">
        <f t="shared" si="10"/>
        <v>6</v>
      </c>
      <c r="K180" s="56" t="str">
        <f>K179</f>
        <v>Conforme projeto</v>
      </c>
    </row>
    <row r="181" spans="1:11" ht="39" customHeight="1" x14ac:dyDescent="0.25">
      <c r="A181" s="55" t="s">
        <v>510</v>
      </c>
      <c r="B181" s="16" t="s">
        <v>512</v>
      </c>
      <c r="C181" s="17" t="s">
        <v>282</v>
      </c>
      <c r="D181" s="18"/>
      <c r="E181" s="18"/>
      <c r="F181" s="18"/>
      <c r="G181" s="18"/>
      <c r="H181" s="18"/>
      <c r="I181" s="18">
        <v>22</v>
      </c>
      <c r="J181" s="18">
        <f t="shared" si="10"/>
        <v>22</v>
      </c>
      <c r="K181" s="56" t="str">
        <f t="shared" ref="K181:K185" si="12">K180</f>
        <v>Conforme projeto</v>
      </c>
    </row>
    <row r="182" spans="1:11" ht="39" customHeight="1" x14ac:dyDescent="0.25">
      <c r="A182" s="55" t="s">
        <v>513</v>
      </c>
      <c r="B182" s="16" t="s">
        <v>515</v>
      </c>
      <c r="C182" s="17" t="s">
        <v>282</v>
      </c>
      <c r="D182" s="18"/>
      <c r="E182" s="18"/>
      <c r="F182" s="18"/>
      <c r="G182" s="18"/>
      <c r="H182" s="18"/>
      <c r="I182" s="18">
        <v>6</v>
      </c>
      <c r="J182" s="18">
        <f t="shared" si="10"/>
        <v>6</v>
      </c>
      <c r="K182" s="56" t="str">
        <f t="shared" si="12"/>
        <v>Conforme projeto</v>
      </c>
    </row>
    <row r="183" spans="1:11" ht="26.1" customHeight="1" x14ac:dyDescent="0.25">
      <c r="A183" s="55" t="s">
        <v>516</v>
      </c>
      <c r="B183" s="16" t="s">
        <v>518</v>
      </c>
      <c r="C183" s="17" t="s">
        <v>282</v>
      </c>
      <c r="D183" s="18"/>
      <c r="E183" s="18"/>
      <c r="F183" s="18"/>
      <c r="G183" s="18"/>
      <c r="H183" s="18"/>
      <c r="I183" s="18">
        <v>10</v>
      </c>
      <c r="J183" s="18">
        <f t="shared" si="10"/>
        <v>10</v>
      </c>
      <c r="K183" s="56" t="str">
        <f t="shared" si="12"/>
        <v>Conforme projeto</v>
      </c>
    </row>
    <row r="184" spans="1:11" ht="26.1" customHeight="1" x14ac:dyDescent="0.25">
      <c r="A184" s="55" t="s">
        <v>519</v>
      </c>
      <c r="B184" s="16" t="s">
        <v>521</v>
      </c>
      <c r="C184" s="17" t="s">
        <v>282</v>
      </c>
      <c r="D184" s="18"/>
      <c r="E184" s="18"/>
      <c r="F184" s="18"/>
      <c r="G184" s="18"/>
      <c r="H184" s="18"/>
      <c r="I184" s="18">
        <v>6</v>
      </c>
      <c r="J184" s="18">
        <f t="shared" si="10"/>
        <v>6</v>
      </c>
      <c r="K184" s="56" t="str">
        <f t="shared" si="12"/>
        <v>Conforme projeto</v>
      </c>
    </row>
    <row r="185" spans="1:11" ht="26.1" customHeight="1" x14ac:dyDescent="0.25">
      <c r="A185" s="55" t="s">
        <v>522</v>
      </c>
      <c r="B185" s="16" t="s">
        <v>524</v>
      </c>
      <c r="C185" s="17" t="s">
        <v>282</v>
      </c>
      <c r="D185" s="18"/>
      <c r="E185" s="18"/>
      <c r="F185" s="18"/>
      <c r="G185" s="18"/>
      <c r="H185" s="18"/>
      <c r="I185" s="18">
        <v>4</v>
      </c>
      <c r="J185" s="18">
        <f t="shared" si="10"/>
        <v>4</v>
      </c>
      <c r="K185" s="56" t="str">
        <f t="shared" si="12"/>
        <v>Conforme projeto</v>
      </c>
    </row>
    <row r="186" spans="1:11" ht="24" customHeight="1" x14ac:dyDescent="0.25">
      <c r="A186" s="53" t="s">
        <v>525</v>
      </c>
      <c r="B186" s="9" t="s">
        <v>526</v>
      </c>
      <c r="C186" s="10"/>
      <c r="D186" s="14"/>
      <c r="E186" s="14"/>
      <c r="F186" s="14"/>
      <c r="G186" s="14"/>
      <c r="H186" s="14"/>
      <c r="I186" s="14"/>
      <c r="J186" s="15">
        <f t="shared" si="10"/>
        <v>0</v>
      </c>
      <c r="K186" s="57"/>
    </row>
    <row r="187" spans="1:11" ht="24" customHeight="1" x14ac:dyDescent="0.25">
      <c r="A187" s="53" t="s">
        <v>527</v>
      </c>
      <c r="B187" s="9" t="s">
        <v>528</v>
      </c>
      <c r="C187" s="10"/>
      <c r="D187" s="14"/>
      <c r="E187" s="14"/>
      <c r="F187" s="14"/>
      <c r="G187" s="14"/>
      <c r="H187" s="14"/>
      <c r="I187" s="14"/>
      <c r="J187" s="15">
        <f t="shared" si="10"/>
        <v>0</v>
      </c>
      <c r="K187" s="57"/>
    </row>
    <row r="188" spans="1:11" ht="39" customHeight="1" x14ac:dyDescent="0.25">
      <c r="A188" s="55" t="s">
        <v>529</v>
      </c>
      <c r="B188" s="16" t="s">
        <v>531</v>
      </c>
      <c r="C188" s="17" t="s">
        <v>282</v>
      </c>
      <c r="D188" s="18"/>
      <c r="E188" s="18"/>
      <c r="F188" s="18"/>
      <c r="G188" s="18"/>
      <c r="H188" s="18"/>
      <c r="I188" s="18">
        <v>2</v>
      </c>
      <c r="J188" s="18">
        <f t="shared" si="10"/>
        <v>2</v>
      </c>
      <c r="K188" s="56" t="str">
        <f>K185</f>
        <v>Conforme projeto</v>
      </c>
    </row>
    <row r="189" spans="1:11" ht="24" customHeight="1" x14ac:dyDescent="0.25">
      <c r="A189" s="53" t="s">
        <v>532</v>
      </c>
      <c r="B189" s="9" t="s">
        <v>533</v>
      </c>
      <c r="C189" s="10"/>
      <c r="D189" s="14"/>
      <c r="E189" s="14"/>
      <c r="F189" s="14"/>
      <c r="G189" s="14"/>
      <c r="H189" s="14"/>
      <c r="I189" s="14"/>
      <c r="J189" s="15">
        <f t="shared" si="10"/>
        <v>0</v>
      </c>
      <c r="K189" s="57"/>
    </row>
    <row r="190" spans="1:11" ht="26.1" customHeight="1" x14ac:dyDescent="0.25">
      <c r="A190" s="55" t="s">
        <v>534</v>
      </c>
      <c r="B190" s="16" t="s">
        <v>536</v>
      </c>
      <c r="C190" s="17" t="s">
        <v>282</v>
      </c>
      <c r="D190" s="18"/>
      <c r="E190" s="18"/>
      <c r="F190" s="18"/>
      <c r="G190" s="18"/>
      <c r="H190" s="18"/>
      <c r="I190" s="18">
        <v>2</v>
      </c>
      <c r="J190" s="18">
        <f t="shared" si="10"/>
        <v>2</v>
      </c>
      <c r="K190" s="56" t="str">
        <f>K188</f>
        <v>Conforme projeto</v>
      </c>
    </row>
    <row r="191" spans="1:11" ht="26.1" customHeight="1" x14ac:dyDescent="0.25">
      <c r="A191" s="55" t="s">
        <v>537</v>
      </c>
      <c r="B191" s="16" t="s">
        <v>539</v>
      </c>
      <c r="C191" s="17" t="s">
        <v>282</v>
      </c>
      <c r="D191" s="18"/>
      <c r="E191" s="18"/>
      <c r="F191" s="18"/>
      <c r="G191" s="18"/>
      <c r="H191" s="18"/>
      <c r="I191" s="18">
        <v>8</v>
      </c>
      <c r="J191" s="18">
        <f t="shared" si="10"/>
        <v>8</v>
      </c>
      <c r="K191" s="56" t="str">
        <f>K190</f>
        <v>Conforme projeto</v>
      </c>
    </row>
    <row r="192" spans="1:11" ht="51.9" customHeight="1" x14ac:dyDescent="0.25">
      <c r="A192" s="55" t="s">
        <v>540</v>
      </c>
      <c r="B192" s="16" t="s">
        <v>542</v>
      </c>
      <c r="C192" s="17" t="s">
        <v>282</v>
      </c>
      <c r="D192" s="18"/>
      <c r="E192" s="18"/>
      <c r="F192" s="18"/>
      <c r="G192" s="18"/>
      <c r="H192" s="18"/>
      <c r="I192" s="18">
        <v>2</v>
      </c>
      <c r="J192" s="18">
        <f t="shared" si="10"/>
        <v>2</v>
      </c>
      <c r="K192" s="56" t="str">
        <f t="shared" ref="K192:K198" si="13">K191</f>
        <v>Conforme projeto</v>
      </c>
    </row>
    <row r="193" spans="1:11" ht="26.1" customHeight="1" x14ac:dyDescent="0.25">
      <c r="A193" s="55" t="s">
        <v>543</v>
      </c>
      <c r="B193" s="16" t="s">
        <v>545</v>
      </c>
      <c r="C193" s="17" t="s">
        <v>282</v>
      </c>
      <c r="D193" s="18"/>
      <c r="E193" s="18"/>
      <c r="F193" s="18"/>
      <c r="G193" s="18"/>
      <c r="H193" s="18"/>
      <c r="I193" s="18">
        <v>2</v>
      </c>
      <c r="J193" s="18">
        <f t="shared" si="10"/>
        <v>2</v>
      </c>
      <c r="K193" s="56" t="str">
        <f t="shared" si="13"/>
        <v>Conforme projeto</v>
      </c>
    </row>
    <row r="194" spans="1:11" ht="39" customHeight="1" x14ac:dyDescent="0.25">
      <c r="A194" s="55" t="s">
        <v>546</v>
      </c>
      <c r="B194" s="16" t="s">
        <v>548</v>
      </c>
      <c r="C194" s="17" t="s">
        <v>282</v>
      </c>
      <c r="D194" s="18"/>
      <c r="E194" s="18"/>
      <c r="F194" s="18"/>
      <c r="G194" s="18"/>
      <c r="H194" s="18"/>
      <c r="I194" s="18">
        <v>2</v>
      </c>
      <c r="J194" s="18">
        <f t="shared" si="10"/>
        <v>2</v>
      </c>
      <c r="K194" s="56" t="str">
        <f t="shared" si="13"/>
        <v>Conforme projeto</v>
      </c>
    </row>
    <row r="195" spans="1:11" ht="26.1" customHeight="1" x14ac:dyDescent="0.25">
      <c r="A195" s="55" t="s">
        <v>549</v>
      </c>
      <c r="B195" s="16" t="s">
        <v>551</v>
      </c>
      <c r="C195" s="17" t="s">
        <v>282</v>
      </c>
      <c r="D195" s="18"/>
      <c r="E195" s="18"/>
      <c r="F195" s="18"/>
      <c r="G195" s="18"/>
      <c r="H195" s="18"/>
      <c r="I195" s="18">
        <v>2</v>
      </c>
      <c r="J195" s="18">
        <f t="shared" si="10"/>
        <v>2</v>
      </c>
      <c r="K195" s="56" t="str">
        <f t="shared" si="13"/>
        <v>Conforme projeto</v>
      </c>
    </row>
    <row r="196" spans="1:11" ht="39" customHeight="1" x14ac:dyDescent="0.25">
      <c r="A196" s="55" t="s">
        <v>552</v>
      </c>
      <c r="B196" s="16" t="s">
        <v>554</v>
      </c>
      <c r="C196" s="17" t="s">
        <v>282</v>
      </c>
      <c r="D196" s="18"/>
      <c r="E196" s="18"/>
      <c r="F196" s="18"/>
      <c r="G196" s="18"/>
      <c r="H196" s="18"/>
      <c r="I196" s="18">
        <v>2</v>
      </c>
      <c r="J196" s="18">
        <f t="shared" si="10"/>
        <v>2</v>
      </c>
      <c r="K196" s="56" t="str">
        <f t="shared" si="13"/>
        <v>Conforme projeto</v>
      </c>
    </row>
    <row r="197" spans="1:11" ht="39" customHeight="1" x14ac:dyDescent="0.25">
      <c r="A197" s="55" t="s">
        <v>555</v>
      </c>
      <c r="B197" s="16" t="s">
        <v>557</v>
      </c>
      <c r="C197" s="17" t="s">
        <v>282</v>
      </c>
      <c r="D197" s="18"/>
      <c r="E197" s="18"/>
      <c r="F197" s="18"/>
      <c r="G197" s="18"/>
      <c r="H197" s="18"/>
      <c r="I197" s="18">
        <v>4</v>
      </c>
      <c r="J197" s="18">
        <f t="shared" si="10"/>
        <v>4</v>
      </c>
      <c r="K197" s="56" t="str">
        <f t="shared" si="13"/>
        <v>Conforme projeto</v>
      </c>
    </row>
    <row r="198" spans="1:11" ht="51.9" customHeight="1" x14ac:dyDescent="0.25">
      <c r="A198" s="55" t="s">
        <v>558</v>
      </c>
      <c r="B198" s="16" t="s">
        <v>560</v>
      </c>
      <c r="C198" s="17" t="s">
        <v>282</v>
      </c>
      <c r="D198" s="18"/>
      <c r="E198" s="18"/>
      <c r="F198" s="18"/>
      <c r="G198" s="18"/>
      <c r="H198" s="18"/>
      <c r="I198" s="18">
        <v>4</v>
      </c>
      <c r="J198" s="18">
        <f t="shared" si="10"/>
        <v>4</v>
      </c>
      <c r="K198" s="56" t="str">
        <f t="shared" si="13"/>
        <v>Conforme projeto</v>
      </c>
    </row>
    <row r="199" spans="1:11" ht="24" customHeight="1" x14ac:dyDescent="0.25">
      <c r="A199" s="53" t="s">
        <v>561</v>
      </c>
      <c r="B199" s="9" t="s">
        <v>562</v>
      </c>
      <c r="C199" s="10"/>
      <c r="D199" s="14"/>
      <c r="E199" s="14"/>
      <c r="F199" s="14"/>
      <c r="G199" s="14"/>
      <c r="H199" s="14"/>
      <c r="I199" s="14"/>
      <c r="J199" s="15">
        <f t="shared" si="10"/>
        <v>0</v>
      </c>
      <c r="K199" s="57"/>
    </row>
    <row r="200" spans="1:11" ht="24" customHeight="1" x14ac:dyDescent="0.25">
      <c r="A200" s="53" t="s">
        <v>563</v>
      </c>
      <c r="B200" s="9" t="s">
        <v>564</v>
      </c>
      <c r="C200" s="10"/>
      <c r="D200" s="14"/>
      <c r="E200" s="14"/>
      <c r="F200" s="14"/>
      <c r="G200" s="14"/>
      <c r="H200" s="14"/>
      <c r="I200" s="14"/>
      <c r="J200" s="15">
        <f t="shared" si="10"/>
        <v>0</v>
      </c>
      <c r="K200" s="57"/>
    </row>
    <row r="201" spans="1:11" ht="24" customHeight="1" x14ac:dyDescent="0.25">
      <c r="A201" s="53" t="s">
        <v>565</v>
      </c>
      <c r="B201" s="9" t="s">
        <v>566</v>
      </c>
      <c r="C201" s="10"/>
      <c r="D201" s="14"/>
      <c r="E201" s="14"/>
      <c r="F201" s="14"/>
      <c r="G201" s="14"/>
      <c r="H201" s="14"/>
      <c r="I201" s="14"/>
      <c r="J201" s="15">
        <f t="shared" si="10"/>
        <v>0</v>
      </c>
      <c r="K201" s="57"/>
    </row>
    <row r="202" spans="1:11" ht="39" customHeight="1" x14ac:dyDescent="0.25">
      <c r="A202" s="55" t="s">
        <v>567</v>
      </c>
      <c r="B202" s="16" t="s">
        <v>569</v>
      </c>
      <c r="C202" s="17" t="s">
        <v>102</v>
      </c>
      <c r="D202" s="18">
        <v>75</v>
      </c>
      <c r="E202" s="18"/>
      <c r="F202" s="18"/>
      <c r="G202" s="18"/>
      <c r="H202" s="18"/>
      <c r="I202" s="18"/>
      <c r="J202" s="18">
        <f t="shared" si="10"/>
        <v>75</v>
      </c>
      <c r="K202" s="56" t="str">
        <f>K198</f>
        <v>Conforme projeto</v>
      </c>
    </row>
    <row r="203" spans="1:11" ht="39" customHeight="1" x14ac:dyDescent="0.25">
      <c r="A203" s="55" t="s">
        <v>570</v>
      </c>
      <c r="B203" s="16" t="s">
        <v>572</v>
      </c>
      <c r="C203" s="17" t="s">
        <v>102</v>
      </c>
      <c r="D203" s="18">
        <v>40</v>
      </c>
      <c r="E203" s="18"/>
      <c r="F203" s="18"/>
      <c r="G203" s="18"/>
      <c r="H203" s="18"/>
      <c r="I203" s="18"/>
      <c r="J203" s="18">
        <f t="shared" si="10"/>
        <v>40</v>
      </c>
      <c r="K203" s="56" t="str">
        <f>K202</f>
        <v>Conforme projeto</v>
      </c>
    </row>
    <row r="204" spans="1:11" ht="39" customHeight="1" x14ac:dyDescent="0.25">
      <c r="A204" s="55" t="s">
        <v>573</v>
      </c>
      <c r="B204" s="16" t="s">
        <v>575</v>
      </c>
      <c r="C204" s="17" t="s">
        <v>102</v>
      </c>
      <c r="D204" s="18">
        <v>70</v>
      </c>
      <c r="E204" s="18"/>
      <c r="F204" s="18"/>
      <c r="G204" s="18"/>
      <c r="H204" s="18"/>
      <c r="I204" s="18"/>
      <c r="J204" s="18">
        <f t="shared" si="10"/>
        <v>70</v>
      </c>
      <c r="K204" s="56" t="str">
        <f t="shared" ref="K204:K205" si="14">K203</f>
        <v>Conforme projeto</v>
      </c>
    </row>
    <row r="205" spans="1:11" ht="39" customHeight="1" x14ac:dyDescent="0.25">
      <c r="A205" s="55" t="s">
        <v>576</v>
      </c>
      <c r="B205" s="16" t="s">
        <v>578</v>
      </c>
      <c r="C205" s="17" t="s">
        <v>102</v>
      </c>
      <c r="D205" s="18">
        <v>110</v>
      </c>
      <c r="E205" s="18"/>
      <c r="F205" s="18"/>
      <c r="G205" s="18"/>
      <c r="H205" s="18"/>
      <c r="I205" s="18"/>
      <c r="J205" s="18">
        <f t="shared" si="10"/>
        <v>110</v>
      </c>
      <c r="K205" s="56" t="str">
        <f t="shared" si="14"/>
        <v>Conforme projeto</v>
      </c>
    </row>
    <row r="206" spans="1:11" ht="24" customHeight="1" x14ac:dyDescent="0.25">
      <c r="A206" s="53" t="s">
        <v>579</v>
      </c>
      <c r="B206" s="9" t="s">
        <v>580</v>
      </c>
      <c r="C206" s="10"/>
      <c r="D206" s="14"/>
      <c r="E206" s="14"/>
      <c r="F206" s="14"/>
      <c r="G206" s="14"/>
      <c r="H206" s="14"/>
      <c r="I206" s="14"/>
      <c r="J206" s="15">
        <f t="shared" si="10"/>
        <v>0</v>
      </c>
      <c r="K206" s="57"/>
    </row>
    <row r="207" spans="1:11" ht="51.9" customHeight="1" x14ac:dyDescent="0.25">
      <c r="A207" s="55" t="s">
        <v>581</v>
      </c>
      <c r="B207" s="16" t="s">
        <v>583</v>
      </c>
      <c r="C207" s="17" t="s">
        <v>282</v>
      </c>
      <c r="D207" s="18"/>
      <c r="E207" s="18"/>
      <c r="F207" s="18"/>
      <c r="G207" s="18"/>
      <c r="H207" s="18"/>
      <c r="I207" s="18">
        <v>18</v>
      </c>
      <c r="J207" s="18">
        <f t="shared" si="10"/>
        <v>18</v>
      </c>
      <c r="K207" s="56" t="str">
        <f>K205</f>
        <v>Conforme projeto</v>
      </c>
    </row>
    <row r="208" spans="1:11" ht="51.9" customHeight="1" x14ac:dyDescent="0.25">
      <c r="A208" s="55" t="s">
        <v>584</v>
      </c>
      <c r="B208" s="16" t="s">
        <v>586</v>
      </c>
      <c r="C208" s="17" t="s">
        <v>282</v>
      </c>
      <c r="D208" s="18"/>
      <c r="E208" s="18"/>
      <c r="F208" s="18"/>
      <c r="G208" s="18"/>
      <c r="H208" s="18"/>
      <c r="I208" s="18">
        <v>20</v>
      </c>
      <c r="J208" s="18">
        <f t="shared" si="10"/>
        <v>20</v>
      </c>
      <c r="K208" s="56" t="str">
        <f>K207</f>
        <v>Conforme projeto</v>
      </c>
    </row>
    <row r="209" spans="1:11" ht="51.9" customHeight="1" x14ac:dyDescent="0.25">
      <c r="A209" s="55" t="s">
        <v>587</v>
      </c>
      <c r="B209" s="16" t="s">
        <v>589</v>
      </c>
      <c r="C209" s="17" t="s">
        <v>282</v>
      </c>
      <c r="D209" s="18"/>
      <c r="E209" s="18"/>
      <c r="F209" s="18"/>
      <c r="G209" s="18"/>
      <c r="H209" s="18"/>
      <c r="I209" s="18">
        <v>16</v>
      </c>
      <c r="J209" s="18">
        <f t="shared" si="10"/>
        <v>16</v>
      </c>
      <c r="K209" s="56" t="str">
        <f t="shared" ref="K209:K222" si="15">K208</f>
        <v>Conforme projeto</v>
      </c>
    </row>
    <row r="210" spans="1:11" ht="51.9" customHeight="1" x14ac:dyDescent="0.25">
      <c r="A210" s="55" t="s">
        <v>590</v>
      </c>
      <c r="B210" s="16" t="s">
        <v>592</v>
      </c>
      <c r="C210" s="17" t="s">
        <v>282</v>
      </c>
      <c r="D210" s="18"/>
      <c r="E210" s="18"/>
      <c r="F210" s="18"/>
      <c r="G210" s="18"/>
      <c r="H210" s="18"/>
      <c r="I210" s="18">
        <v>18</v>
      </c>
      <c r="J210" s="18">
        <f t="shared" si="10"/>
        <v>18</v>
      </c>
      <c r="K210" s="56" t="str">
        <f t="shared" si="15"/>
        <v>Conforme projeto</v>
      </c>
    </row>
    <row r="211" spans="1:11" ht="39" customHeight="1" x14ac:dyDescent="0.25">
      <c r="A211" s="55" t="s">
        <v>593</v>
      </c>
      <c r="B211" s="16" t="s">
        <v>595</v>
      </c>
      <c r="C211" s="17" t="s">
        <v>282</v>
      </c>
      <c r="D211" s="18"/>
      <c r="E211" s="18"/>
      <c r="F211" s="18"/>
      <c r="G211" s="18"/>
      <c r="H211" s="18"/>
      <c r="I211" s="18">
        <v>10</v>
      </c>
      <c r="J211" s="18">
        <f t="shared" si="10"/>
        <v>10</v>
      </c>
      <c r="K211" s="56" t="str">
        <f t="shared" si="15"/>
        <v>Conforme projeto</v>
      </c>
    </row>
    <row r="212" spans="1:11" ht="51.9" customHeight="1" x14ac:dyDescent="0.25">
      <c r="A212" s="55" t="s">
        <v>596</v>
      </c>
      <c r="B212" s="16" t="s">
        <v>598</v>
      </c>
      <c r="C212" s="17" t="s">
        <v>282</v>
      </c>
      <c r="D212" s="18"/>
      <c r="E212" s="18"/>
      <c r="F212" s="18"/>
      <c r="G212" s="18"/>
      <c r="H212" s="18"/>
      <c r="I212" s="18">
        <v>16</v>
      </c>
      <c r="J212" s="18">
        <f t="shared" si="10"/>
        <v>16</v>
      </c>
      <c r="K212" s="56" t="str">
        <f t="shared" si="15"/>
        <v>Conforme projeto</v>
      </c>
    </row>
    <row r="213" spans="1:11" ht="51.9" customHeight="1" x14ac:dyDescent="0.25">
      <c r="A213" s="55" t="s">
        <v>599</v>
      </c>
      <c r="B213" s="16" t="s">
        <v>601</v>
      </c>
      <c r="C213" s="17" t="s">
        <v>282</v>
      </c>
      <c r="D213" s="18"/>
      <c r="E213" s="18"/>
      <c r="F213" s="18"/>
      <c r="G213" s="18"/>
      <c r="H213" s="18"/>
      <c r="I213" s="18">
        <v>14</v>
      </c>
      <c r="J213" s="18">
        <f t="shared" si="10"/>
        <v>14</v>
      </c>
      <c r="K213" s="56" t="str">
        <f t="shared" si="15"/>
        <v>Conforme projeto</v>
      </c>
    </row>
    <row r="214" spans="1:11" ht="51.9" customHeight="1" x14ac:dyDescent="0.25">
      <c r="A214" s="55" t="s">
        <v>602</v>
      </c>
      <c r="B214" s="16" t="s">
        <v>604</v>
      </c>
      <c r="C214" s="17" t="s">
        <v>282</v>
      </c>
      <c r="D214" s="18"/>
      <c r="E214" s="18"/>
      <c r="F214" s="18"/>
      <c r="G214" s="18"/>
      <c r="H214" s="18"/>
      <c r="I214" s="18">
        <v>10</v>
      </c>
      <c r="J214" s="18">
        <f t="shared" si="10"/>
        <v>10</v>
      </c>
      <c r="K214" s="56" t="str">
        <f t="shared" si="15"/>
        <v>Conforme projeto</v>
      </c>
    </row>
    <row r="215" spans="1:11" ht="51.9" customHeight="1" x14ac:dyDescent="0.25">
      <c r="A215" s="55" t="s">
        <v>605</v>
      </c>
      <c r="B215" s="16" t="s">
        <v>607</v>
      </c>
      <c r="C215" s="17" t="s">
        <v>282</v>
      </c>
      <c r="D215" s="18"/>
      <c r="E215" s="18"/>
      <c r="F215" s="18"/>
      <c r="G215" s="18"/>
      <c r="H215" s="18"/>
      <c r="I215" s="18">
        <v>12</v>
      </c>
      <c r="J215" s="18">
        <f t="shared" si="10"/>
        <v>12</v>
      </c>
      <c r="K215" s="56" t="str">
        <f t="shared" si="15"/>
        <v>Conforme projeto</v>
      </c>
    </row>
    <row r="216" spans="1:11" ht="51.9" customHeight="1" x14ac:dyDescent="0.25">
      <c r="A216" s="55" t="s">
        <v>608</v>
      </c>
      <c r="B216" s="16" t="s">
        <v>610</v>
      </c>
      <c r="C216" s="17" t="s">
        <v>282</v>
      </c>
      <c r="D216" s="18"/>
      <c r="E216" s="18"/>
      <c r="F216" s="18"/>
      <c r="G216" s="18"/>
      <c r="H216" s="18"/>
      <c r="I216" s="18">
        <v>18</v>
      </c>
      <c r="J216" s="18">
        <f t="shared" si="10"/>
        <v>18</v>
      </c>
      <c r="K216" s="56" t="str">
        <f t="shared" si="15"/>
        <v>Conforme projeto</v>
      </c>
    </row>
    <row r="217" spans="1:11" ht="51.9" customHeight="1" x14ac:dyDescent="0.25">
      <c r="A217" s="55" t="s">
        <v>611</v>
      </c>
      <c r="B217" s="16" t="s">
        <v>613</v>
      </c>
      <c r="C217" s="17" t="s">
        <v>282</v>
      </c>
      <c r="D217" s="18"/>
      <c r="E217" s="18"/>
      <c r="F217" s="18"/>
      <c r="G217" s="18"/>
      <c r="H217" s="18"/>
      <c r="I217" s="18">
        <v>18</v>
      </c>
      <c r="J217" s="18">
        <f t="shared" si="10"/>
        <v>18</v>
      </c>
      <c r="K217" s="56" t="str">
        <f t="shared" si="15"/>
        <v>Conforme projeto</v>
      </c>
    </row>
    <row r="218" spans="1:11" ht="51.9" customHeight="1" x14ac:dyDescent="0.25">
      <c r="A218" s="55" t="s">
        <v>614</v>
      </c>
      <c r="B218" s="16" t="s">
        <v>616</v>
      </c>
      <c r="C218" s="17" t="s">
        <v>282</v>
      </c>
      <c r="D218" s="18"/>
      <c r="E218" s="18"/>
      <c r="F218" s="18"/>
      <c r="G218" s="18"/>
      <c r="H218" s="18"/>
      <c r="I218" s="18">
        <v>16</v>
      </c>
      <c r="J218" s="18">
        <f t="shared" si="10"/>
        <v>16</v>
      </c>
      <c r="K218" s="56" t="str">
        <f t="shared" si="15"/>
        <v>Conforme projeto</v>
      </c>
    </row>
    <row r="219" spans="1:11" ht="51.9" customHeight="1" x14ac:dyDescent="0.25">
      <c r="A219" s="55" t="s">
        <v>617</v>
      </c>
      <c r="B219" s="16" t="s">
        <v>619</v>
      </c>
      <c r="C219" s="17" t="s">
        <v>282</v>
      </c>
      <c r="D219" s="18"/>
      <c r="E219" s="18"/>
      <c r="F219" s="18"/>
      <c r="G219" s="18"/>
      <c r="H219" s="18"/>
      <c r="I219" s="18">
        <v>18</v>
      </c>
      <c r="J219" s="18">
        <f t="shared" si="10"/>
        <v>18</v>
      </c>
      <c r="K219" s="56" t="str">
        <f t="shared" si="15"/>
        <v>Conforme projeto</v>
      </c>
    </row>
    <row r="220" spans="1:11" ht="51.9" customHeight="1" x14ac:dyDescent="0.25">
      <c r="A220" s="55" t="s">
        <v>620</v>
      </c>
      <c r="B220" s="16" t="s">
        <v>622</v>
      </c>
      <c r="C220" s="17" t="s">
        <v>282</v>
      </c>
      <c r="D220" s="18"/>
      <c r="E220" s="18"/>
      <c r="F220" s="18"/>
      <c r="G220" s="18"/>
      <c r="H220" s="18"/>
      <c r="I220" s="18">
        <v>10</v>
      </c>
      <c r="J220" s="18">
        <f t="shared" si="10"/>
        <v>10</v>
      </c>
      <c r="K220" s="56" t="str">
        <f t="shared" si="15"/>
        <v>Conforme projeto</v>
      </c>
    </row>
    <row r="221" spans="1:11" ht="51.9" customHeight="1" x14ac:dyDescent="0.25">
      <c r="A221" s="55" t="s">
        <v>623</v>
      </c>
      <c r="B221" s="16" t="s">
        <v>625</v>
      </c>
      <c r="C221" s="17" t="s">
        <v>282</v>
      </c>
      <c r="D221" s="18"/>
      <c r="E221" s="18"/>
      <c r="F221" s="18"/>
      <c r="G221" s="18"/>
      <c r="H221" s="18"/>
      <c r="I221" s="18">
        <v>12</v>
      </c>
      <c r="J221" s="18">
        <f t="shared" si="10"/>
        <v>12</v>
      </c>
      <c r="K221" s="56" t="str">
        <f t="shared" si="15"/>
        <v>Conforme projeto</v>
      </c>
    </row>
    <row r="222" spans="1:11" ht="51.9" customHeight="1" x14ac:dyDescent="0.25">
      <c r="A222" s="55" t="s">
        <v>626</v>
      </c>
      <c r="B222" s="16" t="s">
        <v>628</v>
      </c>
      <c r="C222" s="17" t="s">
        <v>282</v>
      </c>
      <c r="D222" s="18"/>
      <c r="E222" s="18"/>
      <c r="F222" s="18"/>
      <c r="G222" s="18"/>
      <c r="H222" s="18"/>
      <c r="I222" s="18">
        <v>8</v>
      </c>
      <c r="J222" s="18">
        <f t="shared" ref="J222:J285" si="16">ROUNDUP(PRODUCT(D222:I222),2)</f>
        <v>8</v>
      </c>
      <c r="K222" s="56" t="str">
        <f t="shared" si="15"/>
        <v>Conforme projeto</v>
      </c>
    </row>
    <row r="223" spans="1:11" ht="24" customHeight="1" x14ac:dyDescent="0.25">
      <c r="A223" s="53" t="s">
        <v>629</v>
      </c>
      <c r="B223" s="9" t="s">
        <v>630</v>
      </c>
      <c r="C223" s="10"/>
      <c r="D223" s="14"/>
      <c r="E223" s="14"/>
      <c r="F223" s="14"/>
      <c r="G223" s="14"/>
      <c r="H223" s="14"/>
      <c r="I223" s="14"/>
      <c r="J223" s="15">
        <f t="shared" si="16"/>
        <v>0</v>
      </c>
      <c r="K223" s="57"/>
    </row>
    <row r="224" spans="1:11" ht="24" customHeight="1" x14ac:dyDescent="0.25">
      <c r="A224" s="53" t="s">
        <v>631</v>
      </c>
      <c r="B224" s="9" t="s">
        <v>632</v>
      </c>
      <c r="C224" s="10"/>
      <c r="D224" s="14"/>
      <c r="E224" s="14"/>
      <c r="F224" s="14"/>
      <c r="G224" s="14"/>
      <c r="H224" s="14"/>
      <c r="I224" s="14"/>
      <c r="J224" s="15">
        <f t="shared" si="16"/>
        <v>0</v>
      </c>
      <c r="K224" s="57"/>
    </row>
    <row r="225" spans="1:11" ht="26.1" customHeight="1" x14ac:dyDescent="0.25">
      <c r="A225" s="55" t="s">
        <v>633</v>
      </c>
      <c r="B225" s="16" t="s">
        <v>635</v>
      </c>
      <c r="C225" s="17" t="s">
        <v>282</v>
      </c>
      <c r="D225" s="18"/>
      <c r="E225" s="18"/>
      <c r="F225" s="18"/>
      <c r="G225" s="18"/>
      <c r="H225" s="18"/>
      <c r="I225" s="18">
        <v>24</v>
      </c>
      <c r="J225" s="18">
        <f t="shared" si="16"/>
        <v>24</v>
      </c>
      <c r="K225" s="56" t="str">
        <f>K222</f>
        <v>Conforme projeto</v>
      </c>
    </row>
    <row r="226" spans="1:11" ht="26.1" customHeight="1" x14ac:dyDescent="0.25">
      <c r="A226" s="55" t="s">
        <v>636</v>
      </c>
      <c r="B226" s="16" t="s">
        <v>638</v>
      </c>
      <c r="C226" s="17" t="s">
        <v>282</v>
      </c>
      <c r="D226" s="18"/>
      <c r="E226" s="18"/>
      <c r="F226" s="18"/>
      <c r="G226" s="18"/>
      <c r="H226" s="18"/>
      <c r="I226" s="18">
        <v>24</v>
      </c>
      <c r="J226" s="18">
        <f t="shared" si="16"/>
        <v>24</v>
      </c>
      <c r="K226" s="56" t="str">
        <f>K225</f>
        <v>Conforme projeto</v>
      </c>
    </row>
    <row r="227" spans="1:11" ht="24" customHeight="1" x14ac:dyDescent="0.25">
      <c r="A227" s="53" t="s">
        <v>639</v>
      </c>
      <c r="B227" s="9" t="s">
        <v>640</v>
      </c>
      <c r="C227" s="10"/>
      <c r="D227" s="14"/>
      <c r="E227" s="14"/>
      <c r="F227" s="14"/>
      <c r="G227" s="14"/>
      <c r="H227" s="14"/>
      <c r="I227" s="14"/>
      <c r="J227" s="15">
        <f t="shared" si="16"/>
        <v>0</v>
      </c>
      <c r="K227" s="57"/>
    </row>
    <row r="228" spans="1:11" ht="39" customHeight="1" x14ac:dyDescent="0.25">
      <c r="A228" s="55" t="s">
        <v>641</v>
      </c>
      <c r="B228" s="16" t="s">
        <v>643</v>
      </c>
      <c r="C228" s="17" t="s">
        <v>282</v>
      </c>
      <c r="D228" s="18"/>
      <c r="E228" s="18"/>
      <c r="F228" s="18"/>
      <c r="G228" s="18"/>
      <c r="H228" s="18"/>
      <c r="I228" s="18">
        <v>18</v>
      </c>
      <c r="J228" s="18">
        <f t="shared" si="16"/>
        <v>18</v>
      </c>
      <c r="K228" s="56" t="str">
        <f>K226</f>
        <v>Conforme projeto</v>
      </c>
    </row>
    <row r="229" spans="1:11" ht="26.1" customHeight="1" x14ac:dyDescent="0.25">
      <c r="A229" s="55" t="s">
        <v>644</v>
      </c>
      <c r="B229" s="16" t="s">
        <v>646</v>
      </c>
      <c r="C229" s="17" t="s">
        <v>282</v>
      </c>
      <c r="D229" s="18"/>
      <c r="E229" s="18"/>
      <c r="F229" s="18"/>
      <c r="G229" s="18"/>
      <c r="H229" s="18"/>
      <c r="I229" s="18">
        <v>3</v>
      </c>
      <c r="J229" s="18">
        <f t="shared" si="16"/>
        <v>3</v>
      </c>
      <c r="K229" s="56" t="str">
        <f>K228</f>
        <v>Conforme projeto</v>
      </c>
    </row>
    <row r="230" spans="1:11" ht="39" customHeight="1" x14ac:dyDescent="0.25">
      <c r="A230" s="55" t="s">
        <v>647</v>
      </c>
      <c r="B230" s="16" t="s">
        <v>649</v>
      </c>
      <c r="C230" s="17" t="s">
        <v>282</v>
      </c>
      <c r="D230" s="18"/>
      <c r="E230" s="18"/>
      <c r="F230" s="18"/>
      <c r="G230" s="18"/>
      <c r="H230" s="18"/>
      <c r="I230" s="18">
        <v>36</v>
      </c>
      <c r="J230" s="18">
        <f t="shared" si="16"/>
        <v>36</v>
      </c>
      <c r="K230" s="56" t="str">
        <f>K229</f>
        <v>Conforme projeto</v>
      </c>
    </row>
    <row r="231" spans="1:11" ht="24" customHeight="1" x14ac:dyDescent="0.25">
      <c r="A231" s="53" t="s">
        <v>650</v>
      </c>
      <c r="B231" s="9" t="s">
        <v>651</v>
      </c>
      <c r="C231" s="10"/>
      <c r="D231" s="14"/>
      <c r="E231" s="14"/>
      <c r="F231" s="14"/>
      <c r="G231" s="14"/>
      <c r="H231" s="14"/>
      <c r="I231" s="14"/>
      <c r="J231" s="15">
        <f t="shared" si="16"/>
        <v>0</v>
      </c>
      <c r="K231" s="57"/>
    </row>
    <row r="232" spans="1:11" ht="39" customHeight="1" x14ac:dyDescent="0.25">
      <c r="A232" s="55" t="s">
        <v>652</v>
      </c>
      <c r="B232" s="16" t="s">
        <v>654</v>
      </c>
      <c r="C232" s="17" t="s">
        <v>282</v>
      </c>
      <c r="D232" s="18"/>
      <c r="E232" s="18"/>
      <c r="F232" s="18"/>
      <c r="G232" s="18"/>
      <c r="H232" s="18"/>
      <c r="I232" s="18">
        <v>15</v>
      </c>
      <c r="J232" s="18">
        <f t="shared" si="16"/>
        <v>15</v>
      </c>
      <c r="K232" s="56" t="str">
        <f>K230</f>
        <v>Conforme projeto</v>
      </c>
    </row>
    <row r="233" spans="1:11" ht="24" customHeight="1" x14ac:dyDescent="0.25">
      <c r="A233" s="53" t="s">
        <v>655</v>
      </c>
      <c r="B233" s="9" t="s">
        <v>656</v>
      </c>
      <c r="C233" s="10"/>
      <c r="D233" s="14"/>
      <c r="E233" s="14"/>
      <c r="F233" s="14"/>
      <c r="G233" s="14"/>
      <c r="H233" s="14"/>
      <c r="I233" s="14"/>
      <c r="J233" s="15">
        <f t="shared" si="16"/>
        <v>0</v>
      </c>
      <c r="K233" s="57"/>
    </row>
    <row r="234" spans="1:11" ht="39" customHeight="1" x14ac:dyDescent="0.25">
      <c r="A234" s="55" t="s">
        <v>657</v>
      </c>
      <c r="B234" s="16" t="s">
        <v>659</v>
      </c>
      <c r="C234" s="17" t="s">
        <v>282</v>
      </c>
      <c r="D234" s="18"/>
      <c r="E234" s="18"/>
      <c r="F234" s="18"/>
      <c r="G234" s="18"/>
      <c r="H234" s="18"/>
      <c r="I234" s="18">
        <v>15</v>
      </c>
      <c r="J234" s="18">
        <f t="shared" si="16"/>
        <v>15</v>
      </c>
      <c r="K234" s="56" t="str">
        <f>K232</f>
        <v>Conforme projeto</v>
      </c>
    </row>
    <row r="235" spans="1:11" ht="39" customHeight="1" x14ac:dyDescent="0.25">
      <c r="A235" s="55" t="s">
        <v>660</v>
      </c>
      <c r="B235" s="16" t="s">
        <v>662</v>
      </c>
      <c r="C235" s="17" t="s">
        <v>282</v>
      </c>
      <c r="D235" s="18"/>
      <c r="E235" s="18"/>
      <c r="F235" s="18"/>
      <c r="G235" s="18"/>
      <c r="H235" s="18"/>
      <c r="I235" s="18">
        <v>3</v>
      </c>
      <c r="J235" s="18">
        <f t="shared" si="16"/>
        <v>3</v>
      </c>
      <c r="K235" s="56" t="str">
        <f>K234</f>
        <v>Conforme projeto</v>
      </c>
    </row>
    <row r="236" spans="1:11" ht="26.1" customHeight="1" x14ac:dyDescent="0.25">
      <c r="A236" s="55" t="s">
        <v>663</v>
      </c>
      <c r="B236" s="16" t="s">
        <v>665</v>
      </c>
      <c r="C236" s="17" t="s">
        <v>282</v>
      </c>
      <c r="D236" s="18"/>
      <c r="E236" s="18"/>
      <c r="F236" s="18"/>
      <c r="G236" s="18"/>
      <c r="H236" s="18"/>
      <c r="I236" s="18">
        <v>8</v>
      </c>
      <c r="J236" s="18">
        <f t="shared" si="16"/>
        <v>8</v>
      </c>
      <c r="K236" s="56" t="str">
        <f t="shared" ref="K236:K238" si="17">K235</f>
        <v>Conforme projeto</v>
      </c>
    </row>
    <row r="237" spans="1:11" ht="39" customHeight="1" x14ac:dyDescent="0.25">
      <c r="A237" s="55" t="s">
        <v>666</v>
      </c>
      <c r="B237" s="16" t="s">
        <v>668</v>
      </c>
      <c r="C237" s="17" t="s">
        <v>71</v>
      </c>
      <c r="D237" s="18"/>
      <c r="E237" s="18"/>
      <c r="F237" s="18"/>
      <c r="G237" s="18"/>
      <c r="H237" s="18"/>
      <c r="I237" s="18">
        <v>24</v>
      </c>
      <c r="J237" s="18">
        <f t="shared" si="16"/>
        <v>24</v>
      </c>
      <c r="K237" s="56" t="str">
        <f t="shared" si="17"/>
        <v>Conforme projeto</v>
      </c>
    </row>
    <row r="238" spans="1:11" ht="26.1" customHeight="1" x14ac:dyDescent="0.25">
      <c r="A238" s="55" t="s">
        <v>669</v>
      </c>
      <c r="B238" s="16" t="s">
        <v>671</v>
      </c>
      <c r="C238" s="17" t="s">
        <v>672</v>
      </c>
      <c r="D238" s="18"/>
      <c r="E238" s="18"/>
      <c r="F238" s="18"/>
      <c r="G238" s="18"/>
      <c r="H238" s="18"/>
      <c r="I238" s="18">
        <v>15</v>
      </c>
      <c r="J238" s="18">
        <f t="shared" si="16"/>
        <v>15</v>
      </c>
      <c r="K238" s="56" t="str">
        <f t="shared" si="17"/>
        <v>Conforme projeto</v>
      </c>
    </row>
    <row r="239" spans="1:11" ht="24" customHeight="1" x14ac:dyDescent="0.25">
      <c r="A239" s="53" t="s">
        <v>673</v>
      </c>
      <c r="B239" s="9" t="s">
        <v>674</v>
      </c>
      <c r="C239" s="10"/>
      <c r="D239" s="14"/>
      <c r="E239" s="14"/>
      <c r="F239" s="14"/>
      <c r="G239" s="14"/>
      <c r="H239" s="14"/>
      <c r="I239" s="14"/>
      <c r="J239" s="15">
        <f t="shared" si="16"/>
        <v>0</v>
      </c>
      <c r="K239" s="57"/>
    </row>
    <row r="240" spans="1:11" ht="26.1" customHeight="1" x14ac:dyDescent="0.25">
      <c r="A240" s="55" t="s">
        <v>675</v>
      </c>
      <c r="B240" s="16" t="s">
        <v>677</v>
      </c>
      <c r="C240" s="17" t="s">
        <v>282</v>
      </c>
      <c r="D240" s="18"/>
      <c r="E240" s="18"/>
      <c r="F240" s="18"/>
      <c r="G240" s="18"/>
      <c r="H240" s="18"/>
      <c r="I240" s="18">
        <v>36</v>
      </c>
      <c r="J240" s="18">
        <f t="shared" si="16"/>
        <v>36</v>
      </c>
      <c r="K240" s="56" t="str">
        <f>K238</f>
        <v>Conforme projeto</v>
      </c>
    </row>
    <row r="241" spans="1:11" ht="26.1" customHeight="1" x14ac:dyDescent="0.25">
      <c r="A241" s="55" t="s">
        <v>678</v>
      </c>
      <c r="B241" s="16" t="s">
        <v>680</v>
      </c>
      <c r="C241" s="17" t="s">
        <v>282</v>
      </c>
      <c r="D241" s="18"/>
      <c r="E241" s="18"/>
      <c r="F241" s="18"/>
      <c r="G241" s="18"/>
      <c r="H241" s="18"/>
      <c r="I241" s="18">
        <v>36</v>
      </c>
      <c r="J241" s="18">
        <f t="shared" si="16"/>
        <v>36</v>
      </c>
      <c r="K241" s="56" t="str">
        <f>K240</f>
        <v>Conforme projeto</v>
      </c>
    </row>
    <row r="242" spans="1:11" ht="24" customHeight="1" x14ac:dyDescent="0.25">
      <c r="A242" s="53" t="s">
        <v>681</v>
      </c>
      <c r="B242" s="9" t="s">
        <v>682</v>
      </c>
      <c r="C242" s="10"/>
      <c r="D242" s="14"/>
      <c r="E242" s="14"/>
      <c r="F242" s="14"/>
      <c r="G242" s="14"/>
      <c r="H242" s="14"/>
      <c r="I242" s="14"/>
      <c r="J242" s="15">
        <f t="shared" si="16"/>
        <v>0</v>
      </c>
      <c r="K242" s="57"/>
    </row>
    <row r="243" spans="1:11" ht="39" customHeight="1" x14ac:dyDescent="0.25">
      <c r="A243" s="55" t="s">
        <v>683</v>
      </c>
      <c r="B243" s="16" t="s">
        <v>685</v>
      </c>
      <c r="C243" s="17" t="s">
        <v>282</v>
      </c>
      <c r="D243" s="18"/>
      <c r="E243" s="18"/>
      <c r="F243" s="18"/>
      <c r="G243" s="18"/>
      <c r="H243" s="18"/>
      <c r="I243" s="18">
        <v>10</v>
      </c>
      <c r="J243" s="18">
        <f t="shared" si="16"/>
        <v>10</v>
      </c>
      <c r="K243" s="56" t="str">
        <f>K241</f>
        <v>Conforme projeto</v>
      </c>
    </row>
    <row r="244" spans="1:11" ht="39" customHeight="1" x14ac:dyDescent="0.25">
      <c r="A244" s="55" t="s">
        <v>686</v>
      </c>
      <c r="B244" s="16" t="s">
        <v>688</v>
      </c>
      <c r="C244" s="17" t="s">
        <v>282</v>
      </c>
      <c r="D244" s="18"/>
      <c r="E244" s="18"/>
      <c r="F244" s="18"/>
      <c r="G244" s="18"/>
      <c r="H244" s="18"/>
      <c r="I244" s="18">
        <v>20</v>
      </c>
      <c r="J244" s="18">
        <f t="shared" si="16"/>
        <v>20</v>
      </c>
      <c r="K244" s="56" t="str">
        <f>K243</f>
        <v>Conforme projeto</v>
      </c>
    </row>
    <row r="245" spans="1:11" ht="26.1" customHeight="1" x14ac:dyDescent="0.25">
      <c r="A245" s="55" t="s">
        <v>689</v>
      </c>
      <c r="B245" s="16" t="s">
        <v>691</v>
      </c>
      <c r="C245" s="17" t="s">
        <v>282</v>
      </c>
      <c r="D245" s="18"/>
      <c r="E245" s="18"/>
      <c r="F245" s="18"/>
      <c r="G245" s="18"/>
      <c r="H245" s="18"/>
      <c r="I245" s="18">
        <v>3</v>
      </c>
      <c r="J245" s="18">
        <f t="shared" si="16"/>
        <v>3</v>
      </c>
      <c r="K245" s="56" t="str">
        <f>K244</f>
        <v>Conforme projeto</v>
      </c>
    </row>
    <row r="246" spans="1:11" ht="24" customHeight="1" x14ac:dyDescent="0.25">
      <c r="A246" s="53" t="s">
        <v>692</v>
      </c>
      <c r="B246" s="9" t="s">
        <v>693</v>
      </c>
      <c r="C246" s="10"/>
      <c r="D246" s="14"/>
      <c r="E246" s="14"/>
      <c r="F246" s="14"/>
      <c r="G246" s="14"/>
      <c r="H246" s="14"/>
      <c r="I246" s="14"/>
      <c r="J246" s="15">
        <f t="shared" si="16"/>
        <v>0</v>
      </c>
      <c r="K246" s="57"/>
    </row>
    <row r="247" spans="1:11" ht="51.9" customHeight="1" x14ac:dyDescent="0.25">
      <c r="A247" s="55" t="s">
        <v>694</v>
      </c>
      <c r="B247" s="16" t="s">
        <v>696</v>
      </c>
      <c r="C247" s="17" t="s">
        <v>282</v>
      </c>
      <c r="D247" s="18"/>
      <c r="E247" s="18"/>
      <c r="F247" s="18"/>
      <c r="G247" s="18"/>
      <c r="H247" s="18"/>
      <c r="I247" s="18">
        <v>12</v>
      </c>
      <c r="J247" s="18">
        <f t="shared" si="16"/>
        <v>12</v>
      </c>
      <c r="K247" s="56" t="str">
        <f>K245</f>
        <v>Conforme projeto</v>
      </c>
    </row>
    <row r="248" spans="1:11" ht="39" customHeight="1" x14ac:dyDescent="0.25">
      <c r="A248" s="55" t="s">
        <v>697</v>
      </c>
      <c r="B248" s="16" t="s">
        <v>699</v>
      </c>
      <c r="C248" s="17" t="s">
        <v>282</v>
      </c>
      <c r="D248" s="18"/>
      <c r="E248" s="18"/>
      <c r="F248" s="18"/>
      <c r="G248" s="18"/>
      <c r="H248" s="18"/>
      <c r="I248" s="18">
        <v>4</v>
      </c>
      <c r="J248" s="18">
        <f t="shared" si="16"/>
        <v>4</v>
      </c>
      <c r="K248" s="56" t="str">
        <f>K247</f>
        <v>Conforme projeto</v>
      </c>
    </row>
    <row r="249" spans="1:11" ht="51.9" customHeight="1" x14ac:dyDescent="0.25">
      <c r="A249" s="55" t="s">
        <v>700</v>
      </c>
      <c r="B249" s="16" t="s">
        <v>702</v>
      </c>
      <c r="C249" s="17" t="s">
        <v>282</v>
      </c>
      <c r="D249" s="18"/>
      <c r="E249" s="18"/>
      <c r="F249" s="18"/>
      <c r="G249" s="18"/>
      <c r="H249" s="18"/>
      <c r="I249" s="18">
        <v>1</v>
      </c>
      <c r="J249" s="18">
        <f t="shared" si="16"/>
        <v>1</v>
      </c>
      <c r="K249" s="56" t="str">
        <f>K248</f>
        <v>Conforme projeto</v>
      </c>
    </row>
    <row r="250" spans="1:11" ht="24" customHeight="1" x14ac:dyDescent="0.25">
      <c r="A250" s="53" t="s">
        <v>703</v>
      </c>
      <c r="B250" s="9" t="s">
        <v>704</v>
      </c>
      <c r="C250" s="10"/>
      <c r="D250" s="14"/>
      <c r="E250" s="14"/>
      <c r="F250" s="14"/>
      <c r="G250" s="14"/>
      <c r="H250" s="14"/>
      <c r="I250" s="14"/>
      <c r="J250" s="15">
        <f t="shared" si="16"/>
        <v>0</v>
      </c>
      <c r="K250" s="57"/>
    </row>
    <row r="251" spans="1:11" ht="51.9" customHeight="1" x14ac:dyDescent="0.25">
      <c r="A251" s="55" t="s">
        <v>705</v>
      </c>
      <c r="B251" s="16" t="s">
        <v>707</v>
      </c>
      <c r="C251" s="17" t="s">
        <v>282</v>
      </c>
      <c r="D251" s="18"/>
      <c r="E251" s="18"/>
      <c r="F251" s="18"/>
      <c r="G251" s="18"/>
      <c r="H251" s="18"/>
      <c r="I251" s="18">
        <v>8</v>
      </c>
      <c r="J251" s="18">
        <f t="shared" si="16"/>
        <v>8</v>
      </c>
      <c r="K251" s="56" t="str">
        <f>K249</f>
        <v>Conforme projeto</v>
      </c>
    </row>
    <row r="252" spans="1:11" ht="51.9" customHeight="1" x14ac:dyDescent="0.25">
      <c r="A252" s="55" t="s">
        <v>708</v>
      </c>
      <c r="B252" s="16" t="s">
        <v>619</v>
      </c>
      <c r="C252" s="17" t="s">
        <v>282</v>
      </c>
      <c r="D252" s="18"/>
      <c r="E252" s="18"/>
      <c r="F252" s="18"/>
      <c r="G252" s="18"/>
      <c r="H252" s="18"/>
      <c r="I252" s="18">
        <v>6</v>
      </c>
      <c r="J252" s="18">
        <f t="shared" si="16"/>
        <v>6</v>
      </c>
      <c r="K252" s="56" t="str">
        <f>K251</f>
        <v>Conforme projeto</v>
      </c>
    </row>
    <row r="253" spans="1:11" ht="51.9" customHeight="1" x14ac:dyDescent="0.25">
      <c r="A253" s="55" t="s">
        <v>709</v>
      </c>
      <c r="B253" s="16" t="s">
        <v>711</v>
      </c>
      <c r="C253" s="17" t="s">
        <v>282</v>
      </c>
      <c r="D253" s="18"/>
      <c r="E253" s="18"/>
      <c r="F253" s="18"/>
      <c r="G253" s="18"/>
      <c r="H253" s="18"/>
      <c r="I253" s="18">
        <v>8</v>
      </c>
      <c r="J253" s="18">
        <f t="shared" si="16"/>
        <v>8</v>
      </c>
      <c r="K253" s="56" t="str">
        <f t="shared" ref="K253:K257" si="18">K252</f>
        <v>Conforme projeto</v>
      </c>
    </row>
    <row r="254" spans="1:11" ht="51.9" customHeight="1" x14ac:dyDescent="0.25">
      <c r="A254" s="55" t="s">
        <v>712</v>
      </c>
      <c r="B254" s="16" t="s">
        <v>714</v>
      </c>
      <c r="C254" s="17" t="s">
        <v>282</v>
      </c>
      <c r="D254" s="18"/>
      <c r="E254" s="18"/>
      <c r="F254" s="18"/>
      <c r="G254" s="18"/>
      <c r="H254" s="18"/>
      <c r="I254" s="18">
        <v>4</v>
      </c>
      <c r="J254" s="18">
        <f t="shared" si="16"/>
        <v>4</v>
      </c>
      <c r="K254" s="56" t="str">
        <f t="shared" si="18"/>
        <v>Conforme projeto</v>
      </c>
    </row>
    <row r="255" spans="1:11" ht="39" customHeight="1" x14ac:dyDescent="0.25">
      <c r="A255" s="55" t="s">
        <v>715</v>
      </c>
      <c r="B255" s="16" t="s">
        <v>717</v>
      </c>
      <c r="C255" s="17" t="s">
        <v>282</v>
      </c>
      <c r="D255" s="18"/>
      <c r="E255" s="18"/>
      <c r="F255" s="18"/>
      <c r="G255" s="18"/>
      <c r="H255" s="18"/>
      <c r="I255" s="18">
        <v>6</v>
      </c>
      <c r="J255" s="18">
        <f t="shared" si="16"/>
        <v>6</v>
      </c>
      <c r="K255" s="56" t="str">
        <f t="shared" si="18"/>
        <v>Conforme projeto</v>
      </c>
    </row>
    <row r="256" spans="1:11" ht="39" customHeight="1" x14ac:dyDescent="0.25">
      <c r="A256" s="55" t="s">
        <v>718</v>
      </c>
      <c r="B256" s="16" t="s">
        <v>720</v>
      </c>
      <c r="C256" s="17" t="s">
        <v>282</v>
      </c>
      <c r="D256" s="18"/>
      <c r="E256" s="18"/>
      <c r="F256" s="18"/>
      <c r="G256" s="18"/>
      <c r="H256" s="18"/>
      <c r="I256" s="18">
        <v>8</v>
      </c>
      <c r="J256" s="18">
        <f t="shared" si="16"/>
        <v>8</v>
      </c>
      <c r="K256" s="56" t="str">
        <f t="shared" si="18"/>
        <v>Conforme projeto</v>
      </c>
    </row>
    <row r="257" spans="1:11" ht="39" customHeight="1" x14ac:dyDescent="0.25">
      <c r="A257" s="55" t="s">
        <v>721</v>
      </c>
      <c r="B257" s="16" t="s">
        <v>723</v>
      </c>
      <c r="C257" s="17" t="s">
        <v>282</v>
      </c>
      <c r="D257" s="18"/>
      <c r="E257" s="18"/>
      <c r="F257" s="18"/>
      <c r="G257" s="18"/>
      <c r="H257" s="18"/>
      <c r="I257" s="18">
        <v>4</v>
      </c>
      <c r="J257" s="18">
        <f t="shared" si="16"/>
        <v>4</v>
      </c>
      <c r="K257" s="56" t="str">
        <f t="shared" si="18"/>
        <v>Conforme projeto</v>
      </c>
    </row>
    <row r="258" spans="1:11" ht="24" customHeight="1" x14ac:dyDescent="0.25">
      <c r="A258" s="53" t="s">
        <v>724</v>
      </c>
      <c r="B258" s="9" t="s">
        <v>725</v>
      </c>
      <c r="C258" s="10"/>
      <c r="D258" s="14"/>
      <c r="E258" s="14"/>
      <c r="F258" s="14"/>
      <c r="G258" s="14"/>
      <c r="H258" s="14"/>
      <c r="I258" s="14"/>
      <c r="J258" s="15">
        <f t="shared" si="16"/>
        <v>0</v>
      </c>
      <c r="K258" s="57"/>
    </row>
    <row r="259" spans="1:11" ht="39" customHeight="1" x14ac:dyDescent="0.25">
      <c r="A259" s="55" t="s">
        <v>726</v>
      </c>
      <c r="B259" s="16" t="s">
        <v>728</v>
      </c>
      <c r="C259" s="17" t="s">
        <v>102</v>
      </c>
      <c r="D259" s="18">
        <v>54</v>
      </c>
      <c r="E259" s="18"/>
      <c r="F259" s="18"/>
      <c r="G259" s="18"/>
      <c r="H259" s="18"/>
      <c r="I259" s="18"/>
      <c r="J259" s="18">
        <f t="shared" si="16"/>
        <v>54</v>
      </c>
      <c r="K259" s="56" t="str">
        <f>K257</f>
        <v>Conforme projeto</v>
      </c>
    </row>
    <row r="260" spans="1:11" ht="39" customHeight="1" x14ac:dyDescent="0.25">
      <c r="A260" s="55" t="s">
        <v>729</v>
      </c>
      <c r="B260" s="16" t="s">
        <v>731</v>
      </c>
      <c r="C260" s="17" t="s">
        <v>102</v>
      </c>
      <c r="D260" s="18">
        <v>12</v>
      </c>
      <c r="E260" s="18"/>
      <c r="F260" s="18"/>
      <c r="G260" s="18"/>
      <c r="H260" s="18"/>
      <c r="I260" s="18"/>
      <c r="J260" s="18">
        <f t="shared" si="16"/>
        <v>12</v>
      </c>
      <c r="K260" s="56" t="str">
        <f>K259</f>
        <v>Conforme projeto</v>
      </c>
    </row>
    <row r="261" spans="1:11" ht="39" customHeight="1" x14ac:dyDescent="0.25">
      <c r="A261" s="55" t="s">
        <v>732</v>
      </c>
      <c r="B261" s="16" t="s">
        <v>734</v>
      </c>
      <c r="C261" s="17" t="s">
        <v>102</v>
      </c>
      <c r="D261" s="18">
        <v>60</v>
      </c>
      <c r="E261" s="18"/>
      <c r="F261" s="18"/>
      <c r="G261" s="18"/>
      <c r="H261" s="18"/>
      <c r="I261" s="18"/>
      <c r="J261" s="18">
        <f t="shared" si="16"/>
        <v>60</v>
      </c>
      <c r="K261" s="56" t="str">
        <f t="shared" ref="K261:K272" si="19">K260</f>
        <v>Conforme projeto</v>
      </c>
    </row>
    <row r="262" spans="1:11" ht="39" customHeight="1" x14ac:dyDescent="0.25">
      <c r="A262" s="55" t="s">
        <v>735</v>
      </c>
      <c r="B262" s="16" t="s">
        <v>737</v>
      </c>
      <c r="C262" s="17" t="s">
        <v>102</v>
      </c>
      <c r="D262" s="18">
        <v>30</v>
      </c>
      <c r="E262" s="18"/>
      <c r="F262" s="18"/>
      <c r="G262" s="18"/>
      <c r="H262" s="18"/>
      <c r="I262" s="18"/>
      <c r="J262" s="18">
        <f t="shared" si="16"/>
        <v>30</v>
      </c>
      <c r="K262" s="56" t="str">
        <f t="shared" si="19"/>
        <v>Conforme projeto</v>
      </c>
    </row>
    <row r="263" spans="1:11" ht="39" customHeight="1" x14ac:dyDescent="0.25">
      <c r="A263" s="55" t="s">
        <v>738</v>
      </c>
      <c r="B263" s="16" t="s">
        <v>740</v>
      </c>
      <c r="C263" s="17" t="s">
        <v>102</v>
      </c>
      <c r="D263" s="18">
        <v>40</v>
      </c>
      <c r="E263" s="18"/>
      <c r="F263" s="18"/>
      <c r="G263" s="18"/>
      <c r="H263" s="18"/>
      <c r="I263" s="18"/>
      <c r="J263" s="18">
        <f t="shared" si="16"/>
        <v>40</v>
      </c>
      <c r="K263" s="56" t="str">
        <f t="shared" si="19"/>
        <v>Conforme projeto</v>
      </c>
    </row>
    <row r="264" spans="1:11" ht="39" customHeight="1" x14ac:dyDescent="0.25">
      <c r="A264" s="55" t="s">
        <v>741</v>
      </c>
      <c r="B264" s="16" t="s">
        <v>743</v>
      </c>
      <c r="C264" s="17" t="s">
        <v>282</v>
      </c>
      <c r="D264" s="18">
        <v>6</v>
      </c>
      <c r="E264" s="18"/>
      <c r="F264" s="18"/>
      <c r="G264" s="18"/>
      <c r="H264" s="18"/>
      <c r="I264" s="18"/>
      <c r="J264" s="18">
        <f t="shared" si="16"/>
        <v>6</v>
      </c>
      <c r="K264" s="56" t="str">
        <f t="shared" si="19"/>
        <v>Conforme projeto</v>
      </c>
    </row>
    <row r="265" spans="1:11" ht="39" customHeight="1" x14ac:dyDescent="0.25">
      <c r="A265" s="55" t="s">
        <v>744</v>
      </c>
      <c r="B265" s="16" t="s">
        <v>746</v>
      </c>
      <c r="C265" s="17" t="s">
        <v>282</v>
      </c>
      <c r="D265" s="18">
        <v>6</v>
      </c>
      <c r="E265" s="18"/>
      <c r="F265" s="18"/>
      <c r="G265" s="18"/>
      <c r="H265" s="18"/>
      <c r="I265" s="18"/>
      <c r="J265" s="18">
        <f t="shared" si="16"/>
        <v>6</v>
      </c>
      <c r="K265" s="56" t="str">
        <f t="shared" si="19"/>
        <v>Conforme projeto</v>
      </c>
    </row>
    <row r="266" spans="1:11" ht="39" customHeight="1" x14ac:dyDescent="0.25">
      <c r="A266" s="55" t="s">
        <v>747</v>
      </c>
      <c r="B266" s="16" t="s">
        <v>749</v>
      </c>
      <c r="C266" s="17" t="s">
        <v>282</v>
      </c>
      <c r="D266" s="18">
        <v>12</v>
      </c>
      <c r="E266" s="18"/>
      <c r="F266" s="18"/>
      <c r="G266" s="18"/>
      <c r="H266" s="18"/>
      <c r="I266" s="18"/>
      <c r="J266" s="18">
        <f t="shared" si="16"/>
        <v>12</v>
      </c>
      <c r="K266" s="56" t="str">
        <f t="shared" si="19"/>
        <v>Conforme projeto</v>
      </c>
    </row>
    <row r="267" spans="1:11" ht="39" customHeight="1" x14ac:dyDescent="0.25">
      <c r="A267" s="55" t="s">
        <v>750</v>
      </c>
      <c r="B267" s="16" t="s">
        <v>752</v>
      </c>
      <c r="C267" s="17" t="s">
        <v>282</v>
      </c>
      <c r="D267" s="18">
        <v>10</v>
      </c>
      <c r="E267" s="18"/>
      <c r="F267" s="18"/>
      <c r="G267" s="18"/>
      <c r="H267" s="18"/>
      <c r="I267" s="18"/>
      <c r="J267" s="18">
        <f t="shared" si="16"/>
        <v>10</v>
      </c>
      <c r="K267" s="56" t="str">
        <f t="shared" si="19"/>
        <v>Conforme projeto</v>
      </c>
    </row>
    <row r="268" spans="1:11" ht="39" customHeight="1" x14ac:dyDescent="0.25">
      <c r="A268" s="55" t="s">
        <v>753</v>
      </c>
      <c r="B268" s="16" t="s">
        <v>755</v>
      </c>
      <c r="C268" s="17" t="s">
        <v>282</v>
      </c>
      <c r="D268" s="18">
        <v>10</v>
      </c>
      <c r="E268" s="18"/>
      <c r="F268" s="18"/>
      <c r="G268" s="18"/>
      <c r="H268" s="18"/>
      <c r="I268" s="18"/>
      <c r="J268" s="18">
        <f t="shared" si="16"/>
        <v>10</v>
      </c>
      <c r="K268" s="56" t="str">
        <f t="shared" si="19"/>
        <v>Conforme projeto</v>
      </c>
    </row>
    <row r="269" spans="1:11" ht="51.9" customHeight="1" x14ac:dyDescent="0.25">
      <c r="A269" s="55" t="s">
        <v>756</v>
      </c>
      <c r="B269" s="16" t="s">
        <v>758</v>
      </c>
      <c r="C269" s="17" t="s">
        <v>282</v>
      </c>
      <c r="D269" s="18">
        <v>6</v>
      </c>
      <c r="E269" s="18"/>
      <c r="F269" s="18"/>
      <c r="G269" s="18"/>
      <c r="H269" s="18"/>
      <c r="I269" s="18"/>
      <c r="J269" s="18">
        <f t="shared" si="16"/>
        <v>6</v>
      </c>
      <c r="K269" s="56" t="str">
        <f t="shared" si="19"/>
        <v>Conforme projeto</v>
      </c>
    </row>
    <row r="270" spans="1:11" ht="39" customHeight="1" x14ac:dyDescent="0.25">
      <c r="A270" s="55" t="s">
        <v>759</v>
      </c>
      <c r="B270" s="16" t="s">
        <v>761</v>
      </c>
      <c r="C270" s="17" t="s">
        <v>282</v>
      </c>
      <c r="D270" s="18">
        <v>6</v>
      </c>
      <c r="E270" s="18"/>
      <c r="F270" s="18"/>
      <c r="G270" s="18"/>
      <c r="H270" s="18"/>
      <c r="I270" s="18"/>
      <c r="J270" s="18">
        <f t="shared" si="16"/>
        <v>6</v>
      </c>
      <c r="K270" s="56" t="str">
        <f t="shared" si="19"/>
        <v>Conforme projeto</v>
      </c>
    </row>
    <row r="271" spans="1:11" ht="39" customHeight="1" x14ac:dyDescent="0.25">
      <c r="A271" s="55" t="s">
        <v>762</v>
      </c>
      <c r="B271" s="16" t="s">
        <v>764</v>
      </c>
      <c r="C271" s="17" t="s">
        <v>282</v>
      </c>
      <c r="D271" s="18">
        <v>10</v>
      </c>
      <c r="E271" s="18"/>
      <c r="F271" s="18"/>
      <c r="G271" s="18"/>
      <c r="H271" s="18"/>
      <c r="I271" s="18"/>
      <c r="J271" s="18">
        <f t="shared" si="16"/>
        <v>10</v>
      </c>
      <c r="K271" s="56" t="str">
        <f t="shared" si="19"/>
        <v>Conforme projeto</v>
      </c>
    </row>
    <row r="272" spans="1:11" ht="39" customHeight="1" x14ac:dyDescent="0.25">
      <c r="A272" s="55" t="s">
        <v>765</v>
      </c>
      <c r="B272" s="16" t="s">
        <v>767</v>
      </c>
      <c r="C272" s="17" t="s">
        <v>282</v>
      </c>
      <c r="D272" s="18">
        <v>8</v>
      </c>
      <c r="E272" s="18"/>
      <c r="F272" s="18"/>
      <c r="G272" s="18"/>
      <c r="H272" s="18"/>
      <c r="I272" s="18"/>
      <c r="J272" s="18">
        <f t="shared" si="16"/>
        <v>8</v>
      </c>
      <c r="K272" s="56" t="str">
        <f t="shared" si="19"/>
        <v>Conforme projeto</v>
      </c>
    </row>
    <row r="273" spans="1:11" ht="24" customHeight="1" x14ac:dyDescent="0.25">
      <c r="A273" s="53" t="s">
        <v>768</v>
      </c>
      <c r="B273" s="9" t="s">
        <v>769</v>
      </c>
      <c r="C273" s="10"/>
      <c r="D273" s="14"/>
      <c r="E273" s="14"/>
      <c r="F273" s="14"/>
      <c r="G273" s="14"/>
      <c r="H273" s="14"/>
      <c r="I273" s="14"/>
      <c r="J273" s="15">
        <f t="shared" si="16"/>
        <v>0</v>
      </c>
      <c r="K273" s="57"/>
    </row>
    <row r="274" spans="1:11" ht="24" customHeight="1" x14ac:dyDescent="0.25">
      <c r="A274" s="53" t="s">
        <v>770</v>
      </c>
      <c r="B274" s="9" t="s">
        <v>771</v>
      </c>
      <c r="C274" s="10"/>
      <c r="D274" s="14"/>
      <c r="E274" s="14"/>
      <c r="F274" s="14"/>
      <c r="G274" s="14"/>
      <c r="H274" s="14"/>
      <c r="I274" s="14"/>
      <c r="J274" s="15">
        <f t="shared" si="16"/>
        <v>0</v>
      </c>
      <c r="K274" s="57"/>
    </row>
    <row r="275" spans="1:11" ht="65.099999999999994" customHeight="1" x14ac:dyDescent="0.25">
      <c r="A275" s="55" t="s">
        <v>772</v>
      </c>
      <c r="B275" s="16" t="s">
        <v>774</v>
      </c>
      <c r="C275" s="17" t="s">
        <v>71</v>
      </c>
      <c r="D275" s="18"/>
      <c r="E275" s="18"/>
      <c r="F275" s="18"/>
      <c r="G275" s="18"/>
      <c r="H275" s="18"/>
      <c r="I275" s="18">
        <v>10</v>
      </c>
      <c r="J275" s="18">
        <f t="shared" si="16"/>
        <v>10</v>
      </c>
      <c r="K275" s="56" t="str">
        <f>K272</f>
        <v>Conforme projeto</v>
      </c>
    </row>
    <row r="276" spans="1:11" ht="24" customHeight="1" x14ac:dyDescent="0.25">
      <c r="A276" s="53" t="s">
        <v>775</v>
      </c>
      <c r="B276" s="9" t="s">
        <v>776</v>
      </c>
      <c r="C276" s="10"/>
      <c r="D276" s="14"/>
      <c r="E276" s="14"/>
      <c r="F276" s="14"/>
      <c r="G276" s="14"/>
      <c r="H276" s="14"/>
      <c r="I276" s="14"/>
      <c r="J276" s="15">
        <f t="shared" si="16"/>
        <v>0</v>
      </c>
      <c r="K276" s="57"/>
    </row>
    <row r="277" spans="1:11" ht="65.099999999999994" customHeight="1" x14ac:dyDescent="0.25">
      <c r="A277" s="55" t="s">
        <v>777</v>
      </c>
      <c r="B277" s="16" t="s">
        <v>779</v>
      </c>
      <c r="C277" s="17" t="s">
        <v>282</v>
      </c>
      <c r="D277" s="18"/>
      <c r="E277" s="18"/>
      <c r="F277" s="18"/>
      <c r="G277" s="18"/>
      <c r="H277" s="18"/>
      <c r="I277" s="18">
        <v>2</v>
      </c>
      <c r="J277" s="18">
        <f t="shared" si="16"/>
        <v>2</v>
      </c>
      <c r="K277" s="56" t="str">
        <f>K275</f>
        <v>Conforme projeto</v>
      </c>
    </row>
    <row r="278" spans="1:11" ht="26.1" customHeight="1" x14ac:dyDescent="0.25">
      <c r="A278" s="55" t="s">
        <v>780</v>
      </c>
      <c r="B278" s="16" t="s">
        <v>782</v>
      </c>
      <c r="C278" s="17" t="s">
        <v>282</v>
      </c>
      <c r="D278" s="18"/>
      <c r="E278" s="18"/>
      <c r="F278" s="18"/>
      <c r="G278" s="18"/>
      <c r="H278" s="18"/>
      <c r="I278" s="18">
        <v>2</v>
      </c>
      <c r="J278" s="18">
        <f t="shared" si="16"/>
        <v>2</v>
      </c>
      <c r="K278" s="56" t="str">
        <f>K277</f>
        <v>Conforme projeto</v>
      </c>
    </row>
    <row r="279" spans="1:11" ht="24" customHeight="1" x14ac:dyDescent="0.25">
      <c r="A279" s="53" t="s">
        <v>783</v>
      </c>
      <c r="B279" s="9" t="s">
        <v>784</v>
      </c>
      <c r="C279" s="10"/>
      <c r="D279" s="14"/>
      <c r="E279" s="14"/>
      <c r="F279" s="14"/>
      <c r="G279" s="14"/>
      <c r="H279" s="14"/>
      <c r="I279" s="14"/>
      <c r="J279" s="15">
        <f t="shared" si="16"/>
        <v>0</v>
      </c>
      <c r="K279" s="57"/>
    </row>
    <row r="280" spans="1:11" ht="39" customHeight="1" x14ac:dyDescent="0.25">
      <c r="A280" s="55" t="s">
        <v>785</v>
      </c>
      <c r="B280" s="16" t="s">
        <v>509</v>
      </c>
      <c r="C280" s="17" t="s">
        <v>282</v>
      </c>
      <c r="D280" s="18"/>
      <c r="E280" s="18"/>
      <c r="F280" s="18"/>
      <c r="G280" s="18"/>
      <c r="H280" s="18"/>
      <c r="I280" s="18">
        <v>2</v>
      </c>
      <c r="J280" s="18">
        <f t="shared" si="16"/>
        <v>2</v>
      </c>
      <c r="K280" s="56"/>
    </row>
    <row r="281" spans="1:11" ht="26.1" customHeight="1" x14ac:dyDescent="0.25">
      <c r="A281" s="55" t="s">
        <v>786</v>
      </c>
      <c r="B281" s="16" t="s">
        <v>788</v>
      </c>
      <c r="C281" s="17" t="s">
        <v>282</v>
      </c>
      <c r="D281" s="18"/>
      <c r="E281" s="18"/>
      <c r="F281" s="18"/>
      <c r="G281" s="18"/>
      <c r="H281" s="18"/>
      <c r="I281" s="18">
        <v>4</v>
      </c>
      <c r="J281" s="18">
        <f t="shared" si="16"/>
        <v>4</v>
      </c>
      <c r="K281" s="56"/>
    </row>
    <row r="282" spans="1:11" ht="26.1" customHeight="1" x14ac:dyDescent="0.25">
      <c r="A282" s="55" t="s">
        <v>789</v>
      </c>
      <c r="B282" s="16" t="s">
        <v>506</v>
      </c>
      <c r="C282" s="17" t="s">
        <v>282</v>
      </c>
      <c r="D282" s="18"/>
      <c r="E282" s="18"/>
      <c r="F282" s="18"/>
      <c r="G282" s="18"/>
      <c r="H282" s="18"/>
      <c r="I282" s="18">
        <v>2</v>
      </c>
      <c r="J282" s="18">
        <f t="shared" si="16"/>
        <v>2</v>
      </c>
      <c r="K282" s="56"/>
    </row>
    <row r="283" spans="1:11" ht="39" customHeight="1" x14ac:dyDescent="0.25">
      <c r="A283" s="55" t="s">
        <v>790</v>
      </c>
      <c r="B283" s="16" t="s">
        <v>792</v>
      </c>
      <c r="C283" s="17" t="s">
        <v>282</v>
      </c>
      <c r="D283" s="18"/>
      <c r="E283" s="18"/>
      <c r="F283" s="18"/>
      <c r="G283" s="18"/>
      <c r="H283" s="18"/>
      <c r="I283" s="18">
        <v>1</v>
      </c>
      <c r="J283" s="18">
        <f t="shared" si="16"/>
        <v>1</v>
      </c>
      <c r="K283" s="56"/>
    </row>
    <row r="284" spans="1:11" ht="39" customHeight="1" x14ac:dyDescent="0.25">
      <c r="A284" s="55" t="s">
        <v>793</v>
      </c>
      <c r="B284" s="16" t="s">
        <v>795</v>
      </c>
      <c r="C284" s="17" t="s">
        <v>282</v>
      </c>
      <c r="D284" s="18"/>
      <c r="E284" s="18"/>
      <c r="F284" s="18"/>
      <c r="G284" s="18"/>
      <c r="H284" s="18"/>
      <c r="I284" s="18">
        <v>1</v>
      </c>
      <c r="J284" s="18">
        <f t="shared" si="16"/>
        <v>1</v>
      </c>
      <c r="K284" s="56"/>
    </row>
    <row r="285" spans="1:11" ht="39" customHeight="1" x14ac:dyDescent="0.25">
      <c r="A285" s="55" t="s">
        <v>796</v>
      </c>
      <c r="B285" s="16" t="s">
        <v>798</v>
      </c>
      <c r="C285" s="17" t="s">
        <v>282</v>
      </c>
      <c r="D285" s="18"/>
      <c r="E285" s="18"/>
      <c r="F285" s="18"/>
      <c r="G285" s="18"/>
      <c r="H285" s="18"/>
      <c r="I285" s="18">
        <v>1</v>
      </c>
      <c r="J285" s="18">
        <f t="shared" si="16"/>
        <v>1</v>
      </c>
      <c r="K285" s="56"/>
    </row>
    <row r="286" spans="1:11" ht="51.9" customHeight="1" x14ac:dyDescent="0.25">
      <c r="A286" s="55" t="s">
        <v>799</v>
      </c>
      <c r="B286" s="16" t="s">
        <v>801</v>
      </c>
      <c r="C286" s="17" t="s">
        <v>282</v>
      </c>
      <c r="D286" s="18"/>
      <c r="E286" s="18"/>
      <c r="F286" s="18"/>
      <c r="G286" s="18"/>
      <c r="H286" s="18"/>
      <c r="I286" s="18">
        <v>4</v>
      </c>
      <c r="J286" s="18">
        <f t="shared" ref="J286:J349" si="20">ROUNDUP(PRODUCT(D286:I286),2)</f>
        <v>4</v>
      </c>
      <c r="K286" s="56"/>
    </row>
    <row r="287" spans="1:11" ht="39" customHeight="1" x14ac:dyDescent="0.25">
      <c r="A287" s="55" t="s">
        <v>802</v>
      </c>
      <c r="B287" s="16" t="s">
        <v>804</v>
      </c>
      <c r="C287" s="17" t="s">
        <v>71</v>
      </c>
      <c r="D287" s="18"/>
      <c r="E287" s="18"/>
      <c r="F287" s="18"/>
      <c r="G287" s="18"/>
      <c r="H287" s="18"/>
      <c r="I287" s="18">
        <v>1</v>
      </c>
      <c r="J287" s="18">
        <f t="shared" si="20"/>
        <v>1</v>
      </c>
      <c r="K287" s="56"/>
    </row>
    <row r="288" spans="1:11" ht="24" customHeight="1" x14ac:dyDescent="0.25">
      <c r="A288" s="53" t="s">
        <v>805</v>
      </c>
      <c r="B288" s="9" t="s">
        <v>806</v>
      </c>
      <c r="C288" s="10"/>
      <c r="D288" s="14"/>
      <c r="E288" s="14"/>
      <c r="F288" s="14"/>
      <c r="G288" s="14"/>
      <c r="H288" s="14"/>
      <c r="I288" s="14"/>
      <c r="J288" s="15">
        <f t="shared" si="20"/>
        <v>0</v>
      </c>
      <c r="K288" s="57"/>
    </row>
    <row r="289" spans="1:11" ht="26.1" customHeight="1" x14ac:dyDescent="0.25">
      <c r="A289" s="55" t="s">
        <v>807</v>
      </c>
      <c r="B289" s="16" t="s">
        <v>809</v>
      </c>
      <c r="C289" s="17" t="s">
        <v>71</v>
      </c>
      <c r="D289" s="18"/>
      <c r="E289" s="18"/>
      <c r="F289" s="18"/>
      <c r="G289" s="18"/>
      <c r="H289" s="18"/>
      <c r="I289" s="18">
        <v>1</v>
      </c>
      <c r="J289" s="18">
        <f t="shared" si="20"/>
        <v>1</v>
      </c>
      <c r="K289" s="56"/>
    </row>
    <row r="290" spans="1:11" ht="39" customHeight="1" x14ac:dyDescent="0.25">
      <c r="A290" s="55" t="s">
        <v>810</v>
      </c>
      <c r="B290" s="16" t="s">
        <v>812</v>
      </c>
      <c r="C290" s="17" t="s">
        <v>71</v>
      </c>
      <c r="D290" s="18"/>
      <c r="E290" s="18"/>
      <c r="F290" s="18"/>
      <c r="G290" s="18"/>
      <c r="H290" s="18"/>
      <c r="I290" s="18">
        <v>1</v>
      </c>
      <c r="J290" s="18">
        <f t="shared" si="20"/>
        <v>1</v>
      </c>
      <c r="K290" s="56"/>
    </row>
    <row r="291" spans="1:11" ht="39" customHeight="1" x14ac:dyDescent="0.25">
      <c r="A291" s="55" t="s">
        <v>813</v>
      </c>
      <c r="B291" s="16" t="s">
        <v>815</v>
      </c>
      <c r="C291" s="17" t="s">
        <v>71</v>
      </c>
      <c r="D291" s="18"/>
      <c r="E291" s="18"/>
      <c r="F291" s="18"/>
      <c r="G291" s="18"/>
      <c r="H291" s="18"/>
      <c r="I291" s="18">
        <v>1</v>
      </c>
      <c r="J291" s="18">
        <f t="shared" si="20"/>
        <v>1</v>
      </c>
      <c r="K291" s="56"/>
    </row>
    <row r="292" spans="1:11" ht="24" customHeight="1" x14ac:dyDescent="0.25">
      <c r="A292" s="53" t="s">
        <v>816</v>
      </c>
      <c r="B292" s="9" t="s">
        <v>817</v>
      </c>
      <c r="C292" s="10"/>
      <c r="D292" s="14"/>
      <c r="E292" s="14"/>
      <c r="F292" s="14"/>
      <c r="G292" s="14"/>
      <c r="H292" s="14"/>
      <c r="I292" s="14"/>
      <c r="J292" s="15">
        <f t="shared" si="20"/>
        <v>0</v>
      </c>
      <c r="K292" s="57"/>
    </row>
    <row r="293" spans="1:11" ht="39" customHeight="1" x14ac:dyDescent="0.25">
      <c r="A293" s="55" t="s">
        <v>818</v>
      </c>
      <c r="B293" s="16" t="s">
        <v>820</v>
      </c>
      <c r="C293" s="17" t="s">
        <v>307</v>
      </c>
      <c r="D293" s="18"/>
      <c r="E293" s="18"/>
      <c r="F293" s="18"/>
      <c r="G293" s="18"/>
      <c r="H293" s="18"/>
      <c r="I293" s="18">
        <v>100</v>
      </c>
      <c r="J293" s="18">
        <f t="shared" si="20"/>
        <v>100</v>
      </c>
      <c r="K293" s="56" t="str">
        <f>K278</f>
        <v>Conforme projeto</v>
      </c>
    </row>
    <row r="294" spans="1:11" ht="39" customHeight="1" x14ac:dyDescent="0.25">
      <c r="A294" s="55" t="s">
        <v>821</v>
      </c>
      <c r="B294" s="16" t="s">
        <v>823</v>
      </c>
      <c r="C294" s="17" t="s">
        <v>307</v>
      </c>
      <c r="D294" s="18"/>
      <c r="E294" s="18"/>
      <c r="F294" s="18"/>
      <c r="G294" s="18"/>
      <c r="H294" s="18"/>
      <c r="I294" s="18">
        <v>14</v>
      </c>
      <c r="J294" s="18">
        <f t="shared" si="20"/>
        <v>14</v>
      </c>
      <c r="K294" s="56" t="str">
        <f>K293</f>
        <v>Conforme projeto</v>
      </c>
    </row>
    <row r="295" spans="1:11" ht="51.9" customHeight="1" x14ac:dyDescent="0.25">
      <c r="A295" s="55" t="s">
        <v>824</v>
      </c>
      <c r="B295" s="16" t="s">
        <v>826</v>
      </c>
      <c r="C295" s="17" t="s">
        <v>71</v>
      </c>
      <c r="D295" s="18"/>
      <c r="E295" s="18"/>
      <c r="F295" s="18"/>
      <c r="G295" s="18"/>
      <c r="H295" s="18"/>
      <c r="I295" s="18">
        <v>1</v>
      </c>
      <c r="J295" s="18">
        <f t="shared" si="20"/>
        <v>1</v>
      </c>
      <c r="K295" s="56" t="str">
        <f>K294</f>
        <v>Conforme projeto</v>
      </c>
    </row>
    <row r="296" spans="1:11" ht="39" customHeight="1" x14ac:dyDescent="0.25">
      <c r="A296" s="55" t="s">
        <v>827</v>
      </c>
      <c r="B296" s="16" t="s">
        <v>829</v>
      </c>
      <c r="C296" s="17" t="s">
        <v>71</v>
      </c>
      <c r="D296" s="18"/>
      <c r="E296" s="18"/>
      <c r="F296" s="18"/>
      <c r="G296" s="18"/>
      <c r="H296" s="18"/>
      <c r="I296" s="18">
        <v>1</v>
      </c>
      <c r="J296" s="18">
        <f t="shared" si="20"/>
        <v>1</v>
      </c>
      <c r="K296" s="56" t="str">
        <f t="shared" ref="K296:K298" si="21">K295</f>
        <v>Conforme projeto</v>
      </c>
    </row>
    <row r="297" spans="1:11" ht="39" customHeight="1" x14ac:dyDescent="0.25">
      <c r="A297" s="55" t="s">
        <v>830</v>
      </c>
      <c r="B297" s="16" t="s">
        <v>832</v>
      </c>
      <c r="C297" s="17" t="s">
        <v>71</v>
      </c>
      <c r="D297" s="18"/>
      <c r="E297" s="18"/>
      <c r="F297" s="18"/>
      <c r="G297" s="18"/>
      <c r="H297" s="18"/>
      <c r="I297" s="18">
        <v>3</v>
      </c>
      <c r="J297" s="18">
        <f t="shared" si="20"/>
        <v>3</v>
      </c>
      <c r="K297" s="56" t="str">
        <f t="shared" si="21"/>
        <v>Conforme projeto</v>
      </c>
    </row>
    <row r="298" spans="1:11" ht="26.1" customHeight="1" x14ac:dyDescent="0.25">
      <c r="A298" s="55" t="s">
        <v>833</v>
      </c>
      <c r="B298" s="16" t="s">
        <v>835</v>
      </c>
      <c r="C298" s="17" t="s">
        <v>307</v>
      </c>
      <c r="D298" s="18"/>
      <c r="E298" s="18"/>
      <c r="F298" s="18"/>
      <c r="G298" s="18"/>
      <c r="H298" s="18"/>
      <c r="I298" s="18">
        <v>3</v>
      </c>
      <c r="J298" s="18">
        <f t="shared" si="20"/>
        <v>3</v>
      </c>
      <c r="K298" s="56" t="str">
        <f t="shared" si="21"/>
        <v>Conforme projeto</v>
      </c>
    </row>
    <row r="299" spans="1:11" ht="24" customHeight="1" x14ac:dyDescent="0.25">
      <c r="A299" s="53" t="s">
        <v>836</v>
      </c>
      <c r="B299" s="9" t="s">
        <v>837</v>
      </c>
      <c r="C299" s="10"/>
      <c r="D299" s="14"/>
      <c r="E299" s="14"/>
      <c r="F299" s="14"/>
      <c r="G299" s="14"/>
      <c r="H299" s="14"/>
      <c r="I299" s="14"/>
      <c r="J299" s="15">
        <f t="shared" si="20"/>
        <v>0</v>
      </c>
      <c r="K299" s="57"/>
    </row>
    <row r="300" spans="1:11" ht="51.9" customHeight="1" x14ac:dyDescent="0.25">
      <c r="A300" s="55" t="s">
        <v>838</v>
      </c>
      <c r="B300" s="16" t="s">
        <v>840</v>
      </c>
      <c r="C300" s="17" t="s">
        <v>102</v>
      </c>
      <c r="D300" s="18">
        <v>20</v>
      </c>
      <c r="E300" s="18"/>
      <c r="F300" s="18"/>
      <c r="G300" s="18"/>
      <c r="H300" s="18"/>
      <c r="I300" s="18"/>
      <c r="J300" s="18">
        <f t="shared" si="20"/>
        <v>20</v>
      </c>
      <c r="K300" s="56"/>
    </row>
    <row r="301" spans="1:11" ht="51.9" customHeight="1" x14ac:dyDescent="0.25">
      <c r="A301" s="55" t="s">
        <v>841</v>
      </c>
      <c r="B301" s="16" t="s">
        <v>843</v>
      </c>
      <c r="C301" s="17" t="s">
        <v>102</v>
      </c>
      <c r="D301" s="18">
        <v>25</v>
      </c>
      <c r="E301" s="18"/>
      <c r="F301" s="18"/>
      <c r="G301" s="18"/>
      <c r="H301" s="18"/>
      <c r="I301" s="18"/>
      <c r="J301" s="18">
        <f t="shared" si="20"/>
        <v>25</v>
      </c>
      <c r="K301" s="56"/>
    </row>
    <row r="302" spans="1:11" ht="51.9" customHeight="1" x14ac:dyDescent="0.25">
      <c r="A302" s="55" t="s">
        <v>844</v>
      </c>
      <c r="B302" s="16" t="s">
        <v>846</v>
      </c>
      <c r="C302" s="17" t="s">
        <v>102</v>
      </c>
      <c r="D302" s="18">
        <v>30</v>
      </c>
      <c r="E302" s="18"/>
      <c r="F302" s="18"/>
      <c r="G302" s="18"/>
      <c r="H302" s="18"/>
      <c r="I302" s="18"/>
      <c r="J302" s="18">
        <f t="shared" si="20"/>
        <v>30</v>
      </c>
      <c r="K302" s="56"/>
    </row>
    <row r="303" spans="1:11" ht="51.9" customHeight="1" x14ac:dyDescent="0.25">
      <c r="A303" s="55" t="s">
        <v>847</v>
      </c>
      <c r="B303" s="16" t="s">
        <v>849</v>
      </c>
      <c r="C303" s="17" t="s">
        <v>102</v>
      </c>
      <c r="D303" s="18">
        <v>40</v>
      </c>
      <c r="E303" s="18"/>
      <c r="F303" s="18"/>
      <c r="G303" s="18"/>
      <c r="H303" s="18"/>
      <c r="I303" s="18"/>
      <c r="J303" s="18">
        <f t="shared" si="20"/>
        <v>40</v>
      </c>
      <c r="K303" s="56"/>
    </row>
    <row r="304" spans="1:11" ht="51.9" customHeight="1" x14ac:dyDescent="0.25">
      <c r="A304" s="55" t="s">
        <v>850</v>
      </c>
      <c r="B304" s="16" t="s">
        <v>852</v>
      </c>
      <c r="C304" s="17" t="s">
        <v>102</v>
      </c>
      <c r="D304" s="18">
        <v>175</v>
      </c>
      <c r="E304" s="18"/>
      <c r="F304" s="18"/>
      <c r="G304" s="18"/>
      <c r="H304" s="18"/>
      <c r="I304" s="18"/>
      <c r="J304" s="18">
        <f t="shared" si="20"/>
        <v>175</v>
      </c>
      <c r="K304" s="56"/>
    </row>
    <row r="305" spans="1:11" ht="51.9" customHeight="1" x14ac:dyDescent="0.25">
      <c r="A305" s="55" t="s">
        <v>853</v>
      </c>
      <c r="B305" s="16" t="s">
        <v>855</v>
      </c>
      <c r="C305" s="17" t="s">
        <v>102</v>
      </c>
      <c r="D305" s="18">
        <v>25</v>
      </c>
      <c r="E305" s="18"/>
      <c r="F305" s="18"/>
      <c r="G305" s="18"/>
      <c r="H305" s="18"/>
      <c r="I305" s="18"/>
      <c r="J305" s="18">
        <f t="shared" si="20"/>
        <v>25</v>
      </c>
      <c r="K305" s="56"/>
    </row>
    <row r="306" spans="1:11" ht="51.9" customHeight="1" x14ac:dyDescent="0.25">
      <c r="A306" s="55" t="s">
        <v>856</v>
      </c>
      <c r="B306" s="16" t="s">
        <v>858</v>
      </c>
      <c r="C306" s="17" t="s">
        <v>282</v>
      </c>
      <c r="D306" s="18"/>
      <c r="E306" s="18"/>
      <c r="F306" s="18"/>
      <c r="G306" s="18"/>
      <c r="H306" s="18"/>
      <c r="I306" s="18">
        <v>12</v>
      </c>
      <c r="J306" s="18">
        <f t="shared" si="20"/>
        <v>12</v>
      </c>
      <c r="K306" s="56"/>
    </row>
    <row r="307" spans="1:11" ht="51.9" customHeight="1" x14ac:dyDescent="0.25">
      <c r="A307" s="55" t="s">
        <v>859</v>
      </c>
      <c r="B307" s="16" t="s">
        <v>861</v>
      </c>
      <c r="C307" s="17" t="s">
        <v>282</v>
      </c>
      <c r="D307" s="18"/>
      <c r="E307" s="18"/>
      <c r="F307" s="18"/>
      <c r="G307" s="18"/>
      <c r="H307" s="18"/>
      <c r="I307" s="18">
        <v>6</v>
      </c>
      <c r="J307" s="18">
        <f t="shared" si="20"/>
        <v>6</v>
      </c>
      <c r="K307" s="56"/>
    </row>
    <row r="308" spans="1:11" ht="51.9" customHeight="1" x14ac:dyDescent="0.25">
      <c r="A308" s="55" t="s">
        <v>862</v>
      </c>
      <c r="B308" s="16" t="s">
        <v>864</v>
      </c>
      <c r="C308" s="17" t="s">
        <v>282</v>
      </c>
      <c r="D308" s="18"/>
      <c r="E308" s="18"/>
      <c r="F308" s="18"/>
      <c r="G308" s="18"/>
      <c r="H308" s="18"/>
      <c r="I308" s="18">
        <v>6</v>
      </c>
      <c r="J308" s="18">
        <f t="shared" si="20"/>
        <v>6</v>
      </c>
      <c r="K308" s="56"/>
    </row>
    <row r="309" spans="1:11" ht="51.9" customHeight="1" x14ac:dyDescent="0.25">
      <c r="A309" s="55" t="s">
        <v>865</v>
      </c>
      <c r="B309" s="16" t="s">
        <v>867</v>
      </c>
      <c r="C309" s="17" t="s">
        <v>282</v>
      </c>
      <c r="D309" s="18"/>
      <c r="E309" s="18"/>
      <c r="F309" s="18"/>
      <c r="G309" s="18"/>
      <c r="H309" s="18"/>
      <c r="I309" s="18">
        <v>8</v>
      </c>
      <c r="J309" s="18">
        <f t="shared" si="20"/>
        <v>8</v>
      </c>
      <c r="K309" s="56"/>
    </row>
    <row r="310" spans="1:11" ht="39" customHeight="1" x14ac:dyDescent="0.25">
      <c r="A310" s="55" t="s">
        <v>868</v>
      </c>
      <c r="B310" s="16" t="s">
        <v>870</v>
      </c>
      <c r="C310" s="17" t="s">
        <v>282</v>
      </c>
      <c r="D310" s="18"/>
      <c r="E310" s="18"/>
      <c r="F310" s="18"/>
      <c r="G310" s="18"/>
      <c r="H310" s="18"/>
      <c r="I310" s="18">
        <v>4</v>
      </c>
      <c r="J310" s="18">
        <f t="shared" si="20"/>
        <v>4</v>
      </c>
      <c r="K310" s="56"/>
    </row>
    <row r="311" spans="1:11" ht="39" customHeight="1" x14ac:dyDescent="0.25">
      <c r="A311" s="55" t="s">
        <v>871</v>
      </c>
      <c r="B311" s="16" t="s">
        <v>873</v>
      </c>
      <c r="C311" s="17" t="s">
        <v>102</v>
      </c>
      <c r="D311" s="18"/>
      <c r="E311" s="18"/>
      <c r="F311" s="18"/>
      <c r="G311" s="18"/>
      <c r="H311" s="18"/>
      <c r="I311" s="18">
        <v>30</v>
      </c>
      <c r="J311" s="18">
        <f t="shared" si="20"/>
        <v>30</v>
      </c>
      <c r="K311" s="56"/>
    </row>
    <row r="312" spans="1:11" ht="39" customHeight="1" x14ac:dyDescent="0.25">
      <c r="A312" s="55" t="s">
        <v>874</v>
      </c>
      <c r="B312" s="16" t="s">
        <v>876</v>
      </c>
      <c r="C312" s="17" t="s">
        <v>282</v>
      </c>
      <c r="D312" s="18"/>
      <c r="E312" s="18"/>
      <c r="F312" s="18"/>
      <c r="G312" s="18"/>
      <c r="H312" s="18"/>
      <c r="I312" s="18">
        <v>4</v>
      </c>
      <c r="J312" s="18">
        <f t="shared" si="20"/>
        <v>4</v>
      </c>
      <c r="K312" s="56"/>
    </row>
    <row r="313" spans="1:11" ht="51.9" customHeight="1" x14ac:dyDescent="0.25">
      <c r="A313" s="55" t="s">
        <v>877</v>
      </c>
      <c r="B313" s="16" t="s">
        <v>879</v>
      </c>
      <c r="C313" s="17" t="s">
        <v>282</v>
      </c>
      <c r="D313" s="18"/>
      <c r="E313" s="18"/>
      <c r="F313" s="18"/>
      <c r="G313" s="18"/>
      <c r="H313" s="18"/>
      <c r="I313" s="18">
        <v>8</v>
      </c>
      <c r="J313" s="18">
        <f t="shared" si="20"/>
        <v>8</v>
      </c>
      <c r="K313" s="56"/>
    </row>
    <row r="314" spans="1:11" ht="39" customHeight="1" x14ac:dyDescent="0.25">
      <c r="A314" s="55" t="s">
        <v>880</v>
      </c>
      <c r="B314" s="16" t="s">
        <v>882</v>
      </c>
      <c r="C314" s="17" t="s">
        <v>282</v>
      </c>
      <c r="D314" s="18"/>
      <c r="E314" s="18"/>
      <c r="F314" s="18"/>
      <c r="G314" s="18"/>
      <c r="H314" s="18"/>
      <c r="I314" s="18">
        <v>12</v>
      </c>
      <c r="J314" s="18">
        <f t="shared" si="20"/>
        <v>12</v>
      </c>
      <c r="K314" s="56"/>
    </row>
    <row r="315" spans="1:11" ht="24" customHeight="1" x14ac:dyDescent="0.25">
      <c r="A315" s="53" t="s">
        <v>883</v>
      </c>
      <c r="B315" s="9" t="s">
        <v>884</v>
      </c>
      <c r="C315" s="10"/>
      <c r="D315" s="14"/>
      <c r="E315" s="14"/>
      <c r="F315" s="14"/>
      <c r="G315" s="14"/>
      <c r="H315" s="14"/>
      <c r="I315" s="14"/>
      <c r="J315" s="15">
        <f t="shared" si="20"/>
        <v>0</v>
      </c>
      <c r="K315" s="57"/>
    </row>
    <row r="316" spans="1:11" ht="39" customHeight="1" x14ac:dyDescent="0.25">
      <c r="A316" s="55" t="s">
        <v>885</v>
      </c>
      <c r="B316" s="16" t="s">
        <v>887</v>
      </c>
      <c r="C316" s="17" t="s">
        <v>307</v>
      </c>
      <c r="D316" s="18"/>
      <c r="E316" s="18"/>
      <c r="F316" s="18"/>
      <c r="G316" s="18"/>
      <c r="H316" s="18"/>
      <c r="I316" s="18">
        <v>10</v>
      </c>
      <c r="J316" s="18">
        <f t="shared" si="20"/>
        <v>10</v>
      </c>
      <c r="K316" s="56"/>
    </row>
    <row r="317" spans="1:11" ht="39" customHeight="1" x14ac:dyDescent="0.25">
      <c r="A317" s="55" t="s">
        <v>888</v>
      </c>
      <c r="B317" s="16" t="s">
        <v>890</v>
      </c>
      <c r="C317" s="17" t="s">
        <v>307</v>
      </c>
      <c r="D317" s="18"/>
      <c r="E317" s="18"/>
      <c r="F317" s="18"/>
      <c r="G317" s="18"/>
      <c r="H317" s="18"/>
      <c r="I317" s="18">
        <v>2</v>
      </c>
      <c r="J317" s="18">
        <f t="shared" si="20"/>
        <v>2</v>
      </c>
      <c r="K317" s="56"/>
    </row>
    <row r="318" spans="1:11" ht="39" customHeight="1" x14ac:dyDescent="0.25">
      <c r="A318" s="55" t="s">
        <v>891</v>
      </c>
      <c r="B318" s="16" t="s">
        <v>893</v>
      </c>
      <c r="C318" s="17" t="s">
        <v>307</v>
      </c>
      <c r="D318" s="18"/>
      <c r="E318" s="18"/>
      <c r="F318" s="18"/>
      <c r="G318" s="18"/>
      <c r="H318" s="18"/>
      <c r="I318" s="18">
        <v>1</v>
      </c>
      <c r="J318" s="18">
        <f t="shared" si="20"/>
        <v>1</v>
      </c>
      <c r="K318" s="56"/>
    </row>
    <row r="319" spans="1:11" ht="39" customHeight="1" x14ac:dyDescent="0.25">
      <c r="A319" s="55" t="s">
        <v>894</v>
      </c>
      <c r="B319" s="16" t="s">
        <v>896</v>
      </c>
      <c r="C319" s="17" t="s">
        <v>307</v>
      </c>
      <c r="D319" s="18"/>
      <c r="E319" s="18"/>
      <c r="F319" s="18"/>
      <c r="G319" s="18"/>
      <c r="H319" s="18"/>
      <c r="I319" s="18">
        <v>3</v>
      </c>
      <c r="J319" s="18">
        <f t="shared" si="20"/>
        <v>3</v>
      </c>
      <c r="K319" s="56"/>
    </row>
    <row r="320" spans="1:11" ht="51.9" customHeight="1" x14ac:dyDescent="0.25">
      <c r="A320" s="55" t="s">
        <v>897</v>
      </c>
      <c r="B320" s="16" t="s">
        <v>899</v>
      </c>
      <c r="C320" s="17" t="s">
        <v>900</v>
      </c>
      <c r="D320" s="18"/>
      <c r="E320" s="18"/>
      <c r="F320" s="18"/>
      <c r="G320" s="18"/>
      <c r="H320" s="18"/>
      <c r="I320" s="18">
        <v>14</v>
      </c>
      <c r="J320" s="18">
        <f t="shared" si="20"/>
        <v>14</v>
      </c>
      <c r="K320" s="56"/>
    </row>
    <row r="321" spans="1:11" ht="24" customHeight="1" x14ac:dyDescent="0.25">
      <c r="A321" s="53" t="s">
        <v>901</v>
      </c>
      <c r="B321" s="9" t="s">
        <v>902</v>
      </c>
      <c r="C321" s="10"/>
      <c r="D321" s="14"/>
      <c r="E321" s="14"/>
      <c r="F321" s="14"/>
      <c r="G321" s="14"/>
      <c r="H321" s="14"/>
      <c r="I321" s="14"/>
      <c r="J321" s="15">
        <f t="shared" si="20"/>
        <v>0</v>
      </c>
      <c r="K321" s="57"/>
    </row>
    <row r="322" spans="1:11" ht="24" customHeight="1" x14ac:dyDescent="0.25">
      <c r="A322" s="53" t="s">
        <v>903</v>
      </c>
      <c r="B322" s="9" t="s">
        <v>904</v>
      </c>
      <c r="C322" s="10"/>
      <c r="D322" s="14"/>
      <c r="E322" s="14"/>
      <c r="F322" s="14"/>
      <c r="G322" s="14"/>
      <c r="H322" s="14"/>
      <c r="I322" s="14"/>
      <c r="J322" s="15">
        <f t="shared" si="20"/>
        <v>0</v>
      </c>
      <c r="K322" s="57"/>
    </row>
    <row r="323" spans="1:11" ht="26.1" customHeight="1" x14ac:dyDescent="0.25">
      <c r="A323" s="55" t="s">
        <v>905</v>
      </c>
      <c r="B323" s="16" t="s">
        <v>907</v>
      </c>
      <c r="C323" s="17" t="s">
        <v>282</v>
      </c>
      <c r="D323" s="18"/>
      <c r="E323" s="18"/>
      <c r="F323" s="18"/>
      <c r="G323" s="18"/>
      <c r="H323" s="18"/>
      <c r="I323" s="18">
        <v>1</v>
      </c>
      <c r="J323" s="18">
        <f t="shared" si="20"/>
        <v>1</v>
      </c>
      <c r="K323" s="56"/>
    </row>
    <row r="324" spans="1:11" ht="51.9" customHeight="1" x14ac:dyDescent="0.25">
      <c r="A324" s="55" t="s">
        <v>908</v>
      </c>
      <c r="B324" s="16" t="s">
        <v>910</v>
      </c>
      <c r="C324" s="17" t="s">
        <v>282</v>
      </c>
      <c r="D324" s="18"/>
      <c r="E324" s="18"/>
      <c r="F324" s="18"/>
      <c r="G324" s="18"/>
      <c r="H324" s="18"/>
      <c r="I324" s="18">
        <v>4</v>
      </c>
      <c r="J324" s="18">
        <f t="shared" si="20"/>
        <v>4</v>
      </c>
      <c r="K324" s="56"/>
    </row>
    <row r="325" spans="1:11" ht="51.9" customHeight="1" x14ac:dyDescent="0.25">
      <c r="A325" s="55" t="s">
        <v>911</v>
      </c>
      <c r="B325" s="16" t="s">
        <v>913</v>
      </c>
      <c r="C325" s="17" t="s">
        <v>282</v>
      </c>
      <c r="D325" s="18"/>
      <c r="E325" s="18"/>
      <c r="F325" s="18"/>
      <c r="G325" s="18"/>
      <c r="H325" s="18"/>
      <c r="I325" s="18">
        <v>2</v>
      </c>
      <c r="J325" s="18">
        <f t="shared" si="20"/>
        <v>2</v>
      </c>
      <c r="K325" s="56"/>
    </row>
    <row r="326" spans="1:11" ht="51.9" customHeight="1" x14ac:dyDescent="0.25">
      <c r="A326" s="55" t="s">
        <v>914</v>
      </c>
      <c r="B326" s="16" t="s">
        <v>916</v>
      </c>
      <c r="C326" s="17" t="s">
        <v>282</v>
      </c>
      <c r="D326" s="18"/>
      <c r="E326" s="18"/>
      <c r="F326" s="18"/>
      <c r="G326" s="18"/>
      <c r="H326" s="18"/>
      <c r="I326" s="18">
        <v>2</v>
      </c>
      <c r="J326" s="18">
        <f t="shared" si="20"/>
        <v>2</v>
      </c>
      <c r="K326" s="56"/>
    </row>
    <row r="327" spans="1:11" ht="51.9" customHeight="1" x14ac:dyDescent="0.25">
      <c r="A327" s="55" t="s">
        <v>917</v>
      </c>
      <c r="B327" s="16" t="s">
        <v>919</v>
      </c>
      <c r="C327" s="17" t="s">
        <v>282</v>
      </c>
      <c r="D327" s="18"/>
      <c r="E327" s="18"/>
      <c r="F327" s="18"/>
      <c r="G327" s="18"/>
      <c r="H327" s="18"/>
      <c r="I327" s="18">
        <v>4</v>
      </c>
      <c r="J327" s="18">
        <f t="shared" si="20"/>
        <v>4</v>
      </c>
      <c r="K327" s="56"/>
    </row>
    <row r="328" spans="1:11" ht="39" customHeight="1" x14ac:dyDescent="0.25">
      <c r="A328" s="55" t="s">
        <v>920</v>
      </c>
      <c r="B328" s="16" t="s">
        <v>922</v>
      </c>
      <c r="C328" s="17" t="s">
        <v>282</v>
      </c>
      <c r="D328" s="18"/>
      <c r="E328" s="18"/>
      <c r="F328" s="18"/>
      <c r="G328" s="18"/>
      <c r="H328" s="18"/>
      <c r="I328" s="18">
        <v>260</v>
      </c>
      <c r="J328" s="18">
        <f t="shared" si="20"/>
        <v>260</v>
      </c>
      <c r="K328" s="56"/>
    </row>
    <row r="329" spans="1:11" ht="26.1" customHeight="1" x14ac:dyDescent="0.25">
      <c r="A329" s="55" t="s">
        <v>923</v>
      </c>
      <c r="B329" s="16" t="s">
        <v>925</v>
      </c>
      <c r="C329" s="17" t="s">
        <v>282</v>
      </c>
      <c r="D329" s="18"/>
      <c r="E329" s="18"/>
      <c r="F329" s="18"/>
      <c r="G329" s="18"/>
      <c r="H329" s="18"/>
      <c r="I329" s="18">
        <v>143</v>
      </c>
      <c r="J329" s="18">
        <f t="shared" si="20"/>
        <v>143</v>
      </c>
      <c r="K329" s="56"/>
    </row>
    <row r="330" spans="1:11" ht="39" customHeight="1" x14ac:dyDescent="0.25">
      <c r="A330" s="55" t="s">
        <v>926</v>
      </c>
      <c r="B330" s="16" t="s">
        <v>928</v>
      </c>
      <c r="C330" s="17" t="s">
        <v>282</v>
      </c>
      <c r="D330" s="18"/>
      <c r="E330" s="18"/>
      <c r="F330" s="18"/>
      <c r="G330" s="18"/>
      <c r="H330" s="18"/>
      <c r="I330" s="18">
        <v>80</v>
      </c>
      <c r="J330" s="18">
        <f t="shared" si="20"/>
        <v>80</v>
      </c>
      <c r="K330" s="56"/>
    </row>
    <row r="331" spans="1:11" ht="51.9" customHeight="1" x14ac:dyDescent="0.25">
      <c r="A331" s="55" t="s">
        <v>929</v>
      </c>
      <c r="B331" s="16" t="s">
        <v>931</v>
      </c>
      <c r="C331" s="17" t="s">
        <v>282</v>
      </c>
      <c r="D331" s="18"/>
      <c r="E331" s="18"/>
      <c r="F331" s="18"/>
      <c r="G331" s="18"/>
      <c r="H331" s="18"/>
      <c r="I331" s="18">
        <v>720</v>
      </c>
      <c r="J331" s="18">
        <f t="shared" si="20"/>
        <v>720</v>
      </c>
      <c r="K331" s="56"/>
    </row>
    <row r="332" spans="1:11" ht="39" customHeight="1" x14ac:dyDescent="0.25">
      <c r="A332" s="55" t="s">
        <v>932</v>
      </c>
      <c r="B332" s="16" t="s">
        <v>934</v>
      </c>
      <c r="C332" s="17" t="s">
        <v>282</v>
      </c>
      <c r="D332" s="18"/>
      <c r="E332" s="18"/>
      <c r="F332" s="18"/>
      <c r="G332" s="18"/>
      <c r="H332" s="18"/>
      <c r="I332" s="18">
        <v>2</v>
      </c>
      <c r="J332" s="18">
        <f t="shared" si="20"/>
        <v>2</v>
      </c>
      <c r="K332" s="56"/>
    </row>
    <row r="333" spans="1:11" ht="26.1" customHeight="1" x14ac:dyDescent="0.25">
      <c r="A333" s="55" t="s">
        <v>935</v>
      </c>
      <c r="B333" s="16" t="s">
        <v>937</v>
      </c>
      <c r="C333" s="17" t="s">
        <v>282</v>
      </c>
      <c r="D333" s="18"/>
      <c r="E333" s="18"/>
      <c r="F333" s="18"/>
      <c r="G333" s="18"/>
      <c r="H333" s="18"/>
      <c r="I333" s="18">
        <v>10</v>
      </c>
      <c r="J333" s="18">
        <f t="shared" si="20"/>
        <v>10</v>
      </c>
      <c r="K333" s="56"/>
    </row>
    <row r="334" spans="1:11" ht="26.1" customHeight="1" x14ac:dyDescent="0.25">
      <c r="A334" s="55" t="s">
        <v>938</v>
      </c>
      <c r="B334" s="16" t="s">
        <v>940</v>
      </c>
      <c r="C334" s="17" t="s">
        <v>282</v>
      </c>
      <c r="D334" s="18"/>
      <c r="E334" s="18"/>
      <c r="F334" s="18"/>
      <c r="G334" s="18"/>
      <c r="H334" s="18"/>
      <c r="I334" s="18">
        <v>123</v>
      </c>
      <c r="J334" s="18">
        <f t="shared" si="20"/>
        <v>123</v>
      </c>
      <c r="K334" s="56"/>
    </row>
    <row r="335" spans="1:11" ht="26.1" customHeight="1" x14ac:dyDescent="0.25">
      <c r="A335" s="55" t="s">
        <v>941</v>
      </c>
      <c r="B335" s="16" t="s">
        <v>943</v>
      </c>
      <c r="C335" s="17" t="s">
        <v>282</v>
      </c>
      <c r="D335" s="18"/>
      <c r="E335" s="18"/>
      <c r="F335" s="18"/>
      <c r="G335" s="18"/>
      <c r="H335" s="18"/>
      <c r="I335" s="18">
        <v>9</v>
      </c>
      <c r="J335" s="18">
        <f t="shared" si="20"/>
        <v>9</v>
      </c>
      <c r="K335" s="56"/>
    </row>
    <row r="336" spans="1:11" ht="26.1" customHeight="1" x14ac:dyDescent="0.25">
      <c r="A336" s="55" t="s">
        <v>944</v>
      </c>
      <c r="B336" s="16" t="s">
        <v>946</v>
      </c>
      <c r="C336" s="17" t="s">
        <v>282</v>
      </c>
      <c r="D336" s="18"/>
      <c r="E336" s="18"/>
      <c r="F336" s="18"/>
      <c r="G336" s="18"/>
      <c r="H336" s="18"/>
      <c r="I336" s="18">
        <v>7</v>
      </c>
      <c r="J336" s="18">
        <f t="shared" si="20"/>
        <v>7</v>
      </c>
      <c r="K336" s="56"/>
    </row>
    <row r="337" spans="1:11" ht="26.1" customHeight="1" x14ac:dyDescent="0.25">
      <c r="A337" s="55" t="s">
        <v>947</v>
      </c>
      <c r="B337" s="16" t="s">
        <v>949</v>
      </c>
      <c r="C337" s="17" t="s">
        <v>282</v>
      </c>
      <c r="D337" s="18"/>
      <c r="E337" s="18"/>
      <c r="F337" s="18"/>
      <c r="G337" s="18"/>
      <c r="H337" s="18"/>
      <c r="I337" s="18">
        <v>7</v>
      </c>
      <c r="J337" s="18">
        <f t="shared" si="20"/>
        <v>7</v>
      </c>
      <c r="K337" s="56"/>
    </row>
    <row r="338" spans="1:11" ht="26.1" customHeight="1" x14ac:dyDescent="0.25">
      <c r="A338" s="55" t="s">
        <v>950</v>
      </c>
      <c r="B338" s="16" t="s">
        <v>952</v>
      </c>
      <c r="C338" s="17" t="s">
        <v>282</v>
      </c>
      <c r="D338" s="18"/>
      <c r="E338" s="18"/>
      <c r="F338" s="18"/>
      <c r="G338" s="18"/>
      <c r="H338" s="18"/>
      <c r="I338" s="18">
        <v>1</v>
      </c>
      <c r="J338" s="18">
        <f t="shared" si="20"/>
        <v>1</v>
      </c>
      <c r="K338" s="56"/>
    </row>
    <row r="339" spans="1:11" ht="26.1" customHeight="1" x14ac:dyDescent="0.25">
      <c r="A339" s="55" t="s">
        <v>953</v>
      </c>
      <c r="B339" s="16" t="s">
        <v>955</v>
      </c>
      <c r="C339" s="17" t="s">
        <v>282</v>
      </c>
      <c r="D339" s="18"/>
      <c r="E339" s="18"/>
      <c r="F339" s="18"/>
      <c r="G339" s="18"/>
      <c r="H339" s="18"/>
      <c r="I339" s="18">
        <v>1</v>
      </c>
      <c r="J339" s="18">
        <f t="shared" si="20"/>
        <v>1</v>
      </c>
      <c r="K339" s="56"/>
    </row>
    <row r="340" spans="1:11" ht="39" customHeight="1" x14ac:dyDescent="0.25">
      <c r="A340" s="55" t="s">
        <v>956</v>
      </c>
      <c r="B340" s="16" t="s">
        <v>958</v>
      </c>
      <c r="C340" s="17" t="s">
        <v>282</v>
      </c>
      <c r="D340" s="18"/>
      <c r="E340" s="18"/>
      <c r="F340" s="18"/>
      <c r="G340" s="18"/>
      <c r="H340" s="18"/>
      <c r="I340" s="18">
        <v>8</v>
      </c>
      <c r="J340" s="18">
        <f t="shared" si="20"/>
        <v>8</v>
      </c>
      <c r="K340" s="56"/>
    </row>
    <row r="341" spans="1:11" ht="26.1" customHeight="1" x14ac:dyDescent="0.25">
      <c r="A341" s="55" t="s">
        <v>959</v>
      </c>
      <c r="B341" s="16" t="s">
        <v>961</v>
      </c>
      <c r="C341" s="17" t="s">
        <v>282</v>
      </c>
      <c r="D341" s="18"/>
      <c r="E341" s="18"/>
      <c r="F341" s="18"/>
      <c r="G341" s="18"/>
      <c r="H341" s="18"/>
      <c r="I341" s="18">
        <v>3</v>
      </c>
      <c r="J341" s="18">
        <f t="shared" si="20"/>
        <v>3</v>
      </c>
      <c r="K341" s="56"/>
    </row>
    <row r="342" spans="1:11" ht="26.1" customHeight="1" x14ac:dyDescent="0.25">
      <c r="A342" s="55" t="s">
        <v>962</v>
      </c>
      <c r="B342" s="16" t="s">
        <v>964</v>
      </c>
      <c r="C342" s="17" t="s">
        <v>282</v>
      </c>
      <c r="D342" s="18"/>
      <c r="E342" s="18"/>
      <c r="F342" s="18"/>
      <c r="G342" s="18"/>
      <c r="H342" s="18"/>
      <c r="I342" s="18">
        <v>4</v>
      </c>
      <c r="J342" s="18">
        <f t="shared" si="20"/>
        <v>4</v>
      </c>
      <c r="K342" s="56"/>
    </row>
    <row r="343" spans="1:11" ht="26.1" customHeight="1" x14ac:dyDescent="0.25">
      <c r="A343" s="55" t="s">
        <v>965</v>
      </c>
      <c r="B343" s="16" t="s">
        <v>967</v>
      </c>
      <c r="C343" s="17" t="s">
        <v>282</v>
      </c>
      <c r="D343" s="18"/>
      <c r="E343" s="18"/>
      <c r="F343" s="18"/>
      <c r="G343" s="18"/>
      <c r="H343" s="18"/>
      <c r="I343" s="18">
        <v>2</v>
      </c>
      <c r="J343" s="18">
        <f t="shared" si="20"/>
        <v>2</v>
      </c>
      <c r="K343" s="56"/>
    </row>
    <row r="344" spans="1:11" ht="26.1" customHeight="1" x14ac:dyDescent="0.25">
      <c r="A344" s="55" t="s">
        <v>968</v>
      </c>
      <c r="B344" s="16" t="s">
        <v>970</v>
      </c>
      <c r="C344" s="17" t="s">
        <v>282</v>
      </c>
      <c r="D344" s="18"/>
      <c r="E344" s="18"/>
      <c r="F344" s="18"/>
      <c r="G344" s="18"/>
      <c r="H344" s="18"/>
      <c r="I344" s="18">
        <v>2</v>
      </c>
      <c r="J344" s="18">
        <f t="shared" si="20"/>
        <v>2</v>
      </c>
      <c r="K344" s="56"/>
    </row>
    <row r="345" spans="1:11" ht="39" customHeight="1" x14ac:dyDescent="0.25">
      <c r="A345" s="55" t="s">
        <v>971</v>
      </c>
      <c r="B345" s="16" t="s">
        <v>973</v>
      </c>
      <c r="C345" s="17" t="s">
        <v>282</v>
      </c>
      <c r="D345" s="18"/>
      <c r="E345" s="18"/>
      <c r="F345" s="18"/>
      <c r="G345" s="18"/>
      <c r="H345" s="18"/>
      <c r="I345" s="18">
        <v>6</v>
      </c>
      <c r="J345" s="18">
        <f t="shared" si="20"/>
        <v>6</v>
      </c>
      <c r="K345" s="56"/>
    </row>
    <row r="346" spans="1:11" ht="24" customHeight="1" x14ac:dyDescent="0.25">
      <c r="A346" s="53" t="s">
        <v>974</v>
      </c>
      <c r="B346" s="9" t="s">
        <v>975</v>
      </c>
      <c r="C346" s="10"/>
      <c r="D346" s="14"/>
      <c r="E346" s="14"/>
      <c r="F346" s="14"/>
      <c r="G346" s="14"/>
      <c r="H346" s="14"/>
      <c r="I346" s="14"/>
      <c r="J346" s="15">
        <f t="shared" si="20"/>
        <v>0</v>
      </c>
      <c r="K346" s="57"/>
    </row>
    <row r="347" spans="1:11" ht="51.9" customHeight="1" x14ac:dyDescent="0.25">
      <c r="A347" s="55" t="s">
        <v>976</v>
      </c>
      <c r="B347" s="16" t="s">
        <v>978</v>
      </c>
      <c r="C347" s="17" t="s">
        <v>102</v>
      </c>
      <c r="D347" s="18">
        <v>40</v>
      </c>
      <c r="E347" s="18"/>
      <c r="F347" s="18"/>
      <c r="G347" s="18"/>
      <c r="H347" s="18"/>
      <c r="I347" s="18"/>
      <c r="J347" s="18">
        <f t="shared" si="20"/>
        <v>40</v>
      </c>
      <c r="K347" s="56"/>
    </row>
    <row r="348" spans="1:11" ht="51.9" customHeight="1" x14ac:dyDescent="0.25">
      <c r="A348" s="55" t="s">
        <v>979</v>
      </c>
      <c r="B348" s="16" t="s">
        <v>981</v>
      </c>
      <c r="C348" s="17" t="s">
        <v>102</v>
      </c>
      <c r="D348" s="18">
        <v>40</v>
      </c>
      <c r="E348" s="18"/>
      <c r="F348" s="18"/>
      <c r="G348" s="18"/>
      <c r="H348" s="18"/>
      <c r="I348" s="18"/>
      <c r="J348" s="18">
        <f t="shared" si="20"/>
        <v>40</v>
      </c>
      <c r="K348" s="56"/>
    </row>
    <row r="349" spans="1:11" ht="51.9" customHeight="1" x14ac:dyDescent="0.25">
      <c r="A349" s="55" t="s">
        <v>982</v>
      </c>
      <c r="B349" s="16" t="s">
        <v>984</v>
      </c>
      <c r="C349" s="17" t="s">
        <v>102</v>
      </c>
      <c r="D349" s="18">
        <v>70</v>
      </c>
      <c r="E349" s="18"/>
      <c r="F349" s="18"/>
      <c r="G349" s="18"/>
      <c r="H349" s="18"/>
      <c r="I349" s="18"/>
      <c r="J349" s="18">
        <f t="shared" si="20"/>
        <v>70</v>
      </c>
      <c r="K349" s="56"/>
    </row>
    <row r="350" spans="1:11" ht="51.9" customHeight="1" x14ac:dyDescent="0.25">
      <c r="A350" s="55" t="s">
        <v>985</v>
      </c>
      <c r="B350" s="16" t="s">
        <v>987</v>
      </c>
      <c r="C350" s="17" t="s">
        <v>102</v>
      </c>
      <c r="D350" s="18">
        <v>80</v>
      </c>
      <c r="E350" s="18"/>
      <c r="F350" s="18"/>
      <c r="G350" s="18"/>
      <c r="H350" s="18"/>
      <c r="I350" s="18"/>
      <c r="J350" s="18">
        <f t="shared" ref="J350:J413" si="22">ROUNDUP(PRODUCT(D350:I350),2)</f>
        <v>80</v>
      </c>
      <c r="K350" s="56"/>
    </row>
    <row r="351" spans="1:11" ht="51.9" customHeight="1" x14ac:dyDescent="0.25">
      <c r="A351" s="55" t="s">
        <v>988</v>
      </c>
      <c r="B351" s="16" t="s">
        <v>990</v>
      </c>
      <c r="C351" s="17" t="s">
        <v>102</v>
      </c>
      <c r="D351" s="18">
        <v>140</v>
      </c>
      <c r="E351" s="18"/>
      <c r="F351" s="18"/>
      <c r="G351" s="18"/>
      <c r="H351" s="18"/>
      <c r="I351" s="18"/>
      <c r="J351" s="18">
        <f t="shared" si="22"/>
        <v>140</v>
      </c>
      <c r="K351" s="56"/>
    </row>
    <row r="352" spans="1:11" ht="39" customHeight="1" x14ac:dyDescent="0.25">
      <c r="A352" s="55" t="s">
        <v>991</v>
      </c>
      <c r="B352" s="16" t="s">
        <v>993</v>
      </c>
      <c r="C352" s="17" t="s">
        <v>102</v>
      </c>
      <c r="D352" s="18">
        <v>11319.5</v>
      </c>
      <c r="E352" s="18"/>
      <c r="F352" s="18"/>
      <c r="G352" s="18"/>
      <c r="H352" s="18"/>
      <c r="I352" s="18"/>
      <c r="J352" s="18">
        <f t="shared" si="22"/>
        <v>11319.5</v>
      </c>
      <c r="K352" s="56"/>
    </row>
    <row r="353" spans="1:11" ht="39" customHeight="1" x14ac:dyDescent="0.25">
      <c r="A353" s="55" t="s">
        <v>994</v>
      </c>
      <c r="B353" s="16" t="s">
        <v>996</v>
      </c>
      <c r="C353" s="17" t="s">
        <v>102</v>
      </c>
      <c r="D353" s="18">
        <v>1051.5999999999999</v>
      </c>
      <c r="E353" s="18"/>
      <c r="F353" s="18"/>
      <c r="G353" s="18"/>
      <c r="H353" s="18"/>
      <c r="I353" s="18"/>
      <c r="J353" s="18">
        <f t="shared" si="22"/>
        <v>1051.5999999999999</v>
      </c>
      <c r="K353" s="56"/>
    </row>
    <row r="354" spans="1:11" ht="39" customHeight="1" x14ac:dyDescent="0.25">
      <c r="A354" s="55" t="s">
        <v>997</v>
      </c>
      <c r="B354" s="16" t="s">
        <v>999</v>
      </c>
      <c r="C354" s="17" t="s">
        <v>102</v>
      </c>
      <c r="D354" s="18">
        <v>60.3</v>
      </c>
      <c r="E354" s="18"/>
      <c r="F354" s="18"/>
      <c r="G354" s="18"/>
      <c r="H354" s="18"/>
      <c r="I354" s="18"/>
      <c r="J354" s="18">
        <f t="shared" si="22"/>
        <v>60.3</v>
      </c>
      <c r="K354" s="56"/>
    </row>
    <row r="355" spans="1:11" ht="24" customHeight="1" x14ac:dyDescent="0.25">
      <c r="A355" s="53" t="s">
        <v>1000</v>
      </c>
      <c r="B355" s="9" t="s">
        <v>1001</v>
      </c>
      <c r="C355" s="10"/>
      <c r="D355" s="14"/>
      <c r="E355" s="14"/>
      <c r="F355" s="14"/>
      <c r="G355" s="14"/>
      <c r="H355" s="14"/>
      <c r="I355" s="14"/>
      <c r="J355" s="15">
        <f t="shared" si="22"/>
        <v>0</v>
      </c>
      <c r="K355" s="57"/>
    </row>
    <row r="356" spans="1:11" ht="39" customHeight="1" x14ac:dyDescent="0.25">
      <c r="A356" s="55" t="s">
        <v>1002</v>
      </c>
      <c r="B356" s="16" t="s">
        <v>1004</v>
      </c>
      <c r="C356" s="17" t="s">
        <v>282</v>
      </c>
      <c r="D356" s="18"/>
      <c r="E356" s="18"/>
      <c r="F356" s="18"/>
      <c r="G356" s="18"/>
      <c r="H356" s="18"/>
      <c r="I356" s="18">
        <v>24</v>
      </c>
      <c r="J356" s="18">
        <f t="shared" si="22"/>
        <v>24</v>
      </c>
      <c r="K356" s="56"/>
    </row>
    <row r="357" spans="1:11" ht="39" customHeight="1" x14ac:dyDescent="0.25">
      <c r="A357" s="55" t="s">
        <v>1005</v>
      </c>
      <c r="B357" s="16" t="s">
        <v>1007</v>
      </c>
      <c r="C357" s="17" t="s">
        <v>282</v>
      </c>
      <c r="D357" s="18"/>
      <c r="E357" s="18"/>
      <c r="F357" s="18"/>
      <c r="G357" s="18"/>
      <c r="H357" s="18"/>
      <c r="I357" s="18">
        <v>120</v>
      </c>
      <c r="J357" s="18">
        <f t="shared" si="22"/>
        <v>120</v>
      </c>
      <c r="K357" s="56"/>
    </row>
    <row r="358" spans="1:11" ht="39" customHeight="1" x14ac:dyDescent="0.25">
      <c r="A358" s="55" t="s">
        <v>1008</v>
      </c>
      <c r="B358" s="16" t="s">
        <v>1010</v>
      </c>
      <c r="C358" s="17" t="s">
        <v>282</v>
      </c>
      <c r="D358" s="18"/>
      <c r="E358" s="18"/>
      <c r="F358" s="18"/>
      <c r="G358" s="18"/>
      <c r="H358" s="18"/>
      <c r="I358" s="18">
        <v>30</v>
      </c>
      <c r="J358" s="18">
        <f t="shared" si="22"/>
        <v>30</v>
      </c>
      <c r="K358" s="56"/>
    </row>
    <row r="359" spans="1:11" ht="39" customHeight="1" x14ac:dyDescent="0.25">
      <c r="A359" s="55" t="s">
        <v>1011</v>
      </c>
      <c r="B359" s="16" t="s">
        <v>1013</v>
      </c>
      <c r="C359" s="17" t="s">
        <v>282</v>
      </c>
      <c r="D359" s="18"/>
      <c r="E359" s="18"/>
      <c r="F359" s="18"/>
      <c r="G359" s="18"/>
      <c r="H359" s="18"/>
      <c r="I359" s="18">
        <v>12</v>
      </c>
      <c r="J359" s="18">
        <f t="shared" si="22"/>
        <v>12</v>
      </c>
      <c r="K359" s="56"/>
    </row>
    <row r="360" spans="1:11" ht="39" customHeight="1" x14ac:dyDescent="0.25">
      <c r="A360" s="55" t="s">
        <v>1014</v>
      </c>
      <c r="B360" s="16" t="s">
        <v>1016</v>
      </c>
      <c r="C360" s="17" t="s">
        <v>282</v>
      </c>
      <c r="D360" s="18"/>
      <c r="E360" s="18"/>
      <c r="F360" s="18"/>
      <c r="G360" s="18"/>
      <c r="H360" s="18"/>
      <c r="I360" s="18">
        <v>260</v>
      </c>
      <c r="J360" s="18">
        <f t="shared" si="22"/>
        <v>260</v>
      </c>
      <c r="K360" s="56"/>
    </row>
    <row r="361" spans="1:11" ht="39" customHeight="1" x14ac:dyDescent="0.25">
      <c r="A361" s="55" t="s">
        <v>1017</v>
      </c>
      <c r="B361" s="16" t="s">
        <v>1019</v>
      </c>
      <c r="C361" s="17" t="s">
        <v>282</v>
      </c>
      <c r="D361" s="18"/>
      <c r="E361" s="18"/>
      <c r="F361" s="18"/>
      <c r="G361" s="18"/>
      <c r="H361" s="18"/>
      <c r="I361" s="18">
        <v>40</v>
      </c>
      <c r="J361" s="18">
        <f t="shared" si="22"/>
        <v>40</v>
      </c>
      <c r="K361" s="56"/>
    </row>
    <row r="362" spans="1:11" ht="39" customHeight="1" x14ac:dyDescent="0.25">
      <c r="A362" s="55" t="s">
        <v>1020</v>
      </c>
      <c r="B362" s="16" t="s">
        <v>1022</v>
      </c>
      <c r="C362" s="17" t="s">
        <v>282</v>
      </c>
      <c r="D362" s="18"/>
      <c r="E362" s="18"/>
      <c r="F362" s="18"/>
      <c r="G362" s="18"/>
      <c r="H362" s="18"/>
      <c r="I362" s="18">
        <v>237</v>
      </c>
      <c r="J362" s="18">
        <f t="shared" si="22"/>
        <v>237</v>
      </c>
      <c r="K362" s="56"/>
    </row>
    <row r="363" spans="1:11" ht="39" customHeight="1" x14ac:dyDescent="0.25">
      <c r="A363" s="55" t="s">
        <v>1023</v>
      </c>
      <c r="B363" s="16" t="s">
        <v>1025</v>
      </c>
      <c r="C363" s="17" t="s">
        <v>282</v>
      </c>
      <c r="D363" s="18"/>
      <c r="E363" s="18"/>
      <c r="F363" s="18"/>
      <c r="G363" s="18"/>
      <c r="H363" s="18"/>
      <c r="I363" s="18">
        <v>12</v>
      </c>
      <c r="J363" s="18">
        <f t="shared" si="22"/>
        <v>12</v>
      </c>
      <c r="K363" s="56"/>
    </row>
    <row r="364" spans="1:11" ht="39" customHeight="1" x14ac:dyDescent="0.25">
      <c r="A364" s="55" t="s">
        <v>1026</v>
      </c>
      <c r="B364" s="16" t="s">
        <v>1028</v>
      </c>
      <c r="C364" s="17" t="s">
        <v>282</v>
      </c>
      <c r="D364" s="18"/>
      <c r="E364" s="18"/>
      <c r="F364" s="18"/>
      <c r="G364" s="18"/>
      <c r="H364" s="18"/>
      <c r="I364" s="18">
        <v>43</v>
      </c>
      <c r="J364" s="18">
        <f t="shared" si="22"/>
        <v>43</v>
      </c>
      <c r="K364" s="56"/>
    </row>
    <row r="365" spans="1:11" ht="39" customHeight="1" x14ac:dyDescent="0.25">
      <c r="A365" s="55" t="s">
        <v>1029</v>
      </c>
      <c r="B365" s="16" t="s">
        <v>1031</v>
      </c>
      <c r="C365" s="17" t="s">
        <v>282</v>
      </c>
      <c r="D365" s="18"/>
      <c r="E365" s="18"/>
      <c r="F365" s="18"/>
      <c r="G365" s="18"/>
      <c r="H365" s="18"/>
      <c r="I365" s="18">
        <v>7</v>
      </c>
      <c r="J365" s="18">
        <f t="shared" si="22"/>
        <v>7</v>
      </c>
      <c r="K365" s="56"/>
    </row>
    <row r="366" spans="1:11" ht="39" customHeight="1" x14ac:dyDescent="0.25">
      <c r="A366" s="55" t="s">
        <v>1032</v>
      </c>
      <c r="B366" s="16" t="s">
        <v>1034</v>
      </c>
      <c r="C366" s="17" t="s">
        <v>282</v>
      </c>
      <c r="D366" s="18"/>
      <c r="E366" s="18"/>
      <c r="F366" s="18"/>
      <c r="G366" s="18"/>
      <c r="H366" s="18"/>
      <c r="I366" s="18">
        <v>20</v>
      </c>
      <c r="J366" s="18">
        <f t="shared" si="22"/>
        <v>20</v>
      </c>
      <c r="K366" s="56"/>
    </row>
    <row r="367" spans="1:11" ht="39" customHeight="1" x14ac:dyDescent="0.25">
      <c r="A367" s="55" t="s">
        <v>1035</v>
      </c>
      <c r="B367" s="16" t="s">
        <v>1037</v>
      </c>
      <c r="C367" s="17" t="s">
        <v>282</v>
      </c>
      <c r="D367" s="18"/>
      <c r="E367" s="18"/>
      <c r="F367" s="18"/>
      <c r="G367" s="18"/>
      <c r="H367" s="18"/>
      <c r="I367" s="18">
        <v>12</v>
      </c>
      <c r="J367" s="18">
        <f t="shared" si="22"/>
        <v>12</v>
      </c>
      <c r="K367" s="56"/>
    </row>
    <row r="368" spans="1:11" ht="39" customHeight="1" x14ac:dyDescent="0.25">
      <c r="A368" s="55" t="s">
        <v>1038</v>
      </c>
      <c r="B368" s="16" t="s">
        <v>1040</v>
      </c>
      <c r="C368" s="17" t="s">
        <v>282</v>
      </c>
      <c r="D368" s="18"/>
      <c r="E368" s="18"/>
      <c r="F368" s="18"/>
      <c r="G368" s="18"/>
      <c r="H368" s="18"/>
      <c r="I368" s="18">
        <v>21</v>
      </c>
      <c r="J368" s="18">
        <f t="shared" si="22"/>
        <v>21</v>
      </c>
      <c r="K368" s="56"/>
    </row>
    <row r="369" spans="1:11" ht="39" customHeight="1" x14ac:dyDescent="0.25">
      <c r="A369" s="55" t="s">
        <v>1041</v>
      </c>
      <c r="B369" s="16" t="s">
        <v>1043</v>
      </c>
      <c r="C369" s="17" t="s">
        <v>102</v>
      </c>
      <c r="D369" s="18">
        <v>1430</v>
      </c>
      <c r="E369" s="18"/>
      <c r="F369" s="18"/>
      <c r="G369" s="18"/>
      <c r="H369" s="18"/>
      <c r="I369" s="18"/>
      <c r="J369" s="18">
        <f t="shared" si="22"/>
        <v>1430</v>
      </c>
      <c r="K369" s="56"/>
    </row>
    <row r="370" spans="1:11" ht="24" customHeight="1" x14ac:dyDescent="0.25">
      <c r="A370" s="53" t="s">
        <v>1044</v>
      </c>
      <c r="B370" s="9" t="s">
        <v>1045</v>
      </c>
      <c r="C370" s="10"/>
      <c r="D370" s="14"/>
      <c r="E370" s="14"/>
      <c r="F370" s="14"/>
      <c r="G370" s="14"/>
      <c r="H370" s="14"/>
      <c r="I370" s="14"/>
      <c r="J370" s="15">
        <f t="shared" si="22"/>
        <v>0</v>
      </c>
      <c r="K370" s="57"/>
    </row>
    <row r="371" spans="1:11" ht="65.099999999999994" customHeight="1" x14ac:dyDescent="0.25">
      <c r="A371" s="55" t="s">
        <v>1046</v>
      </c>
      <c r="B371" s="16" t="s">
        <v>1048</v>
      </c>
      <c r="C371" s="17" t="s">
        <v>71</v>
      </c>
      <c r="D371" s="18"/>
      <c r="E371" s="18"/>
      <c r="F371" s="18"/>
      <c r="G371" s="18"/>
      <c r="H371" s="18"/>
      <c r="I371" s="18">
        <v>180</v>
      </c>
      <c r="J371" s="18">
        <f t="shared" si="22"/>
        <v>180</v>
      </c>
      <c r="K371" s="56"/>
    </row>
    <row r="372" spans="1:11" ht="26.1" customHeight="1" x14ac:dyDescent="0.25">
      <c r="A372" s="55" t="s">
        <v>1049</v>
      </c>
      <c r="B372" s="16" t="s">
        <v>1051</v>
      </c>
      <c r="C372" s="17" t="s">
        <v>71</v>
      </c>
      <c r="D372" s="18"/>
      <c r="E372" s="18"/>
      <c r="F372" s="18"/>
      <c r="G372" s="18"/>
      <c r="H372" s="18"/>
      <c r="I372" s="18">
        <v>15</v>
      </c>
      <c r="J372" s="18">
        <f t="shared" si="22"/>
        <v>15</v>
      </c>
      <c r="K372" s="56"/>
    </row>
    <row r="373" spans="1:11" ht="51.9" customHeight="1" x14ac:dyDescent="0.25">
      <c r="A373" s="55" t="s">
        <v>1052</v>
      </c>
      <c r="B373" s="16" t="s">
        <v>1054</v>
      </c>
      <c r="C373" s="17" t="s">
        <v>282</v>
      </c>
      <c r="D373" s="18"/>
      <c r="E373" s="18"/>
      <c r="F373" s="18"/>
      <c r="G373" s="18"/>
      <c r="H373" s="18"/>
      <c r="I373" s="18">
        <v>12</v>
      </c>
      <c r="J373" s="18">
        <f t="shared" si="22"/>
        <v>12</v>
      </c>
      <c r="K373" s="56"/>
    </row>
    <row r="374" spans="1:11" ht="26.1" customHeight="1" x14ac:dyDescent="0.25">
      <c r="A374" s="55" t="s">
        <v>1055</v>
      </c>
      <c r="B374" s="16" t="s">
        <v>1057</v>
      </c>
      <c r="C374" s="17" t="s">
        <v>282</v>
      </c>
      <c r="D374" s="18"/>
      <c r="E374" s="18"/>
      <c r="F374" s="18"/>
      <c r="G374" s="18"/>
      <c r="H374" s="18"/>
      <c r="I374" s="18">
        <v>6</v>
      </c>
      <c r="J374" s="18">
        <f t="shared" si="22"/>
        <v>6</v>
      </c>
      <c r="K374" s="56"/>
    </row>
    <row r="375" spans="1:11" ht="39" customHeight="1" x14ac:dyDescent="0.25">
      <c r="A375" s="55" t="s">
        <v>1058</v>
      </c>
      <c r="B375" s="16" t="s">
        <v>1060</v>
      </c>
      <c r="C375" s="17" t="s">
        <v>282</v>
      </c>
      <c r="D375" s="18"/>
      <c r="E375" s="18"/>
      <c r="F375" s="18"/>
      <c r="G375" s="18"/>
      <c r="H375" s="18"/>
      <c r="I375" s="18">
        <v>12</v>
      </c>
      <c r="J375" s="18">
        <f t="shared" si="22"/>
        <v>12</v>
      </c>
      <c r="K375" s="56"/>
    </row>
    <row r="376" spans="1:11" ht="24" customHeight="1" x14ac:dyDescent="0.25">
      <c r="A376" s="53" t="s">
        <v>1061</v>
      </c>
      <c r="B376" s="9" t="s">
        <v>1062</v>
      </c>
      <c r="C376" s="10"/>
      <c r="D376" s="14"/>
      <c r="E376" s="14"/>
      <c r="F376" s="14"/>
      <c r="G376" s="14"/>
      <c r="H376" s="14"/>
      <c r="I376" s="14"/>
      <c r="J376" s="15">
        <f t="shared" si="22"/>
        <v>0</v>
      </c>
      <c r="K376" s="57"/>
    </row>
    <row r="377" spans="1:11" ht="39" customHeight="1" x14ac:dyDescent="0.25">
      <c r="A377" s="55" t="s">
        <v>1063</v>
      </c>
      <c r="B377" s="16" t="s">
        <v>1065</v>
      </c>
      <c r="C377" s="17" t="s">
        <v>102</v>
      </c>
      <c r="D377" s="18">
        <v>140</v>
      </c>
      <c r="E377" s="18"/>
      <c r="F377" s="18"/>
      <c r="G377" s="18"/>
      <c r="H377" s="18"/>
      <c r="I377" s="18"/>
      <c r="J377" s="18">
        <f t="shared" si="22"/>
        <v>140</v>
      </c>
      <c r="K377" s="56"/>
    </row>
    <row r="378" spans="1:11" ht="39" customHeight="1" x14ac:dyDescent="0.25">
      <c r="A378" s="55" t="s">
        <v>1066</v>
      </c>
      <c r="B378" s="16" t="s">
        <v>1068</v>
      </c>
      <c r="C378" s="17" t="s">
        <v>282</v>
      </c>
      <c r="D378" s="18"/>
      <c r="E378" s="18"/>
      <c r="F378" s="18"/>
      <c r="G378" s="18"/>
      <c r="H378" s="18"/>
      <c r="I378" s="18">
        <v>46</v>
      </c>
      <c r="J378" s="18">
        <f t="shared" si="22"/>
        <v>46</v>
      </c>
      <c r="K378" s="56"/>
    </row>
    <row r="379" spans="1:11" ht="39" customHeight="1" x14ac:dyDescent="0.25">
      <c r="A379" s="55" t="s">
        <v>1069</v>
      </c>
      <c r="B379" s="16" t="s">
        <v>1071</v>
      </c>
      <c r="C379" s="17" t="s">
        <v>282</v>
      </c>
      <c r="D379" s="18"/>
      <c r="E379" s="18"/>
      <c r="F379" s="18"/>
      <c r="G379" s="18"/>
      <c r="H379" s="18"/>
      <c r="I379" s="18">
        <v>15</v>
      </c>
      <c r="J379" s="18">
        <f t="shared" si="22"/>
        <v>15</v>
      </c>
      <c r="K379" s="56"/>
    </row>
    <row r="380" spans="1:11" ht="51.9" customHeight="1" x14ac:dyDescent="0.25">
      <c r="A380" s="55" t="s">
        <v>1072</v>
      </c>
      <c r="B380" s="16" t="s">
        <v>1074</v>
      </c>
      <c r="C380" s="17" t="s">
        <v>282</v>
      </c>
      <c r="D380" s="18"/>
      <c r="E380" s="18"/>
      <c r="F380" s="18"/>
      <c r="G380" s="18"/>
      <c r="H380" s="18"/>
      <c r="I380" s="18">
        <v>15</v>
      </c>
      <c r="J380" s="18">
        <f t="shared" si="22"/>
        <v>15</v>
      </c>
      <c r="K380" s="56"/>
    </row>
    <row r="381" spans="1:11" ht="24" customHeight="1" x14ac:dyDescent="0.25">
      <c r="A381" s="53" t="s">
        <v>1075</v>
      </c>
      <c r="B381" s="9" t="s">
        <v>1076</v>
      </c>
      <c r="C381" s="10"/>
      <c r="D381" s="14"/>
      <c r="E381" s="14"/>
      <c r="F381" s="14"/>
      <c r="G381" s="14"/>
      <c r="H381" s="14"/>
      <c r="I381" s="14"/>
      <c r="J381" s="15">
        <f t="shared" si="22"/>
        <v>0</v>
      </c>
      <c r="K381" s="57"/>
    </row>
    <row r="382" spans="1:11" ht="51.9" customHeight="1" x14ac:dyDescent="0.25">
      <c r="A382" s="55" t="s">
        <v>1077</v>
      </c>
      <c r="B382" s="16" t="s">
        <v>1079</v>
      </c>
      <c r="C382" s="17" t="s">
        <v>102</v>
      </c>
      <c r="D382" s="18">
        <v>1430</v>
      </c>
      <c r="E382" s="18"/>
      <c r="F382" s="18"/>
      <c r="G382" s="18"/>
      <c r="H382" s="18"/>
      <c r="I382" s="18"/>
      <c r="J382" s="18">
        <f t="shared" si="22"/>
        <v>1430</v>
      </c>
      <c r="K382" s="56"/>
    </row>
    <row r="383" spans="1:11" ht="39" customHeight="1" x14ac:dyDescent="0.25">
      <c r="A383" s="55" t="s">
        <v>1080</v>
      </c>
      <c r="B383" s="16" t="s">
        <v>1082</v>
      </c>
      <c r="C383" s="17" t="s">
        <v>102</v>
      </c>
      <c r="D383" s="18">
        <v>10.9</v>
      </c>
      <c r="E383" s="18"/>
      <c r="F383" s="18"/>
      <c r="G383" s="18"/>
      <c r="H383" s="18"/>
      <c r="I383" s="18"/>
      <c r="J383" s="18">
        <f t="shared" si="22"/>
        <v>10.9</v>
      </c>
      <c r="K383" s="56"/>
    </row>
    <row r="384" spans="1:11" ht="39" customHeight="1" x14ac:dyDescent="0.25">
      <c r="A384" s="55" t="s">
        <v>1083</v>
      </c>
      <c r="B384" s="16" t="s">
        <v>1043</v>
      </c>
      <c r="C384" s="17" t="s">
        <v>102</v>
      </c>
      <c r="D384" s="18">
        <v>1430</v>
      </c>
      <c r="E384" s="18"/>
      <c r="F384" s="18"/>
      <c r="G384" s="18"/>
      <c r="H384" s="18"/>
      <c r="I384" s="18"/>
      <c r="J384" s="18">
        <f t="shared" si="22"/>
        <v>1430</v>
      </c>
      <c r="K384" s="56"/>
    </row>
    <row r="385" spans="1:11" ht="51.9" customHeight="1" x14ac:dyDescent="0.25">
      <c r="A385" s="55" t="s">
        <v>1084</v>
      </c>
      <c r="B385" s="16" t="s">
        <v>1086</v>
      </c>
      <c r="C385" s="17" t="s">
        <v>102</v>
      </c>
      <c r="D385" s="18">
        <v>40</v>
      </c>
      <c r="E385" s="18"/>
      <c r="F385" s="18"/>
      <c r="G385" s="18"/>
      <c r="H385" s="18"/>
      <c r="I385" s="18"/>
      <c r="J385" s="18">
        <f t="shared" si="22"/>
        <v>40</v>
      </c>
      <c r="K385" s="56"/>
    </row>
    <row r="386" spans="1:11" ht="39" customHeight="1" x14ac:dyDescent="0.25">
      <c r="A386" s="55" t="s">
        <v>1087</v>
      </c>
      <c r="B386" s="16" t="s">
        <v>1089</v>
      </c>
      <c r="C386" s="17" t="s">
        <v>102</v>
      </c>
      <c r="D386" s="18">
        <v>60</v>
      </c>
      <c r="E386" s="18"/>
      <c r="F386" s="18"/>
      <c r="G386" s="18"/>
      <c r="H386" s="18"/>
      <c r="I386" s="18"/>
      <c r="J386" s="18">
        <f t="shared" si="22"/>
        <v>60</v>
      </c>
      <c r="K386" s="56"/>
    </row>
    <row r="387" spans="1:11" ht="51.9" customHeight="1" x14ac:dyDescent="0.25">
      <c r="A387" s="55" t="s">
        <v>1090</v>
      </c>
      <c r="B387" s="16" t="s">
        <v>1092</v>
      </c>
      <c r="C387" s="17" t="s">
        <v>102</v>
      </c>
      <c r="D387" s="18">
        <v>120</v>
      </c>
      <c r="E387" s="18"/>
      <c r="F387" s="18"/>
      <c r="G387" s="18"/>
      <c r="H387" s="18"/>
      <c r="I387" s="18"/>
      <c r="J387" s="18">
        <f t="shared" si="22"/>
        <v>120</v>
      </c>
      <c r="K387" s="56"/>
    </row>
    <row r="388" spans="1:11" ht="51.9" customHeight="1" x14ac:dyDescent="0.25">
      <c r="A388" s="55" t="s">
        <v>1093</v>
      </c>
      <c r="B388" s="16" t="s">
        <v>1095</v>
      </c>
      <c r="C388" s="17" t="s">
        <v>102</v>
      </c>
      <c r="D388" s="18">
        <v>1600</v>
      </c>
      <c r="E388" s="18"/>
      <c r="F388" s="18"/>
      <c r="G388" s="18"/>
      <c r="H388" s="18"/>
      <c r="I388" s="18"/>
      <c r="J388" s="18">
        <f t="shared" si="22"/>
        <v>1600</v>
      </c>
      <c r="K388" s="56"/>
    </row>
    <row r="389" spans="1:11" ht="24" customHeight="1" x14ac:dyDescent="0.25">
      <c r="A389" s="53" t="s">
        <v>1096</v>
      </c>
      <c r="B389" s="9" t="s">
        <v>1097</v>
      </c>
      <c r="C389" s="10"/>
      <c r="D389" s="14"/>
      <c r="E389" s="14"/>
      <c r="F389" s="14"/>
      <c r="G389" s="14"/>
      <c r="H389" s="14"/>
      <c r="I389" s="14"/>
      <c r="J389" s="15">
        <f t="shared" si="22"/>
        <v>0</v>
      </c>
      <c r="K389" s="57"/>
    </row>
    <row r="390" spans="1:11" ht="24" customHeight="1" x14ac:dyDescent="0.25">
      <c r="A390" s="55" t="s">
        <v>1098</v>
      </c>
      <c r="B390" s="16" t="s">
        <v>1100</v>
      </c>
      <c r="C390" s="17" t="s">
        <v>102</v>
      </c>
      <c r="D390" s="18">
        <v>150</v>
      </c>
      <c r="E390" s="18"/>
      <c r="F390" s="18"/>
      <c r="G390" s="18"/>
      <c r="H390" s="18"/>
      <c r="I390" s="18"/>
      <c r="J390" s="18">
        <f t="shared" si="22"/>
        <v>150</v>
      </c>
      <c r="K390" s="56"/>
    </row>
    <row r="391" spans="1:11" ht="24" customHeight="1" x14ac:dyDescent="0.25">
      <c r="A391" s="55" t="s">
        <v>1101</v>
      </c>
      <c r="B391" s="16" t="s">
        <v>1103</v>
      </c>
      <c r="C391" s="17" t="s">
        <v>282</v>
      </c>
      <c r="D391" s="18"/>
      <c r="E391" s="18"/>
      <c r="F391" s="18"/>
      <c r="G391" s="18"/>
      <c r="H391" s="18"/>
      <c r="I391" s="18">
        <v>15</v>
      </c>
      <c r="J391" s="18">
        <f t="shared" si="22"/>
        <v>15</v>
      </c>
      <c r="K391" s="56"/>
    </row>
    <row r="392" spans="1:11" ht="51.9" customHeight="1" x14ac:dyDescent="0.25">
      <c r="A392" s="55" t="s">
        <v>1104</v>
      </c>
      <c r="B392" s="16" t="s">
        <v>1106</v>
      </c>
      <c r="C392" s="17" t="s">
        <v>307</v>
      </c>
      <c r="D392" s="18"/>
      <c r="E392" s="18"/>
      <c r="F392" s="18"/>
      <c r="G392" s="18"/>
      <c r="H392" s="18"/>
      <c r="I392" s="18">
        <v>2</v>
      </c>
      <c r="J392" s="18">
        <f t="shared" si="22"/>
        <v>2</v>
      </c>
      <c r="K392" s="56"/>
    </row>
    <row r="393" spans="1:11" ht="24" customHeight="1" x14ac:dyDescent="0.25">
      <c r="A393" s="53" t="s">
        <v>1107</v>
      </c>
      <c r="B393" s="9" t="s">
        <v>1108</v>
      </c>
      <c r="C393" s="10"/>
      <c r="D393" s="14"/>
      <c r="E393" s="14"/>
      <c r="F393" s="14"/>
      <c r="G393" s="14"/>
      <c r="H393" s="14"/>
      <c r="I393" s="14"/>
      <c r="J393" s="15">
        <f t="shared" si="22"/>
        <v>0</v>
      </c>
      <c r="K393" s="57"/>
    </row>
    <row r="394" spans="1:11" ht="24" customHeight="1" x14ac:dyDescent="0.25">
      <c r="A394" s="53" t="s">
        <v>1109</v>
      </c>
      <c r="B394" s="9" t="s">
        <v>1110</v>
      </c>
      <c r="C394" s="10"/>
      <c r="D394" s="14"/>
      <c r="E394" s="14"/>
      <c r="F394" s="14"/>
      <c r="G394" s="14"/>
      <c r="H394" s="14"/>
      <c r="I394" s="14"/>
      <c r="J394" s="15">
        <f t="shared" si="22"/>
        <v>0</v>
      </c>
      <c r="K394" s="57"/>
    </row>
    <row r="395" spans="1:11" ht="51.9" customHeight="1" x14ac:dyDescent="0.25">
      <c r="A395" s="55" t="s">
        <v>1111</v>
      </c>
      <c r="B395" s="16" t="s">
        <v>1113</v>
      </c>
      <c r="C395" s="17" t="s">
        <v>71</v>
      </c>
      <c r="D395" s="18"/>
      <c r="E395" s="18"/>
      <c r="F395" s="18"/>
      <c r="G395" s="18"/>
      <c r="H395" s="18"/>
      <c r="I395" s="18">
        <v>10</v>
      </c>
      <c r="J395" s="18">
        <f t="shared" si="22"/>
        <v>10</v>
      </c>
      <c r="K395" s="56"/>
    </row>
    <row r="396" spans="1:11" ht="26.1" customHeight="1" x14ac:dyDescent="0.25">
      <c r="A396" s="55" t="s">
        <v>1114</v>
      </c>
      <c r="B396" s="16" t="s">
        <v>1116</v>
      </c>
      <c r="C396" s="17" t="s">
        <v>102</v>
      </c>
      <c r="D396" s="18">
        <v>45</v>
      </c>
      <c r="E396" s="18"/>
      <c r="F396" s="18"/>
      <c r="G396" s="18"/>
      <c r="H396" s="18"/>
      <c r="I396" s="18"/>
      <c r="J396" s="18">
        <f t="shared" si="22"/>
        <v>45</v>
      </c>
      <c r="K396" s="56"/>
    </row>
    <row r="397" spans="1:11" ht="26.1" customHeight="1" x14ac:dyDescent="0.25">
      <c r="A397" s="55" t="s">
        <v>1117</v>
      </c>
      <c r="B397" s="16" t="s">
        <v>1119</v>
      </c>
      <c r="C397" s="17" t="s">
        <v>282</v>
      </c>
      <c r="D397" s="18"/>
      <c r="E397" s="18"/>
      <c r="F397" s="18"/>
      <c r="G397" s="18"/>
      <c r="H397" s="18"/>
      <c r="I397" s="18">
        <v>1</v>
      </c>
      <c r="J397" s="18">
        <f t="shared" si="22"/>
        <v>1</v>
      </c>
      <c r="K397" s="56"/>
    </row>
    <row r="398" spans="1:11" ht="39" customHeight="1" x14ac:dyDescent="0.25">
      <c r="A398" s="55" t="s">
        <v>1120</v>
      </c>
      <c r="B398" s="16" t="s">
        <v>1122</v>
      </c>
      <c r="C398" s="17" t="s">
        <v>282</v>
      </c>
      <c r="D398" s="18"/>
      <c r="E398" s="18"/>
      <c r="F398" s="18"/>
      <c r="G398" s="18"/>
      <c r="H398" s="18"/>
      <c r="I398" s="18">
        <v>10</v>
      </c>
      <c r="J398" s="18">
        <f t="shared" si="22"/>
        <v>10</v>
      </c>
      <c r="K398" s="56"/>
    </row>
    <row r="399" spans="1:11" ht="24" customHeight="1" x14ac:dyDescent="0.25">
      <c r="A399" s="53" t="s">
        <v>1123</v>
      </c>
      <c r="B399" s="9" t="s">
        <v>1124</v>
      </c>
      <c r="C399" s="10"/>
      <c r="D399" s="14"/>
      <c r="E399" s="14"/>
      <c r="F399" s="14"/>
      <c r="G399" s="14"/>
      <c r="H399" s="14"/>
      <c r="I399" s="14"/>
      <c r="J399" s="15">
        <f t="shared" si="22"/>
        <v>0</v>
      </c>
      <c r="K399" s="57"/>
    </row>
    <row r="400" spans="1:11" ht="39" customHeight="1" x14ac:dyDescent="0.25">
      <c r="A400" s="55" t="s">
        <v>1125</v>
      </c>
      <c r="B400" s="16" t="s">
        <v>1127</v>
      </c>
      <c r="C400" s="17" t="s">
        <v>102</v>
      </c>
      <c r="D400" s="18">
        <v>150</v>
      </c>
      <c r="E400" s="18"/>
      <c r="F400" s="18"/>
      <c r="G400" s="18"/>
      <c r="H400" s="18"/>
      <c r="I400" s="18"/>
      <c r="J400" s="18">
        <f t="shared" si="22"/>
        <v>150</v>
      </c>
      <c r="K400" s="56"/>
    </row>
    <row r="401" spans="1:11" ht="26.1" customHeight="1" x14ac:dyDescent="0.25">
      <c r="A401" s="55" t="s">
        <v>1128</v>
      </c>
      <c r="B401" s="16" t="s">
        <v>1130</v>
      </c>
      <c r="C401" s="17" t="s">
        <v>102</v>
      </c>
      <c r="D401" s="18">
        <v>30</v>
      </c>
      <c r="E401" s="18"/>
      <c r="F401" s="18"/>
      <c r="G401" s="18"/>
      <c r="H401" s="18"/>
      <c r="I401" s="18"/>
      <c r="J401" s="18">
        <f t="shared" si="22"/>
        <v>30</v>
      </c>
      <c r="K401" s="56"/>
    </row>
    <row r="402" spans="1:11" ht="39" customHeight="1" x14ac:dyDescent="0.25">
      <c r="A402" s="55" t="s">
        <v>1131</v>
      </c>
      <c r="B402" s="16" t="s">
        <v>1133</v>
      </c>
      <c r="C402" s="17" t="s">
        <v>102</v>
      </c>
      <c r="D402" s="18">
        <v>25</v>
      </c>
      <c r="E402" s="18"/>
      <c r="F402" s="18"/>
      <c r="G402" s="18"/>
      <c r="H402" s="18"/>
      <c r="I402" s="18"/>
      <c r="J402" s="18">
        <f t="shared" si="22"/>
        <v>25</v>
      </c>
      <c r="K402" s="56"/>
    </row>
    <row r="403" spans="1:11" ht="24" customHeight="1" x14ac:dyDescent="0.25">
      <c r="A403" s="53" t="s">
        <v>1134</v>
      </c>
      <c r="B403" s="9" t="s">
        <v>1135</v>
      </c>
      <c r="C403" s="10"/>
      <c r="D403" s="14"/>
      <c r="E403" s="14"/>
      <c r="F403" s="14"/>
      <c r="G403" s="14"/>
      <c r="H403" s="14"/>
      <c r="I403" s="14"/>
      <c r="J403" s="15">
        <f t="shared" si="22"/>
        <v>0</v>
      </c>
      <c r="K403" s="57"/>
    </row>
    <row r="404" spans="1:11" ht="26.1" customHeight="1" x14ac:dyDescent="0.25">
      <c r="A404" s="55" t="s">
        <v>1136</v>
      </c>
      <c r="B404" s="16" t="s">
        <v>1138</v>
      </c>
      <c r="C404" s="17" t="s">
        <v>307</v>
      </c>
      <c r="D404" s="18"/>
      <c r="E404" s="18"/>
      <c r="F404" s="18"/>
      <c r="G404" s="18"/>
      <c r="H404" s="18"/>
      <c r="I404" s="18">
        <v>1</v>
      </c>
      <c r="J404" s="18">
        <f t="shared" si="22"/>
        <v>1</v>
      </c>
      <c r="K404" s="56"/>
    </row>
    <row r="405" spans="1:11" ht="51.9" customHeight="1" x14ac:dyDescent="0.25">
      <c r="A405" s="55" t="s">
        <v>1139</v>
      </c>
      <c r="B405" s="16" t="s">
        <v>1141</v>
      </c>
      <c r="C405" s="17" t="s">
        <v>307</v>
      </c>
      <c r="D405" s="18"/>
      <c r="E405" s="18"/>
      <c r="F405" s="18"/>
      <c r="G405" s="18"/>
      <c r="H405" s="18"/>
      <c r="I405" s="18">
        <v>5</v>
      </c>
      <c r="J405" s="18">
        <f t="shared" si="22"/>
        <v>5</v>
      </c>
      <c r="K405" s="56"/>
    </row>
    <row r="406" spans="1:11" ht="24" customHeight="1" x14ac:dyDescent="0.25">
      <c r="A406" s="53" t="s">
        <v>1142</v>
      </c>
      <c r="B406" s="9" t="s">
        <v>1143</v>
      </c>
      <c r="C406" s="10"/>
      <c r="D406" s="14"/>
      <c r="E406" s="14"/>
      <c r="F406" s="14"/>
      <c r="G406" s="14"/>
      <c r="H406" s="14"/>
      <c r="I406" s="14"/>
      <c r="J406" s="15">
        <f t="shared" si="22"/>
        <v>0</v>
      </c>
      <c r="K406" s="57"/>
    </row>
    <row r="407" spans="1:11" ht="24" customHeight="1" x14ac:dyDescent="0.25">
      <c r="A407" s="53" t="s">
        <v>1144</v>
      </c>
      <c r="B407" s="9" t="s">
        <v>1145</v>
      </c>
      <c r="C407" s="10"/>
      <c r="D407" s="14"/>
      <c r="E407" s="14"/>
      <c r="F407" s="14"/>
      <c r="G407" s="14"/>
      <c r="H407" s="14"/>
      <c r="I407" s="14"/>
      <c r="J407" s="15">
        <f t="shared" si="22"/>
        <v>0</v>
      </c>
      <c r="K407" s="57"/>
    </row>
    <row r="408" spans="1:11" ht="39" customHeight="1" x14ac:dyDescent="0.25">
      <c r="A408" s="55" t="s">
        <v>1146</v>
      </c>
      <c r="B408" s="16" t="s">
        <v>1148</v>
      </c>
      <c r="C408" s="17" t="s">
        <v>102</v>
      </c>
      <c r="D408" s="18">
        <v>1407</v>
      </c>
      <c r="E408" s="18"/>
      <c r="F408" s="18"/>
      <c r="G408" s="18"/>
      <c r="H408" s="18"/>
      <c r="I408" s="18"/>
      <c r="J408" s="18">
        <f t="shared" si="22"/>
        <v>1407</v>
      </c>
      <c r="K408" s="56"/>
    </row>
    <row r="409" spans="1:11" ht="39" customHeight="1" x14ac:dyDescent="0.25">
      <c r="A409" s="55" t="s">
        <v>1149</v>
      </c>
      <c r="B409" s="16" t="s">
        <v>1151</v>
      </c>
      <c r="C409" s="17" t="s">
        <v>102</v>
      </c>
      <c r="D409" s="18">
        <v>1407</v>
      </c>
      <c r="E409" s="18"/>
      <c r="F409" s="18"/>
      <c r="G409" s="18"/>
      <c r="H409" s="18"/>
      <c r="I409" s="18"/>
      <c r="J409" s="18">
        <f t="shared" si="22"/>
        <v>1407</v>
      </c>
      <c r="K409" s="56"/>
    </row>
    <row r="410" spans="1:11" ht="39" customHeight="1" x14ac:dyDescent="0.25">
      <c r="A410" s="55" t="s">
        <v>1152</v>
      </c>
      <c r="B410" s="16" t="s">
        <v>1154</v>
      </c>
      <c r="C410" s="17" t="s">
        <v>102</v>
      </c>
      <c r="D410" s="18">
        <v>463</v>
      </c>
      <c r="E410" s="18"/>
      <c r="F410" s="18"/>
      <c r="G410" s="18"/>
      <c r="H410" s="18"/>
      <c r="I410" s="18"/>
      <c r="J410" s="18">
        <f t="shared" si="22"/>
        <v>463</v>
      </c>
      <c r="K410" s="56"/>
    </row>
    <row r="411" spans="1:11" ht="39" customHeight="1" x14ac:dyDescent="0.25">
      <c r="A411" s="55" t="s">
        <v>1155</v>
      </c>
      <c r="B411" s="16" t="s">
        <v>1157</v>
      </c>
      <c r="C411" s="17" t="s">
        <v>102</v>
      </c>
      <c r="D411" s="18">
        <v>180</v>
      </c>
      <c r="E411" s="18"/>
      <c r="F411" s="18"/>
      <c r="G411" s="18"/>
      <c r="H411" s="18"/>
      <c r="I411" s="18"/>
      <c r="J411" s="18">
        <f t="shared" si="22"/>
        <v>180</v>
      </c>
      <c r="K411" s="56"/>
    </row>
    <row r="412" spans="1:11" ht="39" customHeight="1" x14ac:dyDescent="0.25">
      <c r="A412" s="55" t="s">
        <v>1158</v>
      </c>
      <c r="B412" s="16" t="s">
        <v>1509</v>
      </c>
      <c r="C412" s="17" t="s">
        <v>102</v>
      </c>
      <c r="D412" s="18">
        <v>180</v>
      </c>
      <c r="E412" s="18"/>
      <c r="F412" s="18"/>
      <c r="G412" s="18"/>
      <c r="H412" s="18"/>
      <c r="I412" s="18"/>
      <c r="J412" s="18">
        <f t="shared" si="22"/>
        <v>180</v>
      </c>
      <c r="K412" s="56"/>
    </row>
    <row r="413" spans="1:11" ht="24" customHeight="1" x14ac:dyDescent="0.25">
      <c r="A413" s="53" t="s">
        <v>1161</v>
      </c>
      <c r="B413" s="9" t="s">
        <v>1162</v>
      </c>
      <c r="C413" s="10"/>
      <c r="D413" s="14"/>
      <c r="E413" s="14"/>
      <c r="F413" s="14"/>
      <c r="G413" s="14"/>
      <c r="H413" s="14"/>
      <c r="I413" s="14"/>
      <c r="J413" s="15">
        <f t="shared" si="22"/>
        <v>0</v>
      </c>
      <c r="K413" s="57"/>
    </row>
    <row r="414" spans="1:11" ht="39" customHeight="1" x14ac:dyDescent="0.25">
      <c r="A414" s="55" t="s">
        <v>1163</v>
      </c>
      <c r="B414" s="16" t="s">
        <v>394</v>
      </c>
      <c r="C414" s="17" t="s">
        <v>102</v>
      </c>
      <c r="D414" s="18">
        <v>60</v>
      </c>
      <c r="E414" s="18"/>
      <c r="F414" s="18"/>
      <c r="G414" s="18"/>
      <c r="H414" s="18"/>
      <c r="I414" s="18"/>
      <c r="J414" s="18">
        <f t="shared" ref="J414:J495" si="23">ROUNDUP(PRODUCT(D414:I414),2)</f>
        <v>60</v>
      </c>
      <c r="K414" s="56"/>
    </row>
    <row r="415" spans="1:11" ht="39" customHeight="1" x14ac:dyDescent="0.25">
      <c r="A415" s="55" t="s">
        <v>1164</v>
      </c>
      <c r="B415" s="16" t="s">
        <v>454</v>
      </c>
      <c r="C415" s="17" t="s">
        <v>282</v>
      </c>
      <c r="D415" s="18"/>
      <c r="E415" s="18"/>
      <c r="F415" s="18"/>
      <c r="G415" s="18"/>
      <c r="H415" s="18"/>
      <c r="I415" s="18">
        <v>12</v>
      </c>
      <c r="J415" s="18">
        <f t="shared" si="23"/>
        <v>12</v>
      </c>
      <c r="K415" s="56"/>
    </row>
    <row r="416" spans="1:11" ht="39" customHeight="1" x14ac:dyDescent="0.25">
      <c r="A416" s="55" t="s">
        <v>1165</v>
      </c>
      <c r="B416" s="16" t="s">
        <v>439</v>
      </c>
      <c r="C416" s="17" t="s">
        <v>282</v>
      </c>
      <c r="D416" s="18"/>
      <c r="E416" s="18"/>
      <c r="F416" s="18"/>
      <c r="G416" s="18"/>
      <c r="H416" s="18"/>
      <c r="I416" s="18">
        <v>12</v>
      </c>
      <c r="J416" s="18">
        <f t="shared" si="23"/>
        <v>12</v>
      </c>
      <c r="K416" s="56"/>
    </row>
    <row r="417" spans="1:11" ht="39" customHeight="1" x14ac:dyDescent="0.25">
      <c r="A417" s="55" t="s">
        <v>1166</v>
      </c>
      <c r="B417" s="16" t="s">
        <v>483</v>
      </c>
      <c r="C417" s="17" t="s">
        <v>282</v>
      </c>
      <c r="D417" s="18"/>
      <c r="E417" s="18"/>
      <c r="F417" s="18"/>
      <c r="G417" s="18"/>
      <c r="H417" s="18"/>
      <c r="I417" s="18">
        <v>6</v>
      </c>
      <c r="J417" s="18">
        <f t="shared" si="23"/>
        <v>6</v>
      </c>
      <c r="K417" s="56"/>
    </row>
    <row r="418" spans="1:11" ht="24" customHeight="1" x14ac:dyDescent="0.25">
      <c r="A418" s="53" t="s">
        <v>1167</v>
      </c>
      <c r="B418" s="9" t="s">
        <v>1168</v>
      </c>
      <c r="C418" s="10"/>
      <c r="D418" s="14"/>
      <c r="E418" s="14"/>
      <c r="F418" s="14"/>
      <c r="G418" s="14"/>
      <c r="H418" s="14"/>
      <c r="I418" s="14"/>
      <c r="J418" s="15">
        <f t="shared" si="23"/>
        <v>0</v>
      </c>
      <c r="K418" s="57"/>
    </row>
    <row r="419" spans="1:11" ht="104.1" customHeight="1" x14ac:dyDescent="0.25">
      <c r="A419" s="55" t="s">
        <v>1169</v>
      </c>
      <c r="B419" s="16" t="s">
        <v>1171</v>
      </c>
      <c r="C419" s="17" t="s">
        <v>71</v>
      </c>
      <c r="D419" s="18"/>
      <c r="E419" s="18"/>
      <c r="F419" s="18"/>
      <c r="G419" s="18"/>
      <c r="H419" s="18"/>
      <c r="I419" s="18">
        <v>12</v>
      </c>
      <c r="J419" s="18">
        <f t="shared" si="23"/>
        <v>12</v>
      </c>
      <c r="K419" s="56"/>
    </row>
    <row r="420" spans="1:11" ht="104.1" customHeight="1" x14ac:dyDescent="0.25">
      <c r="A420" s="55" t="s">
        <v>1172</v>
      </c>
      <c r="B420" s="16" t="s">
        <v>1174</v>
      </c>
      <c r="C420" s="17" t="s">
        <v>71</v>
      </c>
      <c r="D420" s="18"/>
      <c r="E420" s="18"/>
      <c r="F420" s="18"/>
      <c r="G420" s="18"/>
      <c r="H420" s="18"/>
      <c r="I420" s="18">
        <v>11</v>
      </c>
      <c r="J420" s="18">
        <f t="shared" si="23"/>
        <v>11</v>
      </c>
      <c r="K420" s="56"/>
    </row>
    <row r="421" spans="1:11" ht="104.1" customHeight="1" x14ac:dyDescent="0.25">
      <c r="A421" s="55" t="s">
        <v>1175</v>
      </c>
      <c r="B421" s="16" t="s">
        <v>1177</v>
      </c>
      <c r="C421" s="17" t="s">
        <v>71</v>
      </c>
      <c r="D421" s="18"/>
      <c r="E421" s="18"/>
      <c r="F421" s="18"/>
      <c r="G421" s="18"/>
      <c r="H421" s="18"/>
      <c r="I421" s="18">
        <v>4</v>
      </c>
      <c r="J421" s="18">
        <f t="shared" si="23"/>
        <v>4</v>
      </c>
      <c r="K421" s="56"/>
    </row>
    <row r="422" spans="1:11" ht="104.1" customHeight="1" x14ac:dyDescent="0.25">
      <c r="A422" s="55" t="s">
        <v>1178</v>
      </c>
      <c r="B422" s="16" t="s">
        <v>1180</v>
      </c>
      <c r="C422" s="17" t="s">
        <v>71</v>
      </c>
      <c r="D422" s="18"/>
      <c r="E422" s="18"/>
      <c r="F422" s="18"/>
      <c r="G422" s="18"/>
      <c r="H422" s="18"/>
      <c r="I422" s="18">
        <v>5</v>
      </c>
      <c r="J422" s="18">
        <f t="shared" si="23"/>
        <v>5</v>
      </c>
      <c r="K422" s="56"/>
    </row>
    <row r="423" spans="1:11" ht="104.1" customHeight="1" x14ac:dyDescent="0.25">
      <c r="A423" s="55" t="s">
        <v>1181</v>
      </c>
      <c r="B423" s="16" t="s">
        <v>1183</v>
      </c>
      <c r="C423" s="17" t="s">
        <v>71</v>
      </c>
      <c r="D423" s="18"/>
      <c r="E423" s="18"/>
      <c r="F423" s="18"/>
      <c r="G423" s="18"/>
      <c r="H423" s="18"/>
      <c r="I423" s="18">
        <v>5</v>
      </c>
      <c r="J423" s="18">
        <f t="shared" si="23"/>
        <v>5</v>
      </c>
      <c r="K423" s="56"/>
    </row>
    <row r="424" spans="1:11" ht="39" customHeight="1" x14ac:dyDescent="0.25">
      <c r="A424" s="55" t="s">
        <v>1184</v>
      </c>
      <c r="B424" s="16" t="s">
        <v>1186</v>
      </c>
      <c r="C424" s="17" t="s">
        <v>282</v>
      </c>
      <c r="D424" s="18"/>
      <c r="E424" s="18"/>
      <c r="F424" s="18"/>
      <c r="G424" s="18"/>
      <c r="H424" s="18"/>
      <c r="I424" s="18">
        <v>74</v>
      </c>
      <c r="J424" s="18">
        <f t="shared" si="23"/>
        <v>74</v>
      </c>
      <c r="K424" s="56"/>
    </row>
    <row r="425" spans="1:11" ht="24" customHeight="1" x14ac:dyDescent="0.25">
      <c r="A425" s="58" t="s">
        <v>1187</v>
      </c>
      <c r="B425" s="22" t="s">
        <v>1188</v>
      </c>
      <c r="C425" s="22"/>
      <c r="D425" s="22"/>
      <c r="E425" s="23"/>
      <c r="F425" s="24"/>
      <c r="G425" s="24"/>
      <c r="H425" s="25"/>
      <c r="I425" s="25"/>
      <c r="J425" s="26"/>
      <c r="K425" s="59"/>
    </row>
    <row r="426" spans="1:11" ht="26.1" customHeight="1" x14ac:dyDescent="0.25">
      <c r="A426" s="60" t="s">
        <v>1189</v>
      </c>
      <c r="B426" s="27" t="s">
        <v>1191</v>
      </c>
      <c r="C426" s="36" t="s">
        <v>57</v>
      </c>
      <c r="D426" s="33">
        <v>579</v>
      </c>
      <c r="E426" s="34"/>
      <c r="F426" s="35"/>
      <c r="G426" s="35"/>
      <c r="H426" s="35"/>
      <c r="I426" s="35"/>
      <c r="J426" s="18">
        <f t="shared" si="23"/>
        <v>579</v>
      </c>
      <c r="K426" s="61"/>
    </row>
    <row r="427" spans="1:11" ht="24" customHeight="1" x14ac:dyDescent="0.25">
      <c r="A427" s="60" t="s">
        <v>1192</v>
      </c>
      <c r="B427" s="27" t="s">
        <v>1194</v>
      </c>
      <c r="C427" s="36" t="s">
        <v>282</v>
      </c>
      <c r="D427" s="33"/>
      <c r="E427" s="34"/>
      <c r="F427" s="35"/>
      <c r="G427" s="35"/>
      <c r="H427" s="35"/>
      <c r="I427" s="35">
        <v>120</v>
      </c>
      <c r="J427" s="18">
        <f t="shared" si="23"/>
        <v>120</v>
      </c>
      <c r="K427" s="61"/>
    </row>
    <row r="428" spans="1:11" ht="26.1" customHeight="1" x14ac:dyDescent="0.25">
      <c r="A428" s="60" t="s">
        <v>1195</v>
      </c>
      <c r="B428" s="27" t="s">
        <v>1197</v>
      </c>
      <c r="C428" s="36" t="s">
        <v>282</v>
      </c>
      <c r="D428" s="33"/>
      <c r="E428" s="34"/>
      <c r="F428" s="35"/>
      <c r="G428" s="35"/>
      <c r="H428" s="35"/>
      <c r="I428" s="35">
        <v>2</v>
      </c>
      <c r="J428" s="18">
        <f t="shared" si="23"/>
        <v>2</v>
      </c>
      <c r="K428" s="61"/>
    </row>
    <row r="429" spans="1:11" ht="39" customHeight="1" x14ac:dyDescent="0.25">
      <c r="A429" s="60" t="s">
        <v>1198</v>
      </c>
      <c r="B429" s="27" t="s">
        <v>1200</v>
      </c>
      <c r="C429" s="36" t="s">
        <v>71</v>
      </c>
      <c r="D429" s="33"/>
      <c r="E429" s="34"/>
      <c r="F429" s="35"/>
      <c r="G429" s="35"/>
      <c r="H429" s="35"/>
      <c r="I429" s="35">
        <v>2</v>
      </c>
      <c r="J429" s="18">
        <f t="shared" si="23"/>
        <v>2</v>
      </c>
      <c r="K429" s="61"/>
    </row>
    <row r="430" spans="1:11" ht="26.1" customHeight="1" x14ac:dyDescent="0.25">
      <c r="A430" s="60" t="s">
        <v>1201</v>
      </c>
      <c r="B430" s="27" t="s">
        <v>1203</v>
      </c>
      <c r="C430" s="36" t="s">
        <v>57</v>
      </c>
      <c r="D430" s="33">
        <v>90</v>
      </c>
      <c r="E430" s="34"/>
      <c r="F430" s="35"/>
      <c r="G430" s="35"/>
      <c r="H430" s="35"/>
      <c r="I430" s="35"/>
      <c r="J430" s="18">
        <f t="shared" si="23"/>
        <v>90</v>
      </c>
      <c r="K430" s="61"/>
    </row>
    <row r="431" spans="1:11" ht="26.1" customHeight="1" x14ac:dyDescent="0.25">
      <c r="A431" s="60" t="s">
        <v>1204</v>
      </c>
      <c r="B431" s="27" t="s">
        <v>1206</v>
      </c>
      <c r="C431" s="36" t="s">
        <v>57</v>
      </c>
      <c r="D431" s="33">
        <v>90</v>
      </c>
      <c r="E431" s="34"/>
      <c r="F431" s="35"/>
      <c r="G431" s="35"/>
      <c r="H431" s="35"/>
      <c r="I431" s="35"/>
      <c r="J431" s="18">
        <f t="shared" si="23"/>
        <v>90</v>
      </c>
      <c r="K431" s="61"/>
    </row>
    <row r="432" spans="1:11" ht="51.9" customHeight="1" x14ac:dyDescent="0.25">
      <c r="A432" s="60" t="s">
        <v>1207</v>
      </c>
      <c r="B432" s="27" t="s">
        <v>1209</v>
      </c>
      <c r="C432" s="36" t="s">
        <v>71</v>
      </c>
      <c r="D432" s="33"/>
      <c r="E432" s="34"/>
      <c r="F432" s="35"/>
      <c r="G432" s="35"/>
      <c r="H432" s="35"/>
      <c r="I432" s="35">
        <v>2</v>
      </c>
      <c r="J432" s="18">
        <f t="shared" si="23"/>
        <v>2</v>
      </c>
      <c r="K432" s="61"/>
    </row>
    <row r="433" spans="1:11" ht="26.1" customHeight="1" x14ac:dyDescent="0.25">
      <c r="A433" s="60" t="s">
        <v>1210</v>
      </c>
      <c r="B433" s="27" t="s">
        <v>1212</v>
      </c>
      <c r="C433" s="36" t="s">
        <v>57</v>
      </c>
      <c r="D433" s="33">
        <v>45</v>
      </c>
      <c r="E433" s="34"/>
      <c r="F433" s="35"/>
      <c r="G433" s="35"/>
      <c r="H433" s="35"/>
      <c r="I433" s="35"/>
      <c r="J433" s="18">
        <f t="shared" si="23"/>
        <v>45</v>
      </c>
      <c r="K433" s="61"/>
    </row>
    <row r="434" spans="1:11" ht="39" customHeight="1" x14ac:dyDescent="0.25">
      <c r="A434" s="60" t="s">
        <v>1213</v>
      </c>
      <c r="B434" s="27" t="s">
        <v>1215</v>
      </c>
      <c r="C434" s="36" t="s">
        <v>57</v>
      </c>
      <c r="D434" s="33">
        <v>60</v>
      </c>
      <c r="E434" s="34"/>
      <c r="F434" s="35"/>
      <c r="G434" s="35"/>
      <c r="H434" s="35"/>
      <c r="I434" s="35"/>
      <c r="J434" s="18">
        <f t="shared" si="23"/>
        <v>60</v>
      </c>
      <c r="K434" s="61"/>
    </row>
    <row r="435" spans="1:11" ht="26.1" customHeight="1" x14ac:dyDescent="0.25">
      <c r="A435" s="60" t="s">
        <v>1216</v>
      </c>
      <c r="B435" s="27" t="s">
        <v>1218</v>
      </c>
      <c r="C435" s="36" t="s">
        <v>57</v>
      </c>
      <c r="D435" s="33">
        <v>80</v>
      </c>
      <c r="E435" s="34"/>
      <c r="F435" s="35"/>
      <c r="G435" s="35"/>
      <c r="H435" s="35"/>
      <c r="I435" s="35"/>
      <c r="J435" s="18">
        <f t="shared" si="23"/>
        <v>80</v>
      </c>
      <c r="K435" s="61"/>
    </row>
    <row r="436" spans="1:11" ht="26.1" customHeight="1" x14ac:dyDescent="0.25">
      <c r="A436" s="60" t="s">
        <v>1219</v>
      </c>
      <c r="B436" s="27" t="s">
        <v>1221</v>
      </c>
      <c r="C436" s="36" t="s">
        <v>57</v>
      </c>
      <c r="D436" s="33">
        <v>320</v>
      </c>
      <c r="E436" s="34"/>
      <c r="F436" s="35"/>
      <c r="G436" s="35"/>
      <c r="H436" s="35"/>
      <c r="I436" s="35"/>
      <c r="J436" s="18">
        <f t="shared" si="23"/>
        <v>320</v>
      </c>
      <c r="K436" s="61"/>
    </row>
    <row r="437" spans="1:11" ht="39" customHeight="1" x14ac:dyDescent="0.25">
      <c r="A437" s="60" t="s">
        <v>1222</v>
      </c>
      <c r="B437" s="27" t="s">
        <v>1224</v>
      </c>
      <c r="C437" s="36" t="s">
        <v>71</v>
      </c>
      <c r="D437" s="33"/>
      <c r="E437" s="34"/>
      <c r="F437" s="35"/>
      <c r="G437" s="35"/>
      <c r="H437" s="35"/>
      <c r="I437" s="35">
        <v>2</v>
      </c>
      <c r="J437" s="18">
        <f t="shared" si="23"/>
        <v>2</v>
      </c>
      <c r="K437" s="61"/>
    </row>
    <row r="438" spans="1:11" ht="39" customHeight="1" x14ac:dyDescent="0.25">
      <c r="A438" s="60" t="s">
        <v>1225</v>
      </c>
      <c r="B438" s="27" t="s">
        <v>1227</v>
      </c>
      <c r="C438" s="36" t="s">
        <v>71</v>
      </c>
      <c r="D438" s="33"/>
      <c r="E438" s="34"/>
      <c r="F438" s="35"/>
      <c r="G438" s="35"/>
      <c r="H438" s="35"/>
      <c r="I438" s="35">
        <v>2</v>
      </c>
      <c r="J438" s="18">
        <f t="shared" si="23"/>
        <v>2</v>
      </c>
      <c r="K438" s="61"/>
    </row>
    <row r="439" spans="1:11" ht="26.1" customHeight="1" x14ac:dyDescent="0.25">
      <c r="A439" s="60" t="s">
        <v>1228</v>
      </c>
      <c r="B439" s="27" t="s">
        <v>1230</v>
      </c>
      <c r="C439" s="36" t="s">
        <v>71</v>
      </c>
      <c r="D439" s="33"/>
      <c r="E439" s="34"/>
      <c r="F439" s="35"/>
      <c r="G439" s="35"/>
      <c r="H439" s="35"/>
      <c r="I439" s="35">
        <v>2</v>
      </c>
      <c r="J439" s="18">
        <f t="shared" si="23"/>
        <v>2</v>
      </c>
      <c r="K439" s="61"/>
    </row>
    <row r="440" spans="1:11" ht="39" customHeight="1" x14ac:dyDescent="0.25">
      <c r="A440" s="60" t="s">
        <v>1231</v>
      </c>
      <c r="B440" s="27" t="s">
        <v>1233</v>
      </c>
      <c r="C440" s="36" t="s">
        <v>71</v>
      </c>
      <c r="D440" s="33"/>
      <c r="E440" s="34"/>
      <c r="F440" s="35"/>
      <c r="G440" s="35"/>
      <c r="H440" s="35"/>
      <c r="I440" s="35">
        <v>2</v>
      </c>
      <c r="J440" s="18">
        <f t="shared" si="23"/>
        <v>2</v>
      </c>
      <c r="K440" s="61"/>
    </row>
    <row r="441" spans="1:11" ht="51.9" customHeight="1" x14ac:dyDescent="0.25">
      <c r="A441" s="60" t="s">
        <v>1234</v>
      </c>
      <c r="B441" s="27" t="s">
        <v>1236</v>
      </c>
      <c r="C441" s="36" t="s">
        <v>57</v>
      </c>
      <c r="D441" s="33">
        <v>20</v>
      </c>
      <c r="E441" s="34"/>
      <c r="F441" s="35"/>
      <c r="G441" s="35"/>
      <c r="H441" s="35"/>
      <c r="I441" s="35"/>
      <c r="J441" s="18">
        <f t="shared" si="23"/>
        <v>20</v>
      </c>
      <c r="K441" s="61"/>
    </row>
    <row r="442" spans="1:11" ht="51.9" customHeight="1" x14ac:dyDescent="0.25">
      <c r="A442" s="60" t="s">
        <v>1237</v>
      </c>
      <c r="B442" s="27" t="s">
        <v>1239</v>
      </c>
      <c r="C442" s="36" t="s">
        <v>282</v>
      </c>
      <c r="D442" s="33"/>
      <c r="E442" s="34"/>
      <c r="F442" s="35"/>
      <c r="G442" s="35"/>
      <c r="H442" s="35"/>
      <c r="I442" s="35">
        <v>2</v>
      </c>
      <c r="J442" s="18">
        <f t="shared" si="23"/>
        <v>2</v>
      </c>
      <c r="K442" s="61"/>
    </row>
    <row r="443" spans="1:11" ht="26.1" customHeight="1" x14ac:dyDescent="0.25">
      <c r="A443" s="62">
        <v>21</v>
      </c>
      <c r="B443" s="3" t="s">
        <v>1241</v>
      </c>
      <c r="C443" s="4"/>
      <c r="D443" s="5"/>
      <c r="E443" s="5"/>
      <c r="F443" s="5"/>
      <c r="G443" s="5"/>
      <c r="H443" s="5"/>
      <c r="I443" s="5"/>
      <c r="J443" s="6">
        <f t="shared" si="23"/>
        <v>0</v>
      </c>
      <c r="K443" s="63"/>
    </row>
    <row r="444" spans="1:11" ht="26.1" customHeight="1" x14ac:dyDescent="0.25">
      <c r="A444" s="55" t="s">
        <v>1189</v>
      </c>
      <c r="B444" s="16" t="s">
        <v>1244</v>
      </c>
      <c r="C444" s="17" t="s">
        <v>282</v>
      </c>
      <c r="D444" s="18"/>
      <c r="E444" s="18"/>
      <c r="F444" s="18"/>
      <c r="G444" s="18"/>
      <c r="H444" s="18"/>
      <c r="I444" s="18">
        <v>5</v>
      </c>
      <c r="J444" s="18">
        <f t="shared" si="23"/>
        <v>5</v>
      </c>
      <c r="K444" s="56"/>
    </row>
    <row r="445" spans="1:11" ht="26.1" customHeight="1" x14ac:dyDescent="0.25">
      <c r="A445" s="55" t="s">
        <v>1192</v>
      </c>
      <c r="B445" s="16" t="s">
        <v>1247</v>
      </c>
      <c r="C445" s="17" t="s">
        <v>282</v>
      </c>
      <c r="D445" s="18"/>
      <c r="E445" s="18"/>
      <c r="F445" s="18"/>
      <c r="G445" s="18"/>
      <c r="H445" s="18"/>
      <c r="I445" s="18">
        <v>7</v>
      </c>
      <c r="J445" s="18">
        <f t="shared" si="23"/>
        <v>7</v>
      </c>
      <c r="K445" s="56"/>
    </row>
    <row r="446" spans="1:11" ht="26.1" customHeight="1" x14ac:dyDescent="0.25">
      <c r="A446" s="55" t="s">
        <v>1195</v>
      </c>
      <c r="B446" s="16" t="s">
        <v>1250</v>
      </c>
      <c r="C446" s="17" t="s">
        <v>282</v>
      </c>
      <c r="D446" s="18"/>
      <c r="E446" s="18"/>
      <c r="F446" s="18"/>
      <c r="G446" s="18"/>
      <c r="H446" s="18"/>
      <c r="I446" s="18">
        <v>1</v>
      </c>
      <c r="J446" s="18">
        <f t="shared" si="23"/>
        <v>1</v>
      </c>
      <c r="K446" s="56"/>
    </row>
    <row r="447" spans="1:11" ht="39" customHeight="1" x14ac:dyDescent="0.25">
      <c r="A447" s="55" t="s">
        <v>1198</v>
      </c>
      <c r="B447" s="16" t="s">
        <v>1253</v>
      </c>
      <c r="C447" s="17" t="s">
        <v>282</v>
      </c>
      <c r="D447" s="18"/>
      <c r="E447" s="18"/>
      <c r="F447" s="18"/>
      <c r="G447" s="18"/>
      <c r="H447" s="18"/>
      <c r="I447" s="18">
        <v>23</v>
      </c>
      <c r="J447" s="18">
        <f t="shared" si="23"/>
        <v>23</v>
      </c>
      <c r="K447" s="56"/>
    </row>
    <row r="448" spans="1:11" ht="51.9" customHeight="1" x14ac:dyDescent="0.25">
      <c r="A448" s="55" t="s">
        <v>1201</v>
      </c>
      <c r="B448" s="16" t="s">
        <v>1256</v>
      </c>
      <c r="C448" s="17" t="s">
        <v>71</v>
      </c>
      <c r="D448" s="18"/>
      <c r="E448" s="18"/>
      <c r="F448" s="18"/>
      <c r="G448" s="18"/>
      <c r="H448" s="18"/>
      <c r="I448" s="18">
        <v>10</v>
      </c>
      <c r="J448" s="18">
        <f t="shared" si="23"/>
        <v>10</v>
      </c>
      <c r="K448" s="56"/>
    </row>
    <row r="449" spans="1:11" ht="26.1" customHeight="1" x14ac:dyDescent="0.25">
      <c r="A449" s="55" t="s">
        <v>1204</v>
      </c>
      <c r="B449" s="16" t="s">
        <v>1259</v>
      </c>
      <c r="C449" s="17" t="s">
        <v>102</v>
      </c>
      <c r="D449" s="18">
        <v>310.07</v>
      </c>
      <c r="E449" s="18"/>
      <c r="F449" s="18"/>
      <c r="G449" s="18"/>
      <c r="H449" s="18"/>
      <c r="I449" s="18"/>
      <c r="J449" s="18">
        <f t="shared" si="23"/>
        <v>310.07</v>
      </c>
      <c r="K449" s="56"/>
    </row>
    <row r="450" spans="1:11" ht="26.1" customHeight="1" x14ac:dyDescent="0.25">
      <c r="A450" s="55" t="s">
        <v>1207</v>
      </c>
      <c r="B450" s="16" t="s">
        <v>1262</v>
      </c>
      <c r="C450" s="17" t="s">
        <v>102</v>
      </c>
      <c r="D450" s="18">
        <v>123.27</v>
      </c>
      <c r="E450" s="18"/>
      <c r="F450" s="18"/>
      <c r="G450" s="18"/>
      <c r="H450" s="18"/>
      <c r="I450" s="18"/>
      <c r="J450" s="18">
        <f t="shared" si="23"/>
        <v>123.27</v>
      </c>
      <c r="K450" s="56"/>
    </row>
    <row r="451" spans="1:11" ht="24" customHeight="1" x14ac:dyDescent="0.25">
      <c r="A451" s="53" t="s">
        <v>1240</v>
      </c>
      <c r="B451" s="9" t="s">
        <v>1264</v>
      </c>
      <c r="C451" s="10"/>
      <c r="D451" s="14"/>
      <c r="E451" s="14"/>
      <c r="F451" s="14"/>
      <c r="G451" s="14"/>
      <c r="H451" s="14"/>
      <c r="I451" s="14"/>
      <c r="J451" s="15">
        <f t="shared" si="23"/>
        <v>0</v>
      </c>
      <c r="K451" s="57"/>
    </row>
    <row r="452" spans="1:11" ht="24" customHeight="1" x14ac:dyDescent="0.25">
      <c r="A452" s="53" t="s">
        <v>1242</v>
      </c>
      <c r="B452" s="9" t="s">
        <v>1266</v>
      </c>
      <c r="C452" s="10"/>
      <c r="D452" s="14"/>
      <c r="E452" s="14"/>
      <c r="F452" s="14"/>
      <c r="G452" s="14"/>
      <c r="H452" s="14"/>
      <c r="I452" s="14"/>
      <c r="J452" s="15">
        <f t="shared" si="23"/>
        <v>0</v>
      </c>
      <c r="K452" s="57"/>
    </row>
    <row r="453" spans="1:11" ht="26.1" customHeight="1" x14ac:dyDescent="0.25">
      <c r="A453" s="55" t="s">
        <v>1510</v>
      </c>
      <c r="B453" s="16" t="s">
        <v>1269</v>
      </c>
      <c r="C453" s="17" t="s">
        <v>71</v>
      </c>
      <c r="D453" s="18"/>
      <c r="E453" s="18"/>
      <c r="F453" s="18"/>
      <c r="G453" s="18"/>
      <c r="H453" s="18"/>
      <c r="I453" s="18">
        <v>2</v>
      </c>
      <c r="J453" s="18">
        <f t="shared" si="23"/>
        <v>2</v>
      </c>
      <c r="K453" s="56"/>
    </row>
    <row r="454" spans="1:11" ht="26.1" customHeight="1" x14ac:dyDescent="0.25">
      <c r="A454" s="55" t="s">
        <v>1511</v>
      </c>
      <c r="B454" s="16" t="s">
        <v>1272</v>
      </c>
      <c r="C454" s="17" t="s">
        <v>71</v>
      </c>
      <c r="D454" s="18"/>
      <c r="E454" s="18"/>
      <c r="F454" s="18"/>
      <c r="G454" s="18"/>
      <c r="H454" s="18"/>
      <c r="I454" s="18">
        <v>100</v>
      </c>
      <c r="J454" s="18">
        <f t="shared" si="23"/>
        <v>100</v>
      </c>
      <c r="K454" s="56"/>
    </row>
    <row r="455" spans="1:11" ht="26.1" customHeight="1" x14ac:dyDescent="0.25">
      <c r="A455" s="55" t="s">
        <v>1512</v>
      </c>
      <c r="B455" s="16" t="s">
        <v>1275</v>
      </c>
      <c r="C455" s="17" t="s">
        <v>282</v>
      </c>
      <c r="D455" s="18"/>
      <c r="E455" s="18"/>
      <c r="F455" s="18"/>
      <c r="G455" s="18"/>
      <c r="H455" s="18"/>
      <c r="I455" s="18">
        <v>6</v>
      </c>
      <c r="J455" s="18">
        <f t="shared" si="23"/>
        <v>6</v>
      </c>
      <c r="K455" s="56"/>
    </row>
    <row r="456" spans="1:11" ht="26.1" customHeight="1" x14ac:dyDescent="0.25">
      <c r="A456" s="55" t="s">
        <v>1513</v>
      </c>
      <c r="B456" s="16" t="s">
        <v>1278</v>
      </c>
      <c r="C456" s="17" t="s">
        <v>71</v>
      </c>
      <c r="D456" s="18"/>
      <c r="E456" s="18"/>
      <c r="F456" s="18"/>
      <c r="G456" s="18"/>
      <c r="H456" s="18"/>
      <c r="I456" s="18">
        <v>6</v>
      </c>
      <c r="J456" s="18">
        <f t="shared" si="23"/>
        <v>6</v>
      </c>
      <c r="K456" s="56"/>
    </row>
    <row r="457" spans="1:11" ht="26.1" customHeight="1" x14ac:dyDescent="0.25">
      <c r="A457" s="55" t="s">
        <v>1514</v>
      </c>
      <c r="B457" s="16" t="s">
        <v>1281</v>
      </c>
      <c r="C457" s="17" t="s">
        <v>282</v>
      </c>
      <c r="D457" s="18"/>
      <c r="E457" s="18"/>
      <c r="F457" s="18"/>
      <c r="G457" s="18"/>
      <c r="H457" s="18"/>
      <c r="I457" s="18">
        <v>2</v>
      </c>
      <c r="J457" s="18">
        <f t="shared" si="23"/>
        <v>2</v>
      </c>
      <c r="K457" s="56"/>
    </row>
    <row r="458" spans="1:11" ht="26.1" customHeight="1" x14ac:dyDescent="0.25">
      <c r="A458" s="55" t="s">
        <v>1515</v>
      </c>
      <c r="B458" s="16" t="s">
        <v>1284</v>
      </c>
      <c r="C458" s="17" t="s">
        <v>282</v>
      </c>
      <c r="D458" s="18"/>
      <c r="E458" s="18"/>
      <c r="F458" s="18"/>
      <c r="G458" s="18"/>
      <c r="H458" s="18"/>
      <c r="I458" s="18">
        <v>6</v>
      </c>
      <c r="J458" s="18">
        <f t="shared" si="23"/>
        <v>6</v>
      </c>
      <c r="K458" s="56"/>
    </row>
    <row r="459" spans="1:11" ht="24" customHeight="1" x14ac:dyDescent="0.25">
      <c r="A459" s="55" t="s">
        <v>1516</v>
      </c>
      <c r="B459" s="16" t="s">
        <v>1287</v>
      </c>
      <c r="C459" s="17" t="s">
        <v>282</v>
      </c>
      <c r="D459" s="18"/>
      <c r="E459" s="18"/>
      <c r="F459" s="18"/>
      <c r="G459" s="18"/>
      <c r="H459" s="18"/>
      <c r="I459" s="18">
        <v>6</v>
      </c>
      <c r="J459" s="18">
        <f t="shared" si="23"/>
        <v>6</v>
      </c>
      <c r="K459" s="56"/>
    </row>
    <row r="460" spans="1:11" ht="26.1" customHeight="1" x14ac:dyDescent="0.25">
      <c r="A460" s="55" t="s">
        <v>1517</v>
      </c>
      <c r="B460" s="16" t="s">
        <v>1290</v>
      </c>
      <c r="C460" s="17" t="s">
        <v>71</v>
      </c>
      <c r="D460" s="18"/>
      <c r="E460" s="18"/>
      <c r="F460" s="18"/>
      <c r="G460" s="18"/>
      <c r="H460" s="18"/>
      <c r="I460" s="18">
        <v>6</v>
      </c>
      <c r="J460" s="18">
        <f t="shared" si="23"/>
        <v>6</v>
      </c>
      <c r="K460" s="56"/>
    </row>
    <row r="461" spans="1:11" ht="24" customHeight="1" x14ac:dyDescent="0.25">
      <c r="A461" s="53" t="s">
        <v>1245</v>
      </c>
      <c r="B461" s="9" t="s">
        <v>1292</v>
      </c>
      <c r="C461" s="10"/>
      <c r="D461" s="14"/>
      <c r="E461" s="14"/>
      <c r="F461" s="14"/>
      <c r="G461" s="14"/>
      <c r="H461" s="14"/>
      <c r="I461" s="14"/>
      <c r="J461" s="15">
        <f t="shared" si="23"/>
        <v>0</v>
      </c>
      <c r="K461" s="57"/>
    </row>
    <row r="462" spans="1:11" ht="39" customHeight="1" x14ac:dyDescent="0.25">
      <c r="A462" s="55" t="s">
        <v>1518</v>
      </c>
      <c r="B462" s="16" t="s">
        <v>922</v>
      </c>
      <c r="C462" s="17" t="s">
        <v>282</v>
      </c>
      <c r="D462" s="18"/>
      <c r="E462" s="18"/>
      <c r="F462" s="18"/>
      <c r="G462" s="18"/>
      <c r="H462" s="18"/>
      <c r="I462" s="18">
        <v>60</v>
      </c>
      <c r="J462" s="18">
        <f t="shared" si="23"/>
        <v>60</v>
      </c>
      <c r="K462" s="56"/>
    </row>
    <row r="463" spans="1:11" ht="26.1" customHeight="1" x14ac:dyDescent="0.25">
      <c r="A463" s="55" t="s">
        <v>1519</v>
      </c>
      <c r="B463" s="16" t="s">
        <v>1296</v>
      </c>
      <c r="C463" s="17" t="s">
        <v>125</v>
      </c>
      <c r="D463" s="18"/>
      <c r="E463" s="18"/>
      <c r="F463" s="18"/>
      <c r="G463" s="18"/>
      <c r="H463" s="18"/>
      <c r="I463" s="18">
        <v>60</v>
      </c>
      <c r="J463" s="18">
        <f t="shared" si="23"/>
        <v>60</v>
      </c>
      <c r="K463" s="56"/>
    </row>
    <row r="464" spans="1:11" ht="39" customHeight="1" x14ac:dyDescent="0.25">
      <c r="A464" s="55" t="s">
        <v>1520</v>
      </c>
      <c r="B464" s="16" t="s">
        <v>1299</v>
      </c>
      <c r="C464" s="17" t="s">
        <v>282</v>
      </c>
      <c r="D464" s="18"/>
      <c r="E464" s="18"/>
      <c r="F464" s="18"/>
      <c r="G464" s="18"/>
      <c r="H464" s="18"/>
      <c r="I464" s="18">
        <v>4</v>
      </c>
      <c r="J464" s="18">
        <f t="shared" si="23"/>
        <v>4</v>
      </c>
      <c r="K464" s="56"/>
    </row>
    <row r="465" spans="1:11" ht="24" customHeight="1" x14ac:dyDescent="0.25">
      <c r="A465" s="53" t="s">
        <v>1248</v>
      </c>
      <c r="B465" s="9" t="s">
        <v>1301</v>
      </c>
      <c r="C465" s="10"/>
      <c r="D465" s="14"/>
      <c r="E465" s="14"/>
      <c r="F465" s="14"/>
      <c r="G465" s="14"/>
      <c r="H465" s="14"/>
      <c r="I465" s="14"/>
      <c r="J465" s="15">
        <f t="shared" si="23"/>
        <v>0</v>
      </c>
      <c r="K465" s="57"/>
    </row>
    <row r="466" spans="1:11" ht="26.1" customHeight="1" x14ac:dyDescent="0.25">
      <c r="A466" s="55" t="s">
        <v>1521</v>
      </c>
      <c r="B466" s="16" t="s">
        <v>1304</v>
      </c>
      <c r="C466" s="17" t="s">
        <v>282</v>
      </c>
      <c r="D466" s="18"/>
      <c r="E466" s="18"/>
      <c r="F466" s="18"/>
      <c r="G466" s="18"/>
      <c r="H466" s="18"/>
      <c r="I466" s="18">
        <v>8</v>
      </c>
      <c r="J466" s="18">
        <f t="shared" si="23"/>
        <v>8</v>
      </c>
      <c r="K466" s="56"/>
    </row>
    <row r="467" spans="1:11" ht="24" customHeight="1" x14ac:dyDescent="0.25">
      <c r="A467" s="53" t="s">
        <v>1251</v>
      </c>
      <c r="B467" s="9" t="s">
        <v>1306</v>
      </c>
      <c r="C467" s="10"/>
      <c r="D467" s="14"/>
      <c r="E467" s="14"/>
      <c r="F467" s="14"/>
      <c r="G467" s="14"/>
      <c r="H467" s="14"/>
      <c r="I467" s="14"/>
      <c r="J467" s="15">
        <f t="shared" si="23"/>
        <v>0</v>
      </c>
      <c r="K467" s="57"/>
    </row>
    <row r="468" spans="1:11" ht="26.1" customHeight="1" x14ac:dyDescent="0.25">
      <c r="A468" s="55" t="s">
        <v>1522</v>
      </c>
      <c r="B468" s="16" t="s">
        <v>1309</v>
      </c>
      <c r="C468" s="17" t="s">
        <v>282</v>
      </c>
      <c r="D468" s="18"/>
      <c r="E468" s="18"/>
      <c r="F468" s="18"/>
      <c r="G468" s="18"/>
      <c r="H468" s="18"/>
      <c r="I468" s="18">
        <v>60</v>
      </c>
      <c r="J468" s="18">
        <f t="shared" si="23"/>
        <v>60</v>
      </c>
      <c r="K468" s="56"/>
    </row>
    <row r="469" spans="1:11" ht="24" customHeight="1" x14ac:dyDescent="0.25">
      <c r="A469" s="53" t="s">
        <v>1254</v>
      </c>
      <c r="B469" s="9" t="s">
        <v>1311</v>
      </c>
      <c r="C469" s="10"/>
      <c r="D469" s="14"/>
      <c r="E469" s="14"/>
      <c r="F469" s="14"/>
      <c r="G469" s="14"/>
      <c r="H469" s="14"/>
      <c r="I469" s="14"/>
      <c r="J469" s="15">
        <f t="shared" si="23"/>
        <v>0</v>
      </c>
      <c r="K469" s="57"/>
    </row>
    <row r="470" spans="1:11" ht="39" customHeight="1" x14ac:dyDescent="0.25">
      <c r="A470" s="55" t="s">
        <v>1523</v>
      </c>
      <c r="B470" s="16" t="s">
        <v>1314</v>
      </c>
      <c r="C470" s="17" t="s">
        <v>102</v>
      </c>
      <c r="D470" s="18">
        <v>50</v>
      </c>
      <c r="E470" s="18"/>
      <c r="F470" s="18"/>
      <c r="G470" s="18"/>
      <c r="H470" s="18"/>
      <c r="I470" s="18"/>
      <c r="J470" s="18">
        <f t="shared" si="23"/>
        <v>50</v>
      </c>
      <c r="K470" s="56"/>
    </row>
    <row r="471" spans="1:11" ht="51.9" customHeight="1" x14ac:dyDescent="0.25">
      <c r="A471" s="55" t="s">
        <v>1524</v>
      </c>
      <c r="B471" s="16" t="s">
        <v>1079</v>
      </c>
      <c r="C471" s="17" t="s">
        <v>102</v>
      </c>
      <c r="D471" s="18">
        <v>200</v>
      </c>
      <c r="E471" s="18"/>
      <c r="F471" s="18"/>
      <c r="G471" s="18"/>
      <c r="H471" s="18"/>
      <c r="I471" s="18"/>
      <c r="J471" s="18">
        <f t="shared" si="23"/>
        <v>200</v>
      </c>
      <c r="K471" s="56"/>
    </row>
    <row r="472" spans="1:11" ht="51.9" customHeight="1" x14ac:dyDescent="0.25">
      <c r="A472" s="55" t="s">
        <v>1525</v>
      </c>
      <c r="B472" s="16" t="s">
        <v>1318</v>
      </c>
      <c r="C472" s="17" t="s">
        <v>102</v>
      </c>
      <c r="D472" s="18">
        <v>150</v>
      </c>
      <c r="E472" s="18"/>
      <c r="F472" s="18"/>
      <c r="G472" s="18"/>
      <c r="H472" s="18"/>
      <c r="I472" s="18"/>
      <c r="J472" s="18">
        <f t="shared" si="23"/>
        <v>150</v>
      </c>
      <c r="K472" s="56"/>
    </row>
    <row r="473" spans="1:11" ht="39" customHeight="1" x14ac:dyDescent="0.25">
      <c r="A473" s="55" t="s">
        <v>1526</v>
      </c>
      <c r="B473" s="16" t="s">
        <v>1321</v>
      </c>
      <c r="C473" s="17" t="s">
        <v>102</v>
      </c>
      <c r="D473" s="18">
        <v>100</v>
      </c>
      <c r="E473" s="18"/>
      <c r="F473" s="18"/>
      <c r="G473" s="18"/>
      <c r="H473" s="18"/>
      <c r="I473" s="18"/>
      <c r="J473" s="18">
        <f t="shared" si="23"/>
        <v>100</v>
      </c>
      <c r="K473" s="56"/>
    </row>
    <row r="474" spans="1:11" ht="39" customHeight="1" x14ac:dyDescent="0.25">
      <c r="A474" s="55" t="s">
        <v>1527</v>
      </c>
      <c r="B474" s="16" t="s">
        <v>1324</v>
      </c>
      <c r="C474" s="17" t="s">
        <v>102</v>
      </c>
      <c r="D474" s="18">
        <v>50</v>
      </c>
      <c r="E474" s="18"/>
      <c r="F474" s="18"/>
      <c r="G474" s="18"/>
      <c r="H474" s="18"/>
      <c r="I474" s="18"/>
      <c r="J474" s="18">
        <f t="shared" si="23"/>
        <v>50</v>
      </c>
      <c r="K474" s="56"/>
    </row>
    <row r="475" spans="1:11" ht="24" customHeight="1" x14ac:dyDescent="0.25">
      <c r="A475" s="53" t="s">
        <v>1257</v>
      </c>
      <c r="B475" s="9" t="s">
        <v>1326</v>
      </c>
      <c r="C475" s="10"/>
      <c r="D475" s="14"/>
      <c r="E475" s="14"/>
      <c r="F475" s="14"/>
      <c r="G475" s="14"/>
      <c r="H475" s="14"/>
      <c r="I475" s="14"/>
      <c r="J475" s="15">
        <f t="shared" si="23"/>
        <v>0</v>
      </c>
      <c r="K475" s="57"/>
    </row>
    <row r="476" spans="1:11" ht="39" customHeight="1" x14ac:dyDescent="0.25">
      <c r="A476" s="55" t="s">
        <v>1528</v>
      </c>
      <c r="B476" s="16" t="s">
        <v>1329</v>
      </c>
      <c r="C476" s="17" t="s">
        <v>102</v>
      </c>
      <c r="D476" s="18">
        <v>200</v>
      </c>
      <c r="E476" s="18"/>
      <c r="F476" s="18"/>
      <c r="G476" s="18"/>
      <c r="H476" s="18"/>
      <c r="I476" s="18"/>
      <c r="J476" s="18">
        <f t="shared" si="23"/>
        <v>200</v>
      </c>
      <c r="K476" s="56"/>
    </row>
    <row r="477" spans="1:11" ht="24" customHeight="1" x14ac:dyDescent="0.25">
      <c r="A477" s="53" t="s">
        <v>1263</v>
      </c>
      <c r="B477" s="9" t="s">
        <v>1331</v>
      </c>
      <c r="C477" s="10"/>
      <c r="D477" s="14"/>
      <c r="E477" s="14"/>
      <c r="F477" s="14"/>
      <c r="G477" s="14"/>
      <c r="H477" s="14"/>
      <c r="I477" s="14"/>
      <c r="J477" s="15">
        <f t="shared" si="23"/>
        <v>0</v>
      </c>
      <c r="K477" s="57"/>
    </row>
    <row r="478" spans="1:11" ht="65.099999999999994" customHeight="1" x14ac:dyDescent="0.25">
      <c r="A478" s="55" t="s">
        <v>1265</v>
      </c>
      <c r="B478" s="16" t="s">
        <v>1334</v>
      </c>
      <c r="C478" s="17" t="s">
        <v>282</v>
      </c>
      <c r="D478" s="18"/>
      <c r="E478" s="18"/>
      <c r="F478" s="18"/>
      <c r="G478" s="18"/>
      <c r="H478" s="18"/>
      <c r="I478" s="18">
        <v>24</v>
      </c>
      <c r="J478" s="18">
        <f t="shared" si="23"/>
        <v>24</v>
      </c>
      <c r="K478" s="56"/>
    </row>
    <row r="479" spans="1:11" ht="39" customHeight="1" x14ac:dyDescent="0.25">
      <c r="A479" s="55" t="s">
        <v>1291</v>
      </c>
      <c r="B479" s="16" t="s">
        <v>1337</v>
      </c>
      <c r="C479" s="17" t="s">
        <v>102</v>
      </c>
      <c r="D479" s="18">
        <v>351</v>
      </c>
      <c r="E479" s="18"/>
      <c r="F479" s="18"/>
      <c r="G479" s="18"/>
      <c r="H479" s="18"/>
      <c r="I479" s="18"/>
      <c r="J479" s="18">
        <f t="shared" si="23"/>
        <v>351</v>
      </c>
      <c r="K479" s="56"/>
    </row>
    <row r="480" spans="1:11" ht="39" customHeight="1" x14ac:dyDescent="0.25">
      <c r="A480" s="55" t="s">
        <v>1300</v>
      </c>
      <c r="B480" s="16" t="s">
        <v>1340</v>
      </c>
      <c r="C480" s="17" t="s">
        <v>102</v>
      </c>
      <c r="D480" s="18">
        <v>221</v>
      </c>
      <c r="E480" s="18"/>
      <c r="F480" s="18"/>
      <c r="G480" s="18"/>
      <c r="H480" s="18"/>
      <c r="I480" s="18"/>
      <c r="J480" s="18">
        <f t="shared" si="23"/>
        <v>221</v>
      </c>
      <c r="K480" s="56"/>
    </row>
    <row r="481" spans="1:11" ht="39" customHeight="1" x14ac:dyDescent="0.25">
      <c r="A481" s="55" t="s">
        <v>1305</v>
      </c>
      <c r="B481" s="16" t="s">
        <v>1343</v>
      </c>
      <c r="C481" s="17" t="s">
        <v>282</v>
      </c>
      <c r="D481" s="18"/>
      <c r="E481" s="18"/>
      <c r="F481" s="18"/>
      <c r="G481" s="18"/>
      <c r="H481" s="18"/>
      <c r="I481" s="18">
        <v>30</v>
      </c>
      <c r="J481" s="18">
        <f t="shared" si="23"/>
        <v>30</v>
      </c>
      <c r="K481" s="56"/>
    </row>
    <row r="482" spans="1:11" ht="39" customHeight="1" x14ac:dyDescent="0.25">
      <c r="A482" s="55" t="s">
        <v>1310</v>
      </c>
      <c r="B482" s="16" t="s">
        <v>1346</v>
      </c>
      <c r="C482" s="17" t="s">
        <v>282</v>
      </c>
      <c r="D482" s="18"/>
      <c r="E482" s="18"/>
      <c r="F482" s="18"/>
      <c r="G482" s="18"/>
      <c r="H482" s="18"/>
      <c r="I482" s="18">
        <v>115</v>
      </c>
      <c r="J482" s="18">
        <f t="shared" si="23"/>
        <v>115</v>
      </c>
      <c r="K482" s="56"/>
    </row>
    <row r="483" spans="1:11" ht="39" customHeight="1" x14ac:dyDescent="0.25">
      <c r="A483" s="55" t="s">
        <v>1325</v>
      </c>
      <c r="B483" s="16" t="s">
        <v>1349</v>
      </c>
      <c r="C483" s="17" t="s">
        <v>282</v>
      </c>
      <c r="D483" s="18"/>
      <c r="E483" s="18"/>
      <c r="F483" s="18"/>
      <c r="G483" s="18"/>
      <c r="H483" s="18"/>
      <c r="I483" s="18">
        <v>367</v>
      </c>
      <c r="J483" s="18">
        <f t="shared" si="23"/>
        <v>367</v>
      </c>
      <c r="K483" s="56"/>
    </row>
    <row r="484" spans="1:11" ht="39" customHeight="1" x14ac:dyDescent="0.25">
      <c r="A484" s="55" t="s">
        <v>1529</v>
      </c>
      <c r="B484" s="16" t="s">
        <v>1352</v>
      </c>
      <c r="C484" s="17" t="s">
        <v>282</v>
      </c>
      <c r="D484" s="18"/>
      <c r="E484" s="18"/>
      <c r="F484" s="18"/>
      <c r="G484" s="18"/>
      <c r="H484" s="18"/>
      <c r="I484" s="18">
        <v>12</v>
      </c>
      <c r="J484" s="18">
        <f t="shared" si="23"/>
        <v>12</v>
      </c>
      <c r="K484" s="56"/>
    </row>
    <row r="485" spans="1:11" ht="39" customHeight="1" x14ac:dyDescent="0.25">
      <c r="A485" s="55" t="s">
        <v>1530</v>
      </c>
      <c r="B485" s="16" t="s">
        <v>1355</v>
      </c>
      <c r="C485" s="17" t="s">
        <v>282</v>
      </c>
      <c r="D485" s="18"/>
      <c r="E485" s="18"/>
      <c r="F485" s="18"/>
      <c r="G485" s="18"/>
      <c r="H485" s="18"/>
      <c r="I485" s="18">
        <v>48</v>
      </c>
      <c r="J485" s="18">
        <f t="shared" si="23"/>
        <v>48</v>
      </c>
      <c r="K485" s="56"/>
    </row>
    <row r="486" spans="1:11" ht="39" customHeight="1" x14ac:dyDescent="0.25">
      <c r="A486" s="55" t="s">
        <v>1531</v>
      </c>
      <c r="B486" s="16" t="s">
        <v>1358</v>
      </c>
      <c r="C486" s="17" t="s">
        <v>282</v>
      </c>
      <c r="D486" s="18"/>
      <c r="E486" s="18"/>
      <c r="F486" s="18"/>
      <c r="G486" s="18"/>
      <c r="H486" s="18"/>
      <c r="I486" s="18">
        <v>40</v>
      </c>
      <c r="J486" s="18">
        <f t="shared" si="23"/>
        <v>40</v>
      </c>
      <c r="K486" s="56"/>
    </row>
    <row r="487" spans="1:11" ht="51.9" customHeight="1" x14ac:dyDescent="0.25">
      <c r="A487" s="55" t="s">
        <v>1532</v>
      </c>
      <c r="B487" s="16" t="s">
        <v>1361</v>
      </c>
      <c r="C487" s="17" t="s">
        <v>282</v>
      </c>
      <c r="D487" s="18"/>
      <c r="E487" s="18"/>
      <c r="F487" s="18"/>
      <c r="G487" s="18"/>
      <c r="H487" s="18"/>
      <c r="I487" s="18">
        <v>26</v>
      </c>
      <c r="J487" s="18">
        <f t="shared" si="23"/>
        <v>26</v>
      </c>
      <c r="K487" s="56"/>
    </row>
    <row r="488" spans="1:11" ht="51.9" customHeight="1" x14ac:dyDescent="0.25">
      <c r="A488" s="55" t="s">
        <v>1533</v>
      </c>
      <c r="B488" s="16" t="s">
        <v>1364</v>
      </c>
      <c r="C488" s="17" t="s">
        <v>102</v>
      </c>
      <c r="D488" s="18">
        <v>117</v>
      </c>
      <c r="E488" s="18"/>
      <c r="F488" s="18"/>
      <c r="G488" s="18"/>
      <c r="H488" s="18"/>
      <c r="I488" s="18"/>
      <c r="J488" s="18">
        <f t="shared" si="23"/>
        <v>117</v>
      </c>
      <c r="K488" s="56"/>
    </row>
    <row r="489" spans="1:11" ht="24" customHeight="1" x14ac:dyDescent="0.25">
      <c r="A489" s="53" t="s">
        <v>1330</v>
      </c>
      <c r="B489" s="9" t="s">
        <v>1366</v>
      </c>
      <c r="C489" s="10"/>
      <c r="D489" s="14"/>
      <c r="E489" s="14"/>
      <c r="F489" s="14"/>
      <c r="G489" s="14"/>
      <c r="H489" s="14"/>
      <c r="I489" s="14"/>
      <c r="J489" s="15">
        <f t="shared" si="23"/>
        <v>0</v>
      </c>
      <c r="K489" s="57"/>
    </row>
    <row r="490" spans="1:11" ht="24" customHeight="1" x14ac:dyDescent="0.25">
      <c r="A490" s="53" t="s">
        <v>1332</v>
      </c>
      <c r="B490" s="9" t="s">
        <v>1368</v>
      </c>
      <c r="C490" s="10"/>
      <c r="D490" s="14"/>
      <c r="E490" s="14"/>
      <c r="F490" s="14"/>
      <c r="G490" s="14"/>
      <c r="H490" s="14"/>
      <c r="I490" s="14"/>
      <c r="J490" s="15">
        <f t="shared" si="23"/>
        <v>0</v>
      </c>
      <c r="K490" s="57"/>
    </row>
    <row r="491" spans="1:11" ht="39" customHeight="1" x14ac:dyDescent="0.25">
      <c r="A491" s="55" t="s">
        <v>1534</v>
      </c>
      <c r="B491" s="16" t="s">
        <v>1340</v>
      </c>
      <c r="C491" s="17" t="s">
        <v>102</v>
      </c>
      <c r="D491" s="18">
        <v>175.9</v>
      </c>
      <c r="E491" s="18"/>
      <c r="F491" s="18"/>
      <c r="G491" s="18"/>
      <c r="H491" s="18"/>
      <c r="I491" s="18"/>
      <c r="J491" s="18">
        <f t="shared" si="23"/>
        <v>175.9</v>
      </c>
      <c r="K491" s="56"/>
    </row>
    <row r="492" spans="1:11" ht="39" customHeight="1" x14ac:dyDescent="0.25">
      <c r="A492" s="55" t="s">
        <v>1535</v>
      </c>
      <c r="B492" s="16" t="s">
        <v>1337</v>
      </c>
      <c r="C492" s="17" t="s">
        <v>102</v>
      </c>
      <c r="D492" s="18">
        <v>35</v>
      </c>
      <c r="E492" s="18"/>
      <c r="F492" s="18"/>
      <c r="G492" s="18"/>
      <c r="H492" s="18"/>
      <c r="I492" s="18"/>
      <c r="J492" s="18">
        <f t="shared" si="23"/>
        <v>35</v>
      </c>
      <c r="K492" s="56"/>
    </row>
    <row r="493" spans="1:11" ht="39" customHeight="1" x14ac:dyDescent="0.25">
      <c r="A493" s="55" t="s">
        <v>1536</v>
      </c>
      <c r="B493" s="16" t="s">
        <v>1373</v>
      </c>
      <c r="C493" s="17" t="s">
        <v>102</v>
      </c>
      <c r="D493" s="18">
        <v>32</v>
      </c>
      <c r="E493" s="18"/>
      <c r="F493" s="18"/>
      <c r="G493" s="18"/>
      <c r="H493" s="18"/>
      <c r="I493" s="18"/>
      <c r="J493" s="18">
        <f t="shared" si="23"/>
        <v>32</v>
      </c>
      <c r="K493" s="56"/>
    </row>
    <row r="494" spans="1:11" ht="39" customHeight="1" x14ac:dyDescent="0.25">
      <c r="A494" s="55" t="s">
        <v>1537</v>
      </c>
      <c r="B494" s="16" t="s">
        <v>1352</v>
      </c>
      <c r="C494" s="17" t="s">
        <v>282</v>
      </c>
      <c r="D494" s="18"/>
      <c r="E494" s="18"/>
      <c r="F494" s="18"/>
      <c r="G494" s="18"/>
      <c r="H494" s="18"/>
      <c r="I494" s="18">
        <v>10</v>
      </c>
      <c r="J494" s="18">
        <f t="shared" si="23"/>
        <v>10</v>
      </c>
      <c r="K494" s="56"/>
    </row>
    <row r="495" spans="1:11" ht="39" customHeight="1" x14ac:dyDescent="0.25">
      <c r="A495" s="55" t="s">
        <v>1538</v>
      </c>
      <c r="B495" s="16" t="s">
        <v>1377</v>
      </c>
      <c r="C495" s="17" t="s">
        <v>282</v>
      </c>
      <c r="D495" s="18"/>
      <c r="E495" s="18"/>
      <c r="F495" s="18"/>
      <c r="G495" s="18"/>
      <c r="H495" s="18"/>
      <c r="I495" s="18">
        <v>10</v>
      </c>
      <c r="J495" s="18">
        <f t="shared" si="23"/>
        <v>10</v>
      </c>
      <c r="K495" s="56"/>
    </row>
    <row r="496" spans="1:11" ht="39" customHeight="1" x14ac:dyDescent="0.25">
      <c r="A496" s="55" t="s">
        <v>1539</v>
      </c>
      <c r="B496" s="16" t="s">
        <v>1346</v>
      </c>
      <c r="C496" s="17" t="s">
        <v>282</v>
      </c>
      <c r="D496" s="18"/>
      <c r="E496" s="18"/>
      <c r="F496" s="18"/>
      <c r="G496" s="18"/>
      <c r="H496" s="18"/>
      <c r="I496" s="18">
        <v>22</v>
      </c>
      <c r="J496" s="18">
        <f t="shared" ref="J496:J535" si="24">ROUNDUP(PRODUCT(D496:I496),2)</f>
        <v>22</v>
      </c>
      <c r="K496" s="56"/>
    </row>
    <row r="497" spans="1:11" ht="24" customHeight="1" x14ac:dyDescent="0.25">
      <c r="A497" s="53" t="s">
        <v>1335</v>
      </c>
      <c r="B497" s="9" t="s">
        <v>1306</v>
      </c>
      <c r="C497" s="10"/>
      <c r="D497" s="14"/>
      <c r="E497" s="14"/>
      <c r="F497" s="14"/>
      <c r="G497" s="14"/>
      <c r="H497" s="14"/>
      <c r="I497" s="14"/>
      <c r="J497" s="15">
        <f t="shared" si="24"/>
        <v>0</v>
      </c>
      <c r="K497" s="57"/>
    </row>
    <row r="498" spans="1:11" ht="26.1" customHeight="1" x14ac:dyDescent="0.25">
      <c r="A498" s="55" t="s">
        <v>1540</v>
      </c>
      <c r="B498" s="16" t="s">
        <v>1382</v>
      </c>
      <c r="C498" s="17" t="s">
        <v>71</v>
      </c>
      <c r="D498" s="18"/>
      <c r="E498" s="18"/>
      <c r="F498" s="18"/>
      <c r="G498" s="18"/>
      <c r="H498" s="18"/>
      <c r="I498" s="18">
        <v>1</v>
      </c>
      <c r="J498" s="18">
        <f t="shared" si="24"/>
        <v>1</v>
      </c>
      <c r="K498" s="56"/>
    </row>
    <row r="499" spans="1:11" ht="26.1" customHeight="1" x14ac:dyDescent="0.25">
      <c r="A499" s="55" t="s">
        <v>1541</v>
      </c>
      <c r="B499" s="16" t="s">
        <v>1385</v>
      </c>
      <c r="C499" s="17" t="s">
        <v>71</v>
      </c>
      <c r="D499" s="18"/>
      <c r="E499" s="18"/>
      <c r="F499" s="18"/>
      <c r="G499" s="18"/>
      <c r="H499" s="18"/>
      <c r="I499" s="18">
        <v>1</v>
      </c>
      <c r="J499" s="18">
        <f t="shared" si="24"/>
        <v>1</v>
      </c>
      <c r="K499" s="56"/>
    </row>
    <row r="500" spans="1:11" ht="24" customHeight="1" x14ac:dyDescent="0.25">
      <c r="A500" s="55" t="s">
        <v>1542</v>
      </c>
      <c r="B500" s="16" t="s">
        <v>1388</v>
      </c>
      <c r="C500" s="17" t="s">
        <v>71</v>
      </c>
      <c r="D500" s="18"/>
      <c r="E500" s="18"/>
      <c r="F500" s="18"/>
      <c r="G500" s="18"/>
      <c r="H500" s="18"/>
      <c r="I500" s="18">
        <v>2</v>
      </c>
      <c r="J500" s="18">
        <f t="shared" si="24"/>
        <v>2</v>
      </c>
      <c r="K500" s="56"/>
    </row>
    <row r="501" spans="1:11" ht="26.1" customHeight="1" x14ac:dyDescent="0.25">
      <c r="A501" s="55" t="s">
        <v>1543</v>
      </c>
      <c r="B501" s="16" t="s">
        <v>1391</v>
      </c>
      <c r="C501" s="17" t="s">
        <v>71</v>
      </c>
      <c r="D501" s="18"/>
      <c r="E501" s="18"/>
      <c r="F501" s="18"/>
      <c r="G501" s="18"/>
      <c r="H501" s="18"/>
      <c r="I501" s="18">
        <v>10</v>
      </c>
      <c r="J501" s="18">
        <f t="shared" si="24"/>
        <v>10</v>
      </c>
      <c r="K501" s="56"/>
    </row>
    <row r="502" spans="1:11" ht="24" customHeight="1" x14ac:dyDescent="0.25">
      <c r="A502" s="55" t="s">
        <v>1544</v>
      </c>
      <c r="B502" s="16" t="s">
        <v>1394</v>
      </c>
      <c r="C502" s="17" t="s">
        <v>71</v>
      </c>
      <c r="D502" s="18"/>
      <c r="E502" s="18"/>
      <c r="F502" s="18"/>
      <c r="G502" s="18"/>
      <c r="H502" s="18"/>
      <c r="I502" s="18">
        <v>1</v>
      </c>
      <c r="J502" s="18">
        <f t="shared" si="24"/>
        <v>1</v>
      </c>
      <c r="K502" s="56"/>
    </row>
    <row r="503" spans="1:11" ht="24" customHeight="1" x14ac:dyDescent="0.25">
      <c r="A503" s="55" t="s">
        <v>1545</v>
      </c>
      <c r="B503" s="16" t="s">
        <v>1397</v>
      </c>
      <c r="C503" s="17" t="s">
        <v>71</v>
      </c>
      <c r="D503" s="18"/>
      <c r="E503" s="18"/>
      <c r="F503" s="18"/>
      <c r="G503" s="18"/>
      <c r="H503" s="18"/>
      <c r="I503" s="18">
        <v>2</v>
      </c>
      <c r="J503" s="18">
        <f t="shared" si="24"/>
        <v>2</v>
      </c>
      <c r="K503" s="56"/>
    </row>
    <row r="504" spans="1:11" ht="39" customHeight="1" x14ac:dyDescent="0.25">
      <c r="A504" s="55" t="s">
        <v>1546</v>
      </c>
      <c r="B504" s="16" t="s">
        <v>1400</v>
      </c>
      <c r="C504" s="17" t="s">
        <v>71</v>
      </c>
      <c r="D504" s="18"/>
      <c r="E504" s="18"/>
      <c r="F504" s="18"/>
      <c r="G504" s="18"/>
      <c r="H504" s="18"/>
      <c r="I504" s="18">
        <v>15</v>
      </c>
      <c r="J504" s="18">
        <f t="shared" si="24"/>
        <v>15</v>
      </c>
      <c r="K504" s="56"/>
    </row>
    <row r="505" spans="1:11" ht="26.1" customHeight="1" x14ac:dyDescent="0.25">
      <c r="A505" s="55" t="s">
        <v>1547</v>
      </c>
      <c r="B505" s="16" t="s">
        <v>1403</v>
      </c>
      <c r="C505" s="17" t="s">
        <v>71</v>
      </c>
      <c r="D505" s="18"/>
      <c r="E505" s="18"/>
      <c r="F505" s="18"/>
      <c r="G505" s="18"/>
      <c r="H505" s="18"/>
      <c r="I505" s="18">
        <v>20</v>
      </c>
      <c r="J505" s="18">
        <f t="shared" si="24"/>
        <v>20</v>
      </c>
      <c r="K505" s="56"/>
    </row>
    <row r="506" spans="1:11" ht="24" customHeight="1" x14ac:dyDescent="0.25">
      <c r="A506" s="55" t="s">
        <v>1548</v>
      </c>
      <c r="B506" s="16" t="s">
        <v>1406</v>
      </c>
      <c r="C506" s="17" t="s">
        <v>71</v>
      </c>
      <c r="D506" s="18"/>
      <c r="E506" s="18"/>
      <c r="F506" s="18"/>
      <c r="G506" s="18"/>
      <c r="H506" s="18"/>
      <c r="I506" s="18">
        <v>2</v>
      </c>
      <c r="J506" s="18">
        <f t="shared" si="24"/>
        <v>2</v>
      </c>
      <c r="K506" s="56"/>
    </row>
    <row r="507" spans="1:11" ht="24" customHeight="1" x14ac:dyDescent="0.25">
      <c r="A507" s="55" t="s">
        <v>1549</v>
      </c>
      <c r="B507" s="16" t="s">
        <v>1409</v>
      </c>
      <c r="C507" s="17" t="s">
        <v>71</v>
      </c>
      <c r="D507" s="18"/>
      <c r="E507" s="18"/>
      <c r="F507" s="18"/>
      <c r="G507" s="18"/>
      <c r="H507" s="18"/>
      <c r="I507" s="18">
        <v>1</v>
      </c>
      <c r="J507" s="18">
        <f t="shared" si="24"/>
        <v>1</v>
      </c>
      <c r="K507" s="56"/>
    </row>
    <row r="508" spans="1:11" ht="24" customHeight="1" x14ac:dyDescent="0.25">
      <c r="A508" s="53" t="s">
        <v>1365</v>
      </c>
      <c r="B508" s="9" t="s">
        <v>1411</v>
      </c>
      <c r="C508" s="10"/>
      <c r="D508" s="14"/>
      <c r="E508" s="14"/>
      <c r="F508" s="14"/>
      <c r="G508" s="14"/>
      <c r="H508" s="14"/>
      <c r="I508" s="14"/>
      <c r="J508" s="15">
        <f t="shared" si="24"/>
        <v>0</v>
      </c>
      <c r="K508" s="57"/>
    </row>
    <row r="509" spans="1:11" ht="24" customHeight="1" x14ac:dyDescent="0.25">
      <c r="A509" s="53" t="s">
        <v>1367</v>
      </c>
      <c r="B509" s="9" t="s">
        <v>1413</v>
      </c>
      <c r="C509" s="10"/>
      <c r="D509" s="14"/>
      <c r="E509" s="14"/>
      <c r="F509" s="14"/>
      <c r="G509" s="14"/>
      <c r="H509" s="14"/>
      <c r="I509" s="14"/>
      <c r="J509" s="15">
        <f t="shared" si="24"/>
        <v>0</v>
      </c>
      <c r="K509" s="57"/>
    </row>
    <row r="510" spans="1:11" ht="26.1" customHeight="1" x14ac:dyDescent="0.25">
      <c r="A510" s="55" t="s">
        <v>1369</v>
      </c>
      <c r="B510" s="16" t="s">
        <v>1416</v>
      </c>
      <c r="C510" s="17" t="s">
        <v>34</v>
      </c>
      <c r="D510" s="18"/>
      <c r="E510" s="18"/>
      <c r="F510" s="18"/>
      <c r="G510" s="18">
        <v>770.15</v>
      </c>
      <c r="H510" s="18"/>
      <c r="I510" s="18"/>
      <c r="J510" s="18">
        <f t="shared" si="24"/>
        <v>770.15</v>
      </c>
      <c r="K510" s="56"/>
    </row>
    <row r="511" spans="1:11" ht="51.9" customHeight="1" x14ac:dyDescent="0.25">
      <c r="A511" s="55" t="s">
        <v>1370</v>
      </c>
      <c r="B511" s="16" t="s">
        <v>1419</v>
      </c>
      <c r="C511" s="17" t="s">
        <v>34</v>
      </c>
      <c r="D511" s="18"/>
      <c r="E511" s="18"/>
      <c r="F511" s="18"/>
      <c r="G511" s="18">
        <v>706.57</v>
      </c>
      <c r="H511" s="18"/>
      <c r="I511" s="18"/>
      <c r="J511" s="18">
        <f t="shared" si="24"/>
        <v>706.57</v>
      </c>
      <c r="K511" s="56"/>
    </row>
    <row r="512" spans="1:11" ht="65.099999999999994" customHeight="1" x14ac:dyDescent="0.25">
      <c r="A512" s="55" t="s">
        <v>1371</v>
      </c>
      <c r="B512" s="16" t="s">
        <v>1422</v>
      </c>
      <c r="C512" s="17" t="s">
        <v>67</v>
      </c>
      <c r="D512" s="18"/>
      <c r="E512" s="18"/>
      <c r="F512" s="18">
        <v>0.05</v>
      </c>
      <c r="G512" s="18">
        <f>G511</f>
        <v>706.57</v>
      </c>
      <c r="H512" s="18"/>
      <c r="I512" s="18"/>
      <c r="J512" s="18">
        <f t="shared" si="24"/>
        <v>35.33</v>
      </c>
      <c r="K512" s="56"/>
    </row>
    <row r="513" spans="1:11" ht="26.1" customHeight="1" x14ac:dyDescent="0.25">
      <c r="A513" s="55" t="s">
        <v>1374</v>
      </c>
      <c r="B513" s="16" t="s">
        <v>1425</v>
      </c>
      <c r="C513" s="17" t="s">
        <v>34</v>
      </c>
      <c r="D513" s="18"/>
      <c r="E513" s="18"/>
      <c r="F513" s="18"/>
      <c r="G513" s="18">
        <f>G512</f>
        <v>706.57</v>
      </c>
      <c r="H513" s="18"/>
      <c r="I513" s="18"/>
      <c r="J513" s="18">
        <f t="shared" si="24"/>
        <v>706.57</v>
      </c>
      <c r="K513" s="56"/>
    </row>
    <row r="514" spans="1:11" ht="51.9" customHeight="1" x14ac:dyDescent="0.25">
      <c r="A514" s="55" t="s">
        <v>1375</v>
      </c>
      <c r="B514" s="16" t="s">
        <v>1428</v>
      </c>
      <c r="C514" s="17" t="s">
        <v>102</v>
      </c>
      <c r="D514" s="18">
        <v>469.23</v>
      </c>
      <c r="E514" s="18"/>
      <c r="F514" s="18"/>
      <c r="G514" s="18"/>
      <c r="H514" s="18"/>
      <c r="I514" s="18"/>
      <c r="J514" s="18">
        <f t="shared" si="24"/>
        <v>469.23</v>
      </c>
      <c r="K514" s="56"/>
    </row>
    <row r="515" spans="1:11" ht="39" customHeight="1" x14ac:dyDescent="0.25">
      <c r="A515" s="55" t="s">
        <v>1378</v>
      </c>
      <c r="B515" s="16" t="s">
        <v>1431</v>
      </c>
      <c r="C515" s="17" t="s">
        <v>102</v>
      </c>
      <c r="D515" s="18">
        <v>120</v>
      </c>
      <c r="E515" s="18"/>
      <c r="F515" s="18"/>
      <c r="G515" s="18"/>
      <c r="H515" s="18"/>
      <c r="I515" s="18"/>
      <c r="J515" s="18">
        <f t="shared" si="24"/>
        <v>120</v>
      </c>
      <c r="K515" s="56"/>
    </row>
    <row r="516" spans="1:11" ht="26.1" customHeight="1" x14ac:dyDescent="0.25">
      <c r="A516" s="55" t="s">
        <v>1550</v>
      </c>
      <c r="B516" s="16" t="s">
        <v>1434</v>
      </c>
      <c r="C516" s="17" t="s">
        <v>34</v>
      </c>
      <c r="D516" s="18">
        <v>290.5</v>
      </c>
      <c r="E516" s="18">
        <v>0.25</v>
      </c>
      <c r="F516" s="18"/>
      <c r="G516" s="18"/>
      <c r="H516" s="18"/>
      <c r="I516" s="18"/>
      <c r="J516" s="18">
        <f t="shared" si="24"/>
        <v>72.63000000000001</v>
      </c>
      <c r="K516" s="56"/>
    </row>
    <row r="517" spans="1:11" ht="26.1" customHeight="1" x14ac:dyDescent="0.25">
      <c r="A517" s="55" t="s">
        <v>1551</v>
      </c>
      <c r="B517" s="16" t="s">
        <v>1437</v>
      </c>
      <c r="C517" s="17" t="s">
        <v>102</v>
      </c>
      <c r="D517" s="18">
        <v>379.2</v>
      </c>
      <c r="E517" s="18"/>
      <c r="F517" s="18"/>
      <c r="G517" s="18"/>
      <c r="H517" s="18"/>
      <c r="I517" s="18"/>
      <c r="J517" s="18">
        <f t="shared" si="24"/>
        <v>379.2</v>
      </c>
      <c r="K517" s="56"/>
    </row>
    <row r="518" spans="1:11" ht="24" customHeight="1" x14ac:dyDescent="0.25">
      <c r="A518" s="53" t="s">
        <v>1379</v>
      </c>
      <c r="B518" s="9" t="s">
        <v>1439</v>
      </c>
      <c r="C518" s="10"/>
      <c r="D518" s="14"/>
      <c r="E518" s="14"/>
      <c r="F518" s="14"/>
      <c r="G518" s="14"/>
      <c r="H518" s="14"/>
      <c r="I518" s="14"/>
      <c r="J518" s="15">
        <f t="shared" si="24"/>
        <v>0</v>
      </c>
      <c r="K518" s="57"/>
    </row>
    <row r="519" spans="1:11" ht="26.1" customHeight="1" x14ac:dyDescent="0.25">
      <c r="A519" s="55" t="s">
        <v>1380</v>
      </c>
      <c r="B519" s="16" t="s">
        <v>1442</v>
      </c>
      <c r="C519" s="17" t="s">
        <v>34</v>
      </c>
      <c r="D519" s="18"/>
      <c r="E519" s="18"/>
      <c r="F519" s="18"/>
      <c r="G519" s="18">
        <v>122.56</v>
      </c>
      <c r="H519" s="18"/>
      <c r="I519" s="18"/>
      <c r="J519" s="18">
        <f t="shared" si="24"/>
        <v>122.56</v>
      </c>
      <c r="K519" s="56"/>
    </row>
    <row r="520" spans="1:11" ht="24" customHeight="1" x14ac:dyDescent="0.25">
      <c r="A520" s="55" t="s">
        <v>1383</v>
      </c>
      <c r="B520" s="16" t="s">
        <v>1445</v>
      </c>
      <c r="C520" s="17" t="s">
        <v>34</v>
      </c>
      <c r="D520" s="18"/>
      <c r="E520" s="18"/>
      <c r="F520" s="18"/>
      <c r="G520" s="18">
        <v>100</v>
      </c>
      <c r="H520" s="18"/>
      <c r="I520" s="18"/>
      <c r="J520" s="18">
        <f t="shared" si="24"/>
        <v>100</v>
      </c>
      <c r="K520" s="56"/>
    </row>
    <row r="521" spans="1:11" ht="39" customHeight="1" x14ac:dyDescent="0.25">
      <c r="A521" s="55" t="s">
        <v>1386</v>
      </c>
      <c r="B521" s="16" t="s">
        <v>1448</v>
      </c>
      <c r="C521" s="17" t="s">
        <v>282</v>
      </c>
      <c r="D521" s="18"/>
      <c r="E521" s="18"/>
      <c r="F521" s="18"/>
      <c r="G521" s="18"/>
      <c r="H521" s="18"/>
      <c r="I521" s="18">
        <v>7</v>
      </c>
      <c r="J521" s="18">
        <f t="shared" si="24"/>
        <v>7</v>
      </c>
      <c r="K521" s="56"/>
    </row>
    <row r="522" spans="1:11" ht="26.1" customHeight="1" x14ac:dyDescent="0.25">
      <c r="A522" s="55" t="s">
        <v>1389</v>
      </c>
      <c r="B522" s="16" t="s">
        <v>1451</v>
      </c>
      <c r="C522" s="17" t="s">
        <v>282</v>
      </c>
      <c r="D522" s="18"/>
      <c r="E522" s="18"/>
      <c r="F522" s="18"/>
      <c r="G522" s="18"/>
      <c r="H522" s="18"/>
      <c r="I522" s="18">
        <v>2</v>
      </c>
      <c r="J522" s="18">
        <f t="shared" si="24"/>
        <v>2</v>
      </c>
      <c r="K522" s="56"/>
    </row>
    <row r="523" spans="1:11" ht="24" customHeight="1" x14ac:dyDescent="0.25">
      <c r="A523" s="55" t="s">
        <v>1392</v>
      </c>
      <c r="B523" s="16" t="s">
        <v>1454</v>
      </c>
      <c r="C523" s="17" t="s">
        <v>282</v>
      </c>
      <c r="D523" s="18"/>
      <c r="E523" s="18"/>
      <c r="F523" s="18"/>
      <c r="G523" s="18"/>
      <c r="H523" s="18"/>
      <c r="I523" s="18">
        <v>35</v>
      </c>
      <c r="J523" s="18">
        <f t="shared" si="24"/>
        <v>35</v>
      </c>
      <c r="K523" s="56"/>
    </row>
    <row r="524" spans="1:11" ht="24" customHeight="1" x14ac:dyDescent="0.25">
      <c r="A524" s="53" t="s">
        <v>1552</v>
      </c>
      <c r="B524" s="9" t="s">
        <v>1456</v>
      </c>
      <c r="C524" s="10"/>
      <c r="D524" s="14"/>
      <c r="E524" s="14"/>
      <c r="F524" s="14"/>
      <c r="G524" s="14"/>
      <c r="H524" s="14"/>
      <c r="I524" s="14"/>
      <c r="J524" s="15">
        <f t="shared" si="24"/>
        <v>0</v>
      </c>
      <c r="K524" s="57"/>
    </row>
    <row r="525" spans="1:11" ht="39" customHeight="1" x14ac:dyDescent="0.25">
      <c r="A525" s="55" t="s">
        <v>1553</v>
      </c>
      <c r="B525" s="16" t="s">
        <v>1459</v>
      </c>
      <c r="C525" s="17" t="s">
        <v>34</v>
      </c>
      <c r="D525" s="18"/>
      <c r="E525" s="18"/>
      <c r="F525" s="18"/>
      <c r="G525" s="18">
        <v>30</v>
      </c>
      <c r="H525" s="18"/>
      <c r="I525" s="18"/>
      <c r="J525" s="18">
        <f t="shared" si="24"/>
        <v>30</v>
      </c>
      <c r="K525" s="56"/>
    </row>
    <row r="526" spans="1:11" ht="39" customHeight="1" x14ac:dyDescent="0.25">
      <c r="A526" s="55" t="s">
        <v>1554</v>
      </c>
      <c r="B526" s="16" t="s">
        <v>1462</v>
      </c>
      <c r="C526" s="17" t="s">
        <v>282</v>
      </c>
      <c r="D526" s="18"/>
      <c r="E526" s="18"/>
      <c r="F526" s="18"/>
      <c r="G526" s="18"/>
      <c r="H526" s="18"/>
      <c r="I526" s="18">
        <v>5</v>
      </c>
      <c r="J526" s="18">
        <f t="shared" si="24"/>
        <v>5</v>
      </c>
      <c r="K526" s="56"/>
    </row>
    <row r="527" spans="1:11" ht="24" customHeight="1" x14ac:dyDescent="0.25">
      <c r="A527" s="53" t="s">
        <v>1410</v>
      </c>
      <c r="B527" s="9" t="s">
        <v>1464</v>
      </c>
      <c r="C527" s="10"/>
      <c r="D527" s="14"/>
      <c r="E527" s="14"/>
      <c r="F527" s="14"/>
      <c r="G527" s="14"/>
      <c r="H527" s="14"/>
      <c r="I527" s="14"/>
      <c r="J527" s="15">
        <f t="shared" si="24"/>
        <v>0</v>
      </c>
      <c r="K527" s="57"/>
    </row>
    <row r="528" spans="1:11" ht="24" customHeight="1" x14ac:dyDescent="0.25">
      <c r="A528" s="55" t="s">
        <v>1412</v>
      </c>
      <c r="B528" s="16" t="s">
        <v>1467</v>
      </c>
      <c r="C528" s="17" t="s">
        <v>34</v>
      </c>
      <c r="D528" s="18"/>
      <c r="E528" s="18"/>
      <c r="F528" s="18"/>
      <c r="G528" s="18">
        <v>1438.68</v>
      </c>
      <c r="H528" s="18"/>
      <c r="I528" s="18"/>
      <c r="J528" s="18">
        <f t="shared" si="24"/>
        <v>1438.68</v>
      </c>
      <c r="K528" s="56"/>
    </row>
    <row r="529" spans="1:11" ht="39" customHeight="1" x14ac:dyDescent="0.25">
      <c r="A529" s="55" t="s">
        <v>1438</v>
      </c>
      <c r="B529" s="16" t="s">
        <v>1470</v>
      </c>
      <c r="C529" s="17" t="s">
        <v>71</v>
      </c>
      <c r="D529" s="18"/>
      <c r="E529" s="18"/>
      <c r="F529" s="18"/>
      <c r="G529" s="18"/>
      <c r="H529" s="18"/>
      <c r="I529" s="18">
        <v>1</v>
      </c>
      <c r="J529" s="18">
        <f t="shared" si="24"/>
        <v>1</v>
      </c>
      <c r="K529" s="56"/>
    </row>
    <row r="530" spans="1:11" ht="65.099999999999994" customHeight="1" x14ac:dyDescent="0.25">
      <c r="A530" s="55" t="s">
        <v>1455</v>
      </c>
      <c r="B530" s="16" t="s">
        <v>1473</v>
      </c>
      <c r="C530" s="17" t="s">
        <v>282</v>
      </c>
      <c r="D530" s="18"/>
      <c r="E530" s="18"/>
      <c r="F530" s="18"/>
      <c r="G530" s="18"/>
      <c r="H530" s="18"/>
      <c r="I530" s="18">
        <v>12</v>
      </c>
      <c r="J530" s="18">
        <f t="shared" si="24"/>
        <v>12</v>
      </c>
      <c r="K530" s="56"/>
    </row>
    <row r="531" spans="1:11" ht="51.9" customHeight="1" x14ac:dyDescent="0.25">
      <c r="A531" s="55" t="s">
        <v>1555</v>
      </c>
      <c r="B531" s="16" t="s">
        <v>1476</v>
      </c>
      <c r="C531" s="17" t="s">
        <v>282</v>
      </c>
      <c r="D531" s="18"/>
      <c r="E531" s="18"/>
      <c r="F531" s="18"/>
      <c r="G531" s="18"/>
      <c r="H531" s="18"/>
      <c r="I531" s="18">
        <v>1</v>
      </c>
      <c r="J531" s="18">
        <f t="shared" si="24"/>
        <v>1</v>
      </c>
      <c r="K531" s="56"/>
    </row>
    <row r="532" spans="1:11" ht="39" customHeight="1" x14ac:dyDescent="0.25">
      <c r="A532" s="55" t="s">
        <v>1556</v>
      </c>
      <c r="B532" s="16" t="s">
        <v>1479</v>
      </c>
      <c r="C532" s="17" t="s">
        <v>71</v>
      </c>
      <c r="D532" s="18"/>
      <c r="E532" s="18"/>
      <c r="F532" s="18"/>
      <c r="G532" s="18"/>
      <c r="H532" s="18"/>
      <c r="I532" s="18">
        <v>16</v>
      </c>
      <c r="J532" s="18">
        <f t="shared" si="24"/>
        <v>16</v>
      </c>
      <c r="K532" s="56"/>
    </row>
    <row r="533" spans="1:11" ht="39" customHeight="1" x14ac:dyDescent="0.25">
      <c r="A533" s="55" t="s">
        <v>1557</v>
      </c>
      <c r="B533" s="16" t="s">
        <v>1482</v>
      </c>
      <c r="C533" s="17" t="s">
        <v>102</v>
      </c>
      <c r="D533" s="18">
        <v>84.31</v>
      </c>
      <c r="E533" s="18"/>
      <c r="F533" s="18"/>
      <c r="G533" s="18"/>
      <c r="H533" s="18"/>
      <c r="I533" s="18"/>
      <c r="J533" s="18">
        <f t="shared" si="24"/>
        <v>84.31</v>
      </c>
      <c r="K533" s="56"/>
    </row>
    <row r="534" spans="1:11" ht="39" customHeight="1" x14ac:dyDescent="0.25">
      <c r="A534" s="55" t="s">
        <v>1558</v>
      </c>
      <c r="B534" s="16" t="s">
        <v>1485</v>
      </c>
      <c r="C534" s="17" t="s">
        <v>57</v>
      </c>
      <c r="D534" s="18">
        <v>5</v>
      </c>
      <c r="E534" s="18"/>
      <c r="F534" s="18"/>
      <c r="G534" s="18"/>
      <c r="H534" s="18"/>
      <c r="I534" s="18"/>
      <c r="J534" s="18">
        <f t="shared" si="24"/>
        <v>5</v>
      </c>
      <c r="K534" s="56"/>
    </row>
    <row r="535" spans="1:11" ht="39" customHeight="1" x14ac:dyDescent="0.25">
      <c r="A535" s="55" t="s">
        <v>1559</v>
      </c>
      <c r="B535" s="16" t="s">
        <v>1488</v>
      </c>
      <c r="C535" s="17" t="s">
        <v>71</v>
      </c>
      <c r="D535" s="18"/>
      <c r="E535" s="18"/>
      <c r="F535" s="18"/>
      <c r="G535" s="18"/>
      <c r="H535" s="18"/>
      <c r="I535" s="18">
        <v>5</v>
      </c>
      <c r="J535" s="18">
        <f t="shared" si="24"/>
        <v>5</v>
      </c>
      <c r="K535" s="56"/>
    </row>
    <row r="536" spans="1:11" ht="39" customHeight="1" x14ac:dyDescent="0.25">
      <c r="A536" s="64"/>
      <c r="B536" s="37"/>
      <c r="C536" s="38"/>
      <c r="D536" s="39"/>
      <c r="E536" s="39"/>
      <c r="F536" s="39"/>
      <c r="G536" s="39"/>
      <c r="H536" s="39"/>
      <c r="I536" s="39"/>
      <c r="J536" s="39"/>
      <c r="K536" s="65"/>
    </row>
    <row r="537" spans="1:11" ht="33.6" customHeight="1" x14ac:dyDescent="0.25">
      <c r="A537" s="66"/>
      <c r="B537" s="120" t="s">
        <v>1492</v>
      </c>
      <c r="C537" s="120"/>
      <c r="D537" s="120"/>
      <c r="E537" s="120"/>
      <c r="F537" s="67"/>
      <c r="G537" s="67"/>
      <c r="H537" s="67"/>
      <c r="I537" s="67"/>
      <c r="J537" s="67"/>
      <c r="K537" s="68"/>
    </row>
  </sheetData>
  <mergeCells count="8">
    <mergeCell ref="B537:E537"/>
    <mergeCell ref="A3:H3"/>
    <mergeCell ref="E1:F1"/>
    <mergeCell ref="G1:H1"/>
    <mergeCell ref="I1:J1"/>
    <mergeCell ref="E2:F2"/>
    <mergeCell ref="G2:H2"/>
    <mergeCell ref="I2:J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C35"/>
  <sheetViews>
    <sheetView tabSelected="1" topLeftCell="C1" zoomScale="47" zoomScaleNormal="47" workbookViewId="0">
      <selection activeCell="A35" sqref="A1:AC35"/>
    </sheetView>
  </sheetViews>
  <sheetFormatPr defaultRowHeight="13.8" x14ac:dyDescent="0.25"/>
  <cols>
    <col min="1" max="1" width="8" customWidth="1"/>
    <col min="2" max="2" width="38" customWidth="1"/>
    <col min="3" max="3" width="24.09765625" bestFit="1" customWidth="1"/>
    <col min="4" max="4" width="11" customWidth="1"/>
    <col min="5" max="5" width="9.19921875" bestFit="1" customWidth="1"/>
    <col min="6" max="6" width="16.8984375" bestFit="1" customWidth="1"/>
    <col min="7" max="7" width="9.19921875" bestFit="1" customWidth="1"/>
    <col min="8" max="8" width="16.8984375" bestFit="1" customWidth="1"/>
    <col min="9" max="9" width="9.19921875" bestFit="1" customWidth="1"/>
    <col min="10" max="10" width="19" bestFit="1" customWidth="1"/>
    <col min="11" max="11" width="9.19921875" bestFit="1" customWidth="1"/>
    <col min="12" max="12" width="18" bestFit="1" customWidth="1"/>
    <col min="13" max="13" width="9.19921875" bestFit="1" customWidth="1"/>
    <col min="14" max="14" width="18.3984375" bestFit="1" customWidth="1"/>
    <col min="15" max="15" width="9.19921875" customWidth="1"/>
    <col min="16" max="16" width="19" bestFit="1" customWidth="1"/>
    <col min="17" max="17" width="9.19921875" bestFit="1" customWidth="1"/>
    <col min="18" max="18" width="18" bestFit="1" customWidth="1"/>
    <col min="19" max="19" width="9.19921875" customWidth="1"/>
    <col min="20" max="20" width="19.5" bestFit="1" customWidth="1"/>
    <col min="21" max="21" width="9.19921875" customWidth="1"/>
    <col min="22" max="22" width="19" bestFit="1" customWidth="1"/>
    <col min="23" max="23" width="9.19921875" bestFit="1" customWidth="1"/>
    <col min="24" max="24" width="19.5" bestFit="1" customWidth="1"/>
    <col min="25" max="25" width="9.19921875" bestFit="1" customWidth="1"/>
    <col min="26" max="26" width="17.5" bestFit="1" customWidth="1"/>
    <col min="27" max="27" width="10.09765625" bestFit="1" customWidth="1"/>
    <col min="28" max="28" width="19" bestFit="1" customWidth="1"/>
    <col min="29" max="29" width="28.3984375" bestFit="1" customWidth="1"/>
  </cols>
  <sheetData>
    <row r="1" spans="1:29" ht="255" customHeight="1" x14ac:dyDescent="0.25">
      <c r="A1" s="126"/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8"/>
    </row>
    <row r="2" spans="1:29" ht="22.2" customHeight="1" x14ac:dyDescent="0.25">
      <c r="A2" s="129" t="s">
        <v>1581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0"/>
      <c r="AB2" s="130"/>
      <c r="AC2" s="131"/>
    </row>
    <row r="3" spans="1:29" x14ac:dyDescent="0.25">
      <c r="A3" s="132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9"/>
    </row>
    <row r="4" spans="1:29" ht="19.2" customHeight="1" x14ac:dyDescent="0.25">
      <c r="A4" s="133" t="s">
        <v>1560</v>
      </c>
      <c r="B4" s="134" t="s">
        <v>1561</v>
      </c>
      <c r="C4" s="134" t="s">
        <v>1562</v>
      </c>
      <c r="D4" s="134" t="s">
        <v>1563</v>
      </c>
      <c r="E4" s="134" t="s">
        <v>1564</v>
      </c>
      <c r="F4" s="134"/>
      <c r="G4" s="134" t="s">
        <v>1565</v>
      </c>
      <c r="H4" s="134"/>
      <c r="I4" s="134" t="s">
        <v>1566</v>
      </c>
      <c r="J4" s="134"/>
      <c r="K4" s="134" t="s">
        <v>1567</v>
      </c>
      <c r="L4" s="134"/>
      <c r="M4" s="134" t="s">
        <v>1568</v>
      </c>
      <c r="N4" s="134"/>
      <c r="O4" s="134" t="s">
        <v>1569</v>
      </c>
      <c r="P4" s="134"/>
      <c r="Q4" s="134" t="s">
        <v>1570</v>
      </c>
      <c r="R4" s="134"/>
      <c r="S4" s="134" t="s">
        <v>1571</v>
      </c>
      <c r="T4" s="134"/>
      <c r="U4" s="134" t="s">
        <v>1572</v>
      </c>
      <c r="V4" s="134"/>
      <c r="W4" s="134" t="s">
        <v>1573</v>
      </c>
      <c r="X4" s="134"/>
      <c r="Y4" s="134" t="s">
        <v>1574</v>
      </c>
      <c r="Z4" s="134"/>
      <c r="AA4" s="134" t="s">
        <v>1575</v>
      </c>
      <c r="AB4" s="134"/>
      <c r="AC4" s="135" t="s">
        <v>1576</v>
      </c>
    </row>
    <row r="5" spans="1:29" ht="19.2" customHeight="1" x14ac:dyDescent="0.25">
      <c r="A5" s="133"/>
      <c r="B5" s="134"/>
      <c r="C5" s="134"/>
      <c r="D5" s="134"/>
      <c r="E5" s="90" t="s">
        <v>1577</v>
      </c>
      <c r="F5" s="90" t="s">
        <v>1578</v>
      </c>
      <c r="G5" s="90" t="s">
        <v>1577</v>
      </c>
      <c r="H5" s="90" t="s">
        <v>1578</v>
      </c>
      <c r="I5" s="90" t="s">
        <v>1577</v>
      </c>
      <c r="J5" s="90" t="s">
        <v>1578</v>
      </c>
      <c r="K5" s="90" t="s">
        <v>1577</v>
      </c>
      <c r="L5" s="90" t="s">
        <v>1578</v>
      </c>
      <c r="M5" s="90" t="s">
        <v>1577</v>
      </c>
      <c r="N5" s="90" t="s">
        <v>1578</v>
      </c>
      <c r="O5" s="90" t="s">
        <v>1577</v>
      </c>
      <c r="P5" s="90" t="s">
        <v>1578</v>
      </c>
      <c r="Q5" s="90" t="s">
        <v>1577</v>
      </c>
      <c r="R5" s="90" t="s">
        <v>1578</v>
      </c>
      <c r="S5" s="90" t="s">
        <v>1577</v>
      </c>
      <c r="T5" s="90" t="s">
        <v>1578</v>
      </c>
      <c r="U5" s="90" t="s">
        <v>1577</v>
      </c>
      <c r="V5" s="90" t="s">
        <v>1578</v>
      </c>
      <c r="W5" s="90" t="s">
        <v>1577</v>
      </c>
      <c r="X5" s="90" t="s">
        <v>1578</v>
      </c>
      <c r="Y5" s="90" t="s">
        <v>1577</v>
      </c>
      <c r="Z5" s="90" t="s">
        <v>1578</v>
      </c>
      <c r="AA5" s="90" t="s">
        <v>1577</v>
      </c>
      <c r="AB5" s="90" t="s">
        <v>1578</v>
      </c>
      <c r="AC5" s="135"/>
    </row>
    <row r="6" spans="1:29" ht="25.65" customHeight="1" x14ac:dyDescent="0.25">
      <c r="A6" s="136">
        <v>1</v>
      </c>
      <c r="B6" s="101" t="s">
        <v>21</v>
      </c>
      <c r="C6" s="102">
        <v>236176.91</v>
      </c>
      <c r="D6" s="103">
        <v>2.7369128667265694E-2</v>
      </c>
      <c r="E6" s="103">
        <v>0.25</v>
      </c>
      <c r="F6" s="102">
        <f>ROUND($C6*E6,2)</f>
        <v>59044.23</v>
      </c>
      <c r="G6" s="103">
        <v>0.08</v>
      </c>
      <c r="H6" s="102">
        <f>ROUND($C6*G6,2)</f>
        <v>18894.150000000001</v>
      </c>
      <c r="I6" s="103">
        <v>0.08</v>
      </c>
      <c r="J6" s="102">
        <f>ROUND($C6*I6,2)</f>
        <v>18894.150000000001</v>
      </c>
      <c r="K6" s="103">
        <v>0.08</v>
      </c>
      <c r="L6" s="102">
        <f>ROUND($C6*K6,2)</f>
        <v>18894.150000000001</v>
      </c>
      <c r="M6" s="103">
        <v>0.08</v>
      </c>
      <c r="N6" s="102">
        <f>ROUND($C6*M6,2)</f>
        <v>18894.150000000001</v>
      </c>
      <c r="O6" s="103">
        <v>0.08</v>
      </c>
      <c r="P6" s="102">
        <f>ROUND($C6*O6,2)</f>
        <v>18894.150000000001</v>
      </c>
      <c r="Q6" s="103">
        <v>0.08</v>
      </c>
      <c r="R6" s="102">
        <f>ROUND($C6*Q6,2)</f>
        <v>18894.150000000001</v>
      </c>
      <c r="S6" s="103">
        <v>0.08</v>
      </c>
      <c r="T6" s="102">
        <f>ROUND($C6*S6,2)</f>
        <v>18894.150000000001</v>
      </c>
      <c r="U6" s="103">
        <v>0.06</v>
      </c>
      <c r="V6" s="102">
        <f>ROUND($C6*U6,2)</f>
        <v>14170.61</v>
      </c>
      <c r="W6" s="103">
        <v>0.05</v>
      </c>
      <c r="X6" s="102">
        <f>ROUND($C6*W6,2)</f>
        <v>11808.85</v>
      </c>
      <c r="Y6" s="103">
        <v>0.04</v>
      </c>
      <c r="Z6" s="102">
        <f>ROUND($C6*Y6,2)</f>
        <v>9447.08</v>
      </c>
      <c r="AA6" s="103">
        <v>0.04</v>
      </c>
      <c r="AB6" s="102">
        <f>ROUND($C6-SUM(F6,H6,J6,L6,N6,P6,R6,T6,V6,X6,Z6),2)</f>
        <v>9447.09</v>
      </c>
      <c r="AC6" s="137">
        <f t="shared" ref="AC6:AC31" si="0">SUM(F6,H6,J6,L6,N6,P6,R6,T6,V6,X6,Z6,AB6)</f>
        <v>236176.90999999995</v>
      </c>
    </row>
    <row r="7" spans="1:29" ht="25.65" customHeight="1" x14ac:dyDescent="0.25">
      <c r="A7" s="138">
        <v>2</v>
      </c>
      <c r="B7" s="91" t="s">
        <v>84</v>
      </c>
      <c r="C7" s="93">
        <v>66509.47</v>
      </c>
      <c r="D7" s="96">
        <v>7.7073844433888468E-3</v>
      </c>
      <c r="E7" s="96">
        <v>0.4</v>
      </c>
      <c r="F7" s="93">
        <f>ROUND($C7*E7,2)</f>
        <v>26603.79</v>
      </c>
      <c r="G7" s="96">
        <v>0.6</v>
      </c>
      <c r="H7" s="93">
        <f>ROUND($C7-SUM(F7),2)</f>
        <v>39905.68</v>
      </c>
      <c r="I7" s="96">
        <v>0</v>
      </c>
      <c r="J7" s="93">
        <f>0</f>
        <v>0</v>
      </c>
      <c r="K7" s="96">
        <v>0</v>
      </c>
      <c r="L7" s="93">
        <f>0</f>
        <v>0</v>
      </c>
      <c r="M7" s="96">
        <v>0</v>
      </c>
      <c r="N7" s="93">
        <f>0</f>
        <v>0</v>
      </c>
      <c r="O7" s="96">
        <v>0</v>
      </c>
      <c r="P7" s="93">
        <f>0</f>
        <v>0</v>
      </c>
      <c r="Q7" s="96">
        <v>0</v>
      </c>
      <c r="R7" s="93">
        <f>0</f>
        <v>0</v>
      </c>
      <c r="S7" s="96">
        <v>0</v>
      </c>
      <c r="T7" s="93">
        <f>0</f>
        <v>0</v>
      </c>
      <c r="U7" s="96">
        <v>0</v>
      </c>
      <c r="V7" s="93">
        <f>0</f>
        <v>0</v>
      </c>
      <c r="W7" s="96">
        <v>0</v>
      </c>
      <c r="X7" s="93">
        <f>0</f>
        <v>0</v>
      </c>
      <c r="Y7" s="96">
        <v>0</v>
      </c>
      <c r="Z7" s="93">
        <f>0</f>
        <v>0</v>
      </c>
      <c r="AA7" s="96">
        <v>0</v>
      </c>
      <c r="AB7" s="93">
        <f>0</f>
        <v>0</v>
      </c>
      <c r="AC7" s="139">
        <f t="shared" si="0"/>
        <v>66509.47</v>
      </c>
    </row>
    <row r="8" spans="1:29" ht="25.65" customHeight="1" x14ac:dyDescent="0.25">
      <c r="A8" s="140">
        <v>3</v>
      </c>
      <c r="B8" s="104" t="s">
        <v>98</v>
      </c>
      <c r="C8" s="105">
        <v>342077.58</v>
      </c>
      <c r="D8" s="106">
        <v>3.9641323536694903E-2</v>
      </c>
      <c r="E8" s="106">
        <v>0.2</v>
      </c>
      <c r="F8" s="105">
        <f>ROUND($C8*E8,2)</f>
        <v>68415.520000000004</v>
      </c>
      <c r="G8" s="106">
        <v>0.5</v>
      </c>
      <c r="H8" s="105">
        <f>ROUND($C8*G8,2)</f>
        <v>171038.79</v>
      </c>
      <c r="I8" s="106">
        <v>0.3</v>
      </c>
      <c r="J8" s="105">
        <f>ROUND($C8-SUM(F8,H8),2)</f>
        <v>102623.27</v>
      </c>
      <c r="K8" s="106">
        <v>0</v>
      </c>
      <c r="L8" s="105">
        <f>0</f>
        <v>0</v>
      </c>
      <c r="M8" s="106">
        <v>0</v>
      </c>
      <c r="N8" s="105">
        <f>0</f>
        <v>0</v>
      </c>
      <c r="O8" s="106">
        <v>0</v>
      </c>
      <c r="P8" s="105">
        <f>0</f>
        <v>0</v>
      </c>
      <c r="Q8" s="106">
        <v>0</v>
      </c>
      <c r="R8" s="105">
        <f>0</f>
        <v>0</v>
      </c>
      <c r="S8" s="106">
        <v>0</v>
      </c>
      <c r="T8" s="105">
        <f>0</f>
        <v>0</v>
      </c>
      <c r="U8" s="106">
        <v>0</v>
      </c>
      <c r="V8" s="105">
        <f>0</f>
        <v>0</v>
      </c>
      <c r="W8" s="106">
        <v>0</v>
      </c>
      <c r="X8" s="105">
        <f>0</f>
        <v>0</v>
      </c>
      <c r="Y8" s="106">
        <v>0</v>
      </c>
      <c r="Z8" s="105">
        <f>0</f>
        <v>0</v>
      </c>
      <c r="AA8" s="106">
        <v>0</v>
      </c>
      <c r="AB8" s="105">
        <f>0</f>
        <v>0</v>
      </c>
      <c r="AC8" s="141">
        <f t="shared" si="0"/>
        <v>342077.58</v>
      </c>
    </row>
    <row r="9" spans="1:29" ht="25.65" customHeight="1" x14ac:dyDescent="0.25">
      <c r="A9" s="138">
        <v>4</v>
      </c>
      <c r="B9" s="91" t="s">
        <v>130</v>
      </c>
      <c r="C9" s="93">
        <v>1183897.56</v>
      </c>
      <c r="D9" s="96">
        <v>0.13719480303346296</v>
      </c>
      <c r="E9" s="96">
        <v>0</v>
      </c>
      <c r="F9" s="93">
        <f>0</f>
        <v>0</v>
      </c>
      <c r="G9" s="96">
        <v>0.1</v>
      </c>
      <c r="H9" s="93">
        <f>ROUND($C9*G9,2)</f>
        <v>118389.75999999999</v>
      </c>
      <c r="I9" s="96">
        <v>0.25</v>
      </c>
      <c r="J9" s="93">
        <f>ROUND($C9*I9,2)</f>
        <v>295974.39</v>
      </c>
      <c r="K9" s="96">
        <v>0.3</v>
      </c>
      <c r="L9" s="93">
        <f>ROUND($C9*K9,2)</f>
        <v>355169.27</v>
      </c>
      <c r="M9" s="96">
        <v>0.25</v>
      </c>
      <c r="N9" s="93">
        <f>ROUND($C9*M9,2)</f>
        <v>295974.39</v>
      </c>
      <c r="O9" s="96">
        <v>0.1</v>
      </c>
      <c r="P9" s="93">
        <f>ROUND($C9-SUM(F9,H9,J9,L9,N9),2)</f>
        <v>118389.75</v>
      </c>
      <c r="Q9" s="96">
        <v>0</v>
      </c>
      <c r="R9" s="93">
        <f>0</f>
        <v>0</v>
      </c>
      <c r="S9" s="96">
        <v>0</v>
      </c>
      <c r="T9" s="93">
        <f>0</f>
        <v>0</v>
      </c>
      <c r="U9" s="96">
        <v>0</v>
      </c>
      <c r="V9" s="93">
        <f>0</f>
        <v>0</v>
      </c>
      <c r="W9" s="96">
        <v>0</v>
      </c>
      <c r="X9" s="93">
        <f>0</f>
        <v>0</v>
      </c>
      <c r="Y9" s="96">
        <v>0</v>
      </c>
      <c r="Z9" s="93">
        <f>0</f>
        <v>0</v>
      </c>
      <c r="AA9" s="96">
        <v>0</v>
      </c>
      <c r="AB9" s="93">
        <f>0</f>
        <v>0</v>
      </c>
      <c r="AC9" s="139">
        <f t="shared" si="0"/>
        <v>1183897.56</v>
      </c>
    </row>
    <row r="10" spans="1:29" ht="25.65" customHeight="1" x14ac:dyDescent="0.25">
      <c r="A10" s="140">
        <v>5</v>
      </c>
      <c r="B10" s="104" t="s">
        <v>145</v>
      </c>
      <c r="C10" s="105">
        <v>550836.42000000004</v>
      </c>
      <c r="D10" s="106">
        <v>6.3833136158805731E-2</v>
      </c>
      <c r="E10" s="106">
        <v>0</v>
      </c>
      <c r="F10" s="105">
        <f>0</f>
        <v>0</v>
      </c>
      <c r="G10" s="106">
        <v>0</v>
      </c>
      <c r="H10" s="105">
        <f>0</f>
        <v>0</v>
      </c>
      <c r="I10" s="106">
        <v>0</v>
      </c>
      <c r="J10" s="105">
        <f>0</f>
        <v>0</v>
      </c>
      <c r="K10" s="106">
        <v>0.15</v>
      </c>
      <c r="L10" s="105">
        <f>ROUND($C10*K10,2)</f>
        <v>82625.460000000006</v>
      </c>
      <c r="M10" s="106">
        <v>0.25</v>
      </c>
      <c r="N10" s="105">
        <f>ROUND($C10*M10,2)</f>
        <v>137709.10999999999</v>
      </c>
      <c r="O10" s="106">
        <v>0.3</v>
      </c>
      <c r="P10" s="105">
        <f>ROUND($C10*O10,2)</f>
        <v>165250.93</v>
      </c>
      <c r="Q10" s="106">
        <v>0.2</v>
      </c>
      <c r="R10" s="105">
        <f>ROUND($C10*Q10,2)</f>
        <v>110167.28</v>
      </c>
      <c r="S10" s="106">
        <v>0.1</v>
      </c>
      <c r="T10" s="105">
        <f>ROUND($C10-SUM(F10,H10,J10,L10,N10,P10,R10),2)</f>
        <v>55083.64</v>
      </c>
      <c r="U10" s="106">
        <v>0</v>
      </c>
      <c r="V10" s="105">
        <f>0</f>
        <v>0</v>
      </c>
      <c r="W10" s="106">
        <v>0</v>
      </c>
      <c r="X10" s="105">
        <f>0</f>
        <v>0</v>
      </c>
      <c r="Y10" s="106">
        <v>0</v>
      </c>
      <c r="Z10" s="105">
        <f>0</f>
        <v>0</v>
      </c>
      <c r="AA10" s="106">
        <v>0</v>
      </c>
      <c r="AB10" s="105">
        <f>0</f>
        <v>0</v>
      </c>
      <c r="AC10" s="141">
        <f t="shared" si="0"/>
        <v>550836.42000000004</v>
      </c>
    </row>
    <row r="11" spans="1:29" ht="25.65" customHeight="1" x14ac:dyDescent="0.25">
      <c r="A11" s="138">
        <v>6</v>
      </c>
      <c r="B11" s="91" t="s">
        <v>184</v>
      </c>
      <c r="C11" s="93">
        <v>1745394.1</v>
      </c>
      <c r="D11" s="96">
        <v>0.20226327670213998</v>
      </c>
      <c r="E11" s="96">
        <v>0</v>
      </c>
      <c r="F11" s="93">
        <f>0</f>
        <v>0</v>
      </c>
      <c r="G11" s="96">
        <v>0</v>
      </c>
      <c r="H11" s="93">
        <f>0</f>
        <v>0</v>
      </c>
      <c r="I11" s="96">
        <v>0</v>
      </c>
      <c r="J11" s="93">
        <f>0</f>
        <v>0</v>
      </c>
      <c r="K11" s="96">
        <v>0</v>
      </c>
      <c r="L11" s="93">
        <f>0</f>
        <v>0</v>
      </c>
      <c r="M11" s="96">
        <v>0</v>
      </c>
      <c r="N11" s="93">
        <f>0</f>
        <v>0</v>
      </c>
      <c r="O11" s="96">
        <v>0.1</v>
      </c>
      <c r="P11" s="93">
        <f>ROUND($C11*O11,2)</f>
        <v>174539.41</v>
      </c>
      <c r="Q11" s="96">
        <v>0.2</v>
      </c>
      <c r="R11" s="93">
        <f>ROUND($C11*Q11,2)</f>
        <v>349078.82</v>
      </c>
      <c r="S11" s="96">
        <v>0.25</v>
      </c>
      <c r="T11" s="93">
        <f>ROUND($C11*S11,2)</f>
        <v>436348.53</v>
      </c>
      <c r="U11" s="96">
        <v>0.25</v>
      </c>
      <c r="V11" s="93">
        <f>ROUND($C11*U11,2)</f>
        <v>436348.53</v>
      </c>
      <c r="W11" s="96">
        <v>0.15</v>
      </c>
      <c r="X11" s="93">
        <f>ROUND($C11*W11,2)</f>
        <v>261809.12</v>
      </c>
      <c r="Y11" s="96">
        <v>0.05</v>
      </c>
      <c r="Z11" s="93">
        <f>ROUND($C11-SUM(F11,H11,J11,L11,N11,P11,R11,T11,V11,X11),2)</f>
        <v>87269.69</v>
      </c>
      <c r="AA11" s="96">
        <v>0</v>
      </c>
      <c r="AB11" s="93">
        <f>0</f>
        <v>0</v>
      </c>
      <c r="AC11" s="139">
        <f t="shared" si="0"/>
        <v>1745394.1</v>
      </c>
    </row>
    <row r="12" spans="1:29" ht="25.65" customHeight="1" x14ac:dyDescent="0.25">
      <c r="A12" s="140">
        <v>7</v>
      </c>
      <c r="B12" s="104" t="s">
        <v>229</v>
      </c>
      <c r="C12" s="105">
        <v>451600.79</v>
      </c>
      <c r="D12" s="106">
        <v>5.2333312887143942E-2</v>
      </c>
      <c r="E12" s="106">
        <v>0</v>
      </c>
      <c r="F12" s="105">
        <f>0</f>
        <v>0</v>
      </c>
      <c r="G12" s="106">
        <v>0</v>
      </c>
      <c r="H12" s="105">
        <f>0</f>
        <v>0</v>
      </c>
      <c r="I12" s="106">
        <v>0</v>
      </c>
      <c r="J12" s="105">
        <f>0</f>
        <v>0</v>
      </c>
      <c r="K12" s="106">
        <v>0</v>
      </c>
      <c r="L12" s="105">
        <f>0</f>
        <v>0</v>
      </c>
      <c r="M12" s="106">
        <v>0</v>
      </c>
      <c r="N12" s="105">
        <f>0</f>
        <v>0</v>
      </c>
      <c r="O12" s="106">
        <v>0</v>
      </c>
      <c r="P12" s="105">
        <f>0</f>
        <v>0</v>
      </c>
      <c r="Q12" s="106">
        <v>0</v>
      </c>
      <c r="R12" s="105">
        <f>0</f>
        <v>0</v>
      </c>
      <c r="S12" s="106">
        <v>0</v>
      </c>
      <c r="T12" s="105">
        <f>0</f>
        <v>0</v>
      </c>
      <c r="U12" s="106">
        <v>0.2</v>
      </c>
      <c r="V12" s="105">
        <f>ROUND($C12*U12,2)</f>
        <v>90320.16</v>
      </c>
      <c r="W12" s="106">
        <v>0.35</v>
      </c>
      <c r="X12" s="105">
        <f>ROUND($C12*W12,2)</f>
        <v>158060.28</v>
      </c>
      <c r="Y12" s="106">
        <v>0.3</v>
      </c>
      <c r="Z12" s="105">
        <f>ROUND($C12*Y12,2)</f>
        <v>135480.24</v>
      </c>
      <c r="AA12" s="106">
        <v>0.15</v>
      </c>
      <c r="AB12" s="105">
        <f>ROUND($C12-SUM(F12,H12,J12,L12,N12,P12,R12,T12,V12,X12,Z12),2)</f>
        <v>67740.11</v>
      </c>
      <c r="AC12" s="141">
        <f t="shared" si="0"/>
        <v>451600.79</v>
      </c>
    </row>
    <row r="13" spans="1:29" ht="25.65" customHeight="1" x14ac:dyDescent="0.25">
      <c r="A13" s="138">
        <v>8</v>
      </c>
      <c r="B13" s="91" t="s">
        <v>269</v>
      </c>
      <c r="C13" s="93">
        <v>89470.47</v>
      </c>
      <c r="D13" s="96">
        <v>1.036819732018145E-2</v>
      </c>
      <c r="E13" s="96">
        <v>0</v>
      </c>
      <c r="F13" s="93">
        <f>0</f>
        <v>0</v>
      </c>
      <c r="G13" s="96">
        <v>0</v>
      </c>
      <c r="H13" s="93">
        <f>0</f>
        <v>0</v>
      </c>
      <c r="I13" s="96">
        <v>0</v>
      </c>
      <c r="J13" s="93">
        <f>0</f>
        <v>0</v>
      </c>
      <c r="K13" s="96">
        <v>0</v>
      </c>
      <c r="L13" s="93">
        <f>0</f>
        <v>0</v>
      </c>
      <c r="M13" s="96">
        <v>0</v>
      </c>
      <c r="N13" s="93">
        <f>0</f>
        <v>0</v>
      </c>
      <c r="O13" s="96">
        <v>0</v>
      </c>
      <c r="P13" s="93">
        <f>0</f>
        <v>0</v>
      </c>
      <c r="Q13" s="96">
        <v>0</v>
      </c>
      <c r="R13" s="93">
        <f>0</f>
        <v>0</v>
      </c>
      <c r="S13" s="96">
        <v>0</v>
      </c>
      <c r="T13" s="93">
        <f>0</f>
        <v>0</v>
      </c>
      <c r="U13" s="96">
        <v>0.25</v>
      </c>
      <c r="V13" s="93">
        <f>ROUND($C13*U13,2)</f>
        <v>22367.62</v>
      </c>
      <c r="W13" s="96">
        <v>0.4</v>
      </c>
      <c r="X13" s="93">
        <f>ROUND($C13*W13,2)</f>
        <v>35788.19</v>
      </c>
      <c r="Y13" s="96">
        <v>0.35</v>
      </c>
      <c r="Z13" s="93">
        <f>ROUND($C13-SUM(F13,H13,J13,L13,N13,P13,R13,T13,V13,X13),2)</f>
        <v>31314.66</v>
      </c>
      <c r="AA13" s="96">
        <v>0</v>
      </c>
      <c r="AB13" s="93">
        <f>0</f>
        <v>0</v>
      </c>
      <c r="AC13" s="139">
        <f t="shared" si="0"/>
        <v>89470.47</v>
      </c>
    </row>
    <row r="14" spans="1:29" ht="25.65" customHeight="1" x14ac:dyDescent="0.25">
      <c r="A14" s="140">
        <v>9</v>
      </c>
      <c r="B14" s="104" t="s">
        <v>287</v>
      </c>
      <c r="C14" s="105">
        <v>395243.41</v>
      </c>
      <c r="D14" s="106">
        <v>4.5802393397300557E-2</v>
      </c>
      <c r="E14" s="106">
        <v>0</v>
      </c>
      <c r="F14" s="105">
        <f>0</f>
        <v>0</v>
      </c>
      <c r="G14" s="106">
        <v>0</v>
      </c>
      <c r="H14" s="105">
        <f>0</f>
        <v>0</v>
      </c>
      <c r="I14" s="106">
        <v>0</v>
      </c>
      <c r="J14" s="105">
        <f>0</f>
        <v>0</v>
      </c>
      <c r="K14" s="106">
        <v>0</v>
      </c>
      <c r="L14" s="105">
        <f>0</f>
        <v>0</v>
      </c>
      <c r="M14" s="106">
        <v>0</v>
      </c>
      <c r="N14" s="105">
        <f>0</f>
        <v>0</v>
      </c>
      <c r="O14" s="106">
        <v>0</v>
      </c>
      <c r="P14" s="105">
        <f>0</f>
        <v>0</v>
      </c>
      <c r="Q14" s="106">
        <v>0.1</v>
      </c>
      <c r="R14" s="105">
        <f>ROUND($C14*Q14,2)</f>
        <v>39524.339999999997</v>
      </c>
      <c r="S14" s="106">
        <v>0.2</v>
      </c>
      <c r="T14" s="105">
        <f>ROUND($C14*S14,2)</f>
        <v>79048.679999999993</v>
      </c>
      <c r="U14" s="106">
        <v>0.3</v>
      </c>
      <c r="V14" s="105">
        <f>ROUND($C14*U14,2)</f>
        <v>118573.02</v>
      </c>
      <c r="W14" s="106">
        <v>0.25</v>
      </c>
      <c r="X14" s="105">
        <f>ROUND($C14*W14,2)</f>
        <v>98810.85</v>
      </c>
      <c r="Y14" s="106">
        <v>0.15</v>
      </c>
      <c r="Z14" s="105">
        <f>ROUND($C14-SUM(F14,H14,J14,L14,N14,P14,R14,T14,V14,X14),2)</f>
        <v>59286.52</v>
      </c>
      <c r="AA14" s="106">
        <v>0</v>
      </c>
      <c r="AB14" s="105">
        <f>0</f>
        <v>0</v>
      </c>
      <c r="AC14" s="141">
        <f t="shared" si="0"/>
        <v>395243.41000000003</v>
      </c>
    </row>
    <row r="15" spans="1:29" ht="25.65" customHeight="1" x14ac:dyDescent="0.25">
      <c r="A15" s="138">
        <v>10</v>
      </c>
      <c r="B15" s="91" t="s">
        <v>355</v>
      </c>
      <c r="C15" s="93">
        <v>267064.71999999997</v>
      </c>
      <c r="D15" s="96">
        <v>3.094853211589264E-2</v>
      </c>
      <c r="E15" s="96">
        <v>0</v>
      </c>
      <c r="F15" s="93">
        <f>0</f>
        <v>0</v>
      </c>
      <c r="G15" s="96">
        <v>0</v>
      </c>
      <c r="H15" s="93">
        <f>0</f>
        <v>0</v>
      </c>
      <c r="I15" s="96">
        <v>0</v>
      </c>
      <c r="J15" s="93">
        <f>0</f>
        <v>0</v>
      </c>
      <c r="K15" s="96">
        <v>0.2</v>
      </c>
      <c r="L15" s="93">
        <f>ROUND($C15*K15,2)</f>
        <v>53412.94</v>
      </c>
      <c r="M15" s="96">
        <v>0.4</v>
      </c>
      <c r="N15" s="93">
        <f>ROUND($C15*M15,2)</f>
        <v>106825.89</v>
      </c>
      <c r="O15" s="96">
        <v>0.3</v>
      </c>
      <c r="P15" s="93">
        <f>ROUND($C15*O15,2)</f>
        <v>80119.42</v>
      </c>
      <c r="Q15" s="96">
        <v>0.1</v>
      </c>
      <c r="R15" s="93">
        <f>ROUND($C15-SUM(F15,H15,J15,L15,N15,P15),2)</f>
        <v>26706.47</v>
      </c>
      <c r="S15" s="96">
        <v>0</v>
      </c>
      <c r="T15" s="93">
        <f>0</f>
        <v>0</v>
      </c>
      <c r="U15" s="96">
        <v>0</v>
      </c>
      <c r="V15" s="93">
        <f>0</f>
        <v>0</v>
      </c>
      <c r="W15" s="96">
        <v>0</v>
      </c>
      <c r="X15" s="93">
        <f>0</f>
        <v>0</v>
      </c>
      <c r="Y15" s="96">
        <v>0</v>
      </c>
      <c r="Z15" s="93">
        <f>0</f>
        <v>0</v>
      </c>
      <c r="AA15" s="96">
        <v>0</v>
      </c>
      <c r="AB15" s="93">
        <f>0</f>
        <v>0</v>
      </c>
      <c r="AC15" s="139">
        <f t="shared" si="0"/>
        <v>267064.71999999997</v>
      </c>
    </row>
    <row r="16" spans="1:29" ht="25.65" customHeight="1" x14ac:dyDescent="0.25">
      <c r="A16" s="140">
        <v>11</v>
      </c>
      <c r="B16" s="104" t="s">
        <v>378</v>
      </c>
      <c r="C16" s="105">
        <v>474353.77</v>
      </c>
      <c r="D16" s="106">
        <v>5.4970019571060347E-2</v>
      </c>
      <c r="E16" s="106">
        <v>0</v>
      </c>
      <c r="F16" s="105">
        <f>0</f>
        <v>0</v>
      </c>
      <c r="G16" s="106">
        <v>0</v>
      </c>
      <c r="H16" s="105">
        <f>0</f>
        <v>0</v>
      </c>
      <c r="I16" s="106">
        <v>0.15</v>
      </c>
      <c r="J16" s="105">
        <f>ROUND($C16*I16,2)</f>
        <v>71153.070000000007</v>
      </c>
      <c r="K16" s="106">
        <v>0.3</v>
      </c>
      <c r="L16" s="105">
        <f>ROUND($C16*K16,2)</f>
        <v>142306.13</v>
      </c>
      <c r="M16" s="106">
        <v>0.3</v>
      </c>
      <c r="N16" s="105">
        <f>ROUND($C16*M16,2)</f>
        <v>142306.13</v>
      </c>
      <c r="O16" s="106">
        <v>0.2</v>
      </c>
      <c r="P16" s="105">
        <f>ROUND($C16*O16,2)</f>
        <v>94870.75</v>
      </c>
      <c r="Q16" s="106">
        <v>0.05</v>
      </c>
      <c r="R16" s="105">
        <f>ROUND($C16-SUM(F16,H16,J16,L16,N16,P16),2)</f>
        <v>23717.69</v>
      </c>
      <c r="S16" s="106">
        <v>0</v>
      </c>
      <c r="T16" s="105">
        <f>0</f>
        <v>0</v>
      </c>
      <c r="U16" s="106">
        <v>0</v>
      </c>
      <c r="V16" s="105">
        <f>0</f>
        <v>0</v>
      </c>
      <c r="W16" s="106">
        <v>0</v>
      </c>
      <c r="X16" s="105">
        <f>0</f>
        <v>0</v>
      </c>
      <c r="Y16" s="106">
        <v>0</v>
      </c>
      <c r="Z16" s="105">
        <f>0</f>
        <v>0</v>
      </c>
      <c r="AA16" s="106">
        <v>0</v>
      </c>
      <c r="AB16" s="105">
        <f>0</f>
        <v>0</v>
      </c>
      <c r="AC16" s="141">
        <f t="shared" si="0"/>
        <v>474353.77</v>
      </c>
    </row>
    <row r="17" spans="1:29" ht="25.65" customHeight="1" x14ac:dyDescent="0.25">
      <c r="A17" s="138">
        <v>12</v>
      </c>
      <c r="B17" s="91" t="s">
        <v>386</v>
      </c>
      <c r="C17" s="93">
        <v>80252.86</v>
      </c>
      <c r="D17" s="96">
        <v>9.3000236613141416E-3</v>
      </c>
      <c r="E17" s="96">
        <v>0</v>
      </c>
      <c r="F17" s="93">
        <f>0</f>
        <v>0</v>
      </c>
      <c r="G17" s="96">
        <v>0</v>
      </c>
      <c r="H17" s="93">
        <f>0</f>
        <v>0</v>
      </c>
      <c r="I17" s="96">
        <v>0</v>
      </c>
      <c r="J17" s="93">
        <f>0</f>
        <v>0</v>
      </c>
      <c r="K17" s="96">
        <v>0.1</v>
      </c>
      <c r="L17" s="93">
        <f>ROUND($C17*K17,2)</f>
        <v>8025.29</v>
      </c>
      <c r="M17" s="96">
        <v>0.15</v>
      </c>
      <c r="N17" s="93">
        <f>ROUND($C17*M17,2)</f>
        <v>12037.93</v>
      </c>
      <c r="O17" s="96">
        <v>0.2</v>
      </c>
      <c r="P17" s="93">
        <f>ROUND($C17*O17,2)</f>
        <v>16050.57</v>
      </c>
      <c r="Q17" s="96">
        <v>0.25</v>
      </c>
      <c r="R17" s="93">
        <f>ROUND($C17*Q17,2)</f>
        <v>20063.22</v>
      </c>
      <c r="S17" s="96">
        <v>0.2</v>
      </c>
      <c r="T17" s="93">
        <f>ROUND($C17*S17,2)</f>
        <v>16050.57</v>
      </c>
      <c r="U17" s="96">
        <v>0.1</v>
      </c>
      <c r="V17" s="93">
        <f>ROUND($C17-SUM(F17,H17,J17,L17,N17,P17,R17,T17),2)</f>
        <v>8025.28</v>
      </c>
      <c r="W17" s="96">
        <v>0</v>
      </c>
      <c r="X17" s="93">
        <f>0</f>
        <v>0</v>
      </c>
      <c r="Y17" s="96">
        <v>0</v>
      </c>
      <c r="Z17" s="93">
        <f>0</f>
        <v>0</v>
      </c>
      <c r="AA17" s="96">
        <v>0</v>
      </c>
      <c r="AB17" s="93">
        <f>0</f>
        <v>0</v>
      </c>
      <c r="AC17" s="139">
        <f t="shared" si="0"/>
        <v>80252.86</v>
      </c>
    </row>
    <row r="18" spans="1:29" ht="25.65" customHeight="1" x14ac:dyDescent="0.25">
      <c r="A18" s="140">
        <v>13</v>
      </c>
      <c r="B18" s="104" t="s">
        <v>562</v>
      </c>
      <c r="C18" s="105">
        <v>107913.28</v>
      </c>
      <c r="D18" s="106">
        <v>1.2505424197592685E-2</v>
      </c>
      <c r="E18" s="106">
        <v>0</v>
      </c>
      <c r="F18" s="105">
        <f>0</f>
        <v>0</v>
      </c>
      <c r="G18" s="106">
        <v>0.1</v>
      </c>
      <c r="H18" s="105">
        <f>ROUND($C18*G18,2)</f>
        <v>10791.33</v>
      </c>
      <c r="I18" s="106">
        <v>0.2</v>
      </c>
      <c r="J18" s="105">
        <f>ROUND($C18*I18,2)</f>
        <v>21582.66</v>
      </c>
      <c r="K18" s="106">
        <v>0.2</v>
      </c>
      <c r="L18" s="105">
        <f>ROUND($C18*K18,2)</f>
        <v>21582.66</v>
      </c>
      <c r="M18" s="106">
        <v>0.2</v>
      </c>
      <c r="N18" s="105">
        <f>ROUND($C18*M18,2)</f>
        <v>21582.66</v>
      </c>
      <c r="O18" s="106">
        <v>0.15</v>
      </c>
      <c r="P18" s="105">
        <f>ROUND($C18*O18,2)</f>
        <v>16186.99</v>
      </c>
      <c r="Q18" s="106">
        <v>0.1</v>
      </c>
      <c r="R18" s="105">
        <f>ROUND($C18*Q18,2)</f>
        <v>10791.33</v>
      </c>
      <c r="S18" s="106">
        <v>0.05</v>
      </c>
      <c r="T18" s="105">
        <f>ROUND($C18-SUM(F18,H18,J18,L18,N18,P18,R18),2)</f>
        <v>5395.65</v>
      </c>
      <c r="U18" s="106">
        <v>0</v>
      </c>
      <c r="V18" s="105">
        <f>0</f>
        <v>0</v>
      </c>
      <c r="W18" s="106">
        <v>0</v>
      </c>
      <c r="X18" s="105">
        <f>0</f>
        <v>0</v>
      </c>
      <c r="Y18" s="106">
        <v>0</v>
      </c>
      <c r="Z18" s="105">
        <f>0</f>
        <v>0</v>
      </c>
      <c r="AA18" s="106">
        <v>0</v>
      </c>
      <c r="AB18" s="105">
        <f>0</f>
        <v>0</v>
      </c>
      <c r="AC18" s="141">
        <f t="shared" si="0"/>
        <v>107913.28</v>
      </c>
    </row>
    <row r="19" spans="1:29" ht="25.65" customHeight="1" x14ac:dyDescent="0.25">
      <c r="A19" s="138">
        <v>14</v>
      </c>
      <c r="B19" s="91" t="s">
        <v>725</v>
      </c>
      <c r="C19" s="93">
        <v>43711.14</v>
      </c>
      <c r="D19" s="96">
        <v>5.0654224193756462E-3</v>
      </c>
      <c r="E19" s="96">
        <v>0</v>
      </c>
      <c r="F19" s="93">
        <f>0</f>
        <v>0</v>
      </c>
      <c r="G19" s="96">
        <v>0.3</v>
      </c>
      <c r="H19" s="93">
        <f>ROUND($C19*G19,2)</f>
        <v>13113.34</v>
      </c>
      <c r="I19" s="96">
        <v>0.3</v>
      </c>
      <c r="J19" s="93">
        <f>ROUND($C19*I19,2)</f>
        <v>13113.34</v>
      </c>
      <c r="K19" s="96">
        <v>0.2</v>
      </c>
      <c r="L19" s="93">
        <f>ROUND($C19*K19,2)</f>
        <v>8742.23</v>
      </c>
      <c r="M19" s="96">
        <v>0.2</v>
      </c>
      <c r="N19" s="93">
        <f>ROUND($C19-SUM(F19,H19,J19,L19),2)</f>
        <v>8742.23</v>
      </c>
      <c r="O19" s="96">
        <v>0</v>
      </c>
      <c r="P19" s="93">
        <f>0</f>
        <v>0</v>
      </c>
      <c r="Q19" s="96">
        <v>0</v>
      </c>
      <c r="R19" s="93">
        <f>0</f>
        <v>0</v>
      </c>
      <c r="S19" s="96">
        <v>0</v>
      </c>
      <c r="T19" s="93">
        <f>0</f>
        <v>0</v>
      </c>
      <c r="U19" s="96">
        <v>0</v>
      </c>
      <c r="V19" s="93">
        <f>0</f>
        <v>0</v>
      </c>
      <c r="W19" s="96">
        <v>0</v>
      </c>
      <c r="X19" s="93">
        <f>0</f>
        <v>0</v>
      </c>
      <c r="Y19" s="96">
        <v>0</v>
      </c>
      <c r="Z19" s="93">
        <f>0</f>
        <v>0</v>
      </c>
      <c r="AA19" s="96">
        <v>0</v>
      </c>
      <c r="AB19" s="93">
        <f>0</f>
        <v>0</v>
      </c>
      <c r="AC19" s="139">
        <f t="shared" si="0"/>
        <v>43711.14</v>
      </c>
    </row>
    <row r="20" spans="1:29" ht="25.65" customHeight="1" x14ac:dyDescent="0.25">
      <c r="A20" s="140">
        <v>15</v>
      </c>
      <c r="B20" s="104" t="s">
        <v>769</v>
      </c>
      <c r="C20" s="105">
        <v>130676</v>
      </c>
      <c r="D20" s="106">
        <v>1.5143259591818743E-2</v>
      </c>
      <c r="E20" s="106">
        <v>0</v>
      </c>
      <c r="F20" s="105">
        <f>0</f>
        <v>0</v>
      </c>
      <c r="G20" s="106">
        <v>0</v>
      </c>
      <c r="H20" s="105">
        <f>0</f>
        <v>0</v>
      </c>
      <c r="I20" s="106">
        <v>0</v>
      </c>
      <c r="J20" s="105">
        <f>0</f>
        <v>0</v>
      </c>
      <c r="K20" s="106">
        <v>0</v>
      </c>
      <c r="L20" s="105">
        <f>0</f>
        <v>0</v>
      </c>
      <c r="M20" s="106">
        <v>0</v>
      </c>
      <c r="N20" s="105">
        <f>0</f>
        <v>0</v>
      </c>
      <c r="O20" s="106">
        <v>0</v>
      </c>
      <c r="P20" s="105">
        <f>0</f>
        <v>0</v>
      </c>
      <c r="Q20" s="106">
        <v>0.15</v>
      </c>
      <c r="R20" s="105">
        <f>ROUND($C20*Q20,2)</f>
        <v>19601.400000000001</v>
      </c>
      <c r="S20" s="106">
        <v>0.25</v>
      </c>
      <c r="T20" s="105">
        <f>ROUND($C20*S20,2)</f>
        <v>32669</v>
      </c>
      <c r="U20" s="106">
        <v>0.25</v>
      </c>
      <c r="V20" s="105">
        <f>ROUND($C20*U20,2)</f>
        <v>32669</v>
      </c>
      <c r="W20" s="106">
        <v>0.2</v>
      </c>
      <c r="X20" s="105">
        <f t="shared" ref="X20:X25" si="1">ROUND($C20*W20,2)</f>
        <v>26135.200000000001</v>
      </c>
      <c r="Y20" s="106">
        <v>0.15</v>
      </c>
      <c r="Z20" s="105">
        <f>ROUND($C20-SUM(F20,H20,J20,L20,N20,P20,R20,T20,V20,X20),2)</f>
        <v>19601.400000000001</v>
      </c>
      <c r="AA20" s="106">
        <v>0</v>
      </c>
      <c r="AB20" s="105">
        <f>0</f>
        <v>0</v>
      </c>
      <c r="AC20" s="141">
        <f t="shared" si="0"/>
        <v>130676</v>
      </c>
    </row>
    <row r="21" spans="1:29" ht="25.65" customHeight="1" x14ac:dyDescent="0.25">
      <c r="A21" s="138">
        <v>16</v>
      </c>
      <c r="B21" s="91" t="s">
        <v>902</v>
      </c>
      <c r="C21" s="93">
        <v>588320.07999999996</v>
      </c>
      <c r="D21" s="96">
        <v>6.8176893190177001E-2</v>
      </c>
      <c r="E21" s="96">
        <v>0</v>
      </c>
      <c r="F21" s="93">
        <f>0</f>
        <v>0</v>
      </c>
      <c r="G21" s="96">
        <v>0</v>
      </c>
      <c r="H21" s="93">
        <f>0</f>
        <v>0</v>
      </c>
      <c r="I21" s="96">
        <v>0</v>
      </c>
      <c r="J21" s="93">
        <f>0</f>
        <v>0</v>
      </c>
      <c r="K21" s="96">
        <v>0.05</v>
      </c>
      <c r="L21" s="93">
        <f>ROUND($C21*K21,2)</f>
        <v>29416</v>
      </c>
      <c r="M21" s="96">
        <v>0.1</v>
      </c>
      <c r="N21" s="93">
        <f>ROUND($C21*M21,2)</f>
        <v>58832.01</v>
      </c>
      <c r="O21" s="96">
        <v>0.15</v>
      </c>
      <c r="P21" s="93">
        <f>ROUND($C21*O21,2)</f>
        <v>88248.01</v>
      </c>
      <c r="Q21" s="96">
        <v>0.2</v>
      </c>
      <c r="R21" s="93">
        <f>ROUND($C21*Q21,2)</f>
        <v>117664.02</v>
      </c>
      <c r="S21" s="96">
        <v>0.2</v>
      </c>
      <c r="T21" s="93">
        <f>ROUND($C21*S21,2)</f>
        <v>117664.02</v>
      </c>
      <c r="U21" s="96">
        <v>0.15</v>
      </c>
      <c r="V21" s="93">
        <f>ROUND($C21*U21,2)</f>
        <v>88248.01</v>
      </c>
      <c r="W21" s="96">
        <v>0.1</v>
      </c>
      <c r="X21" s="93">
        <f t="shared" si="1"/>
        <v>58832.01</v>
      </c>
      <c r="Y21" s="96">
        <v>0.05</v>
      </c>
      <c r="Z21" s="93">
        <f>ROUND($C21-SUM(F21,H21,J21,L21,N21,P21,R21,T21,V21,X21),2)</f>
        <v>29416</v>
      </c>
      <c r="AA21" s="96">
        <v>0</v>
      </c>
      <c r="AB21" s="93">
        <f>0</f>
        <v>0</v>
      </c>
      <c r="AC21" s="139">
        <f t="shared" si="0"/>
        <v>588320.08000000007</v>
      </c>
    </row>
    <row r="22" spans="1:29" ht="25.65" customHeight="1" x14ac:dyDescent="0.25">
      <c r="A22" s="140">
        <v>17</v>
      </c>
      <c r="B22" s="104" t="s">
        <v>1097</v>
      </c>
      <c r="C22" s="105">
        <v>54036.77</v>
      </c>
      <c r="D22" s="106">
        <v>6.2619978849475285E-3</v>
      </c>
      <c r="E22" s="106">
        <v>0</v>
      </c>
      <c r="F22" s="105">
        <f>0</f>
        <v>0</v>
      </c>
      <c r="G22" s="106">
        <v>0</v>
      </c>
      <c r="H22" s="105">
        <f>0</f>
        <v>0</v>
      </c>
      <c r="I22" s="106">
        <v>0</v>
      </c>
      <c r="J22" s="105">
        <f>0</f>
        <v>0</v>
      </c>
      <c r="K22" s="106">
        <v>0</v>
      </c>
      <c r="L22" s="105">
        <f>0</f>
        <v>0</v>
      </c>
      <c r="M22" s="106">
        <v>0</v>
      </c>
      <c r="N22" s="105">
        <f>0</f>
        <v>0</v>
      </c>
      <c r="O22" s="106">
        <v>0</v>
      </c>
      <c r="P22" s="105">
        <f>0</f>
        <v>0</v>
      </c>
      <c r="Q22" s="106">
        <v>0</v>
      </c>
      <c r="R22" s="105">
        <f>0</f>
        <v>0</v>
      </c>
      <c r="S22" s="106">
        <v>0</v>
      </c>
      <c r="T22" s="105">
        <f>0</f>
        <v>0</v>
      </c>
      <c r="U22" s="106">
        <v>0.2</v>
      </c>
      <c r="V22" s="105">
        <f>ROUND($C22*U22,2)</f>
        <v>10807.35</v>
      </c>
      <c r="W22" s="106">
        <v>0.4</v>
      </c>
      <c r="X22" s="105">
        <f t="shared" si="1"/>
        <v>21614.71</v>
      </c>
      <c r="Y22" s="106">
        <v>0.3</v>
      </c>
      <c r="Z22" s="105">
        <f>ROUND($C22*Y22,2)</f>
        <v>16211.03</v>
      </c>
      <c r="AA22" s="106">
        <v>0.1</v>
      </c>
      <c r="AB22" s="105">
        <f>ROUND($C22-SUM(F22,H22,J22,L22,N22,P22,R22,T22,V22,X22,Z22),2)</f>
        <v>5403.68</v>
      </c>
      <c r="AC22" s="141">
        <f t="shared" si="0"/>
        <v>54036.77</v>
      </c>
    </row>
    <row r="23" spans="1:29" ht="25.65" customHeight="1" x14ac:dyDescent="0.25">
      <c r="A23" s="138">
        <v>18</v>
      </c>
      <c r="B23" s="91" t="s">
        <v>1108</v>
      </c>
      <c r="C23" s="93">
        <v>13794.75</v>
      </c>
      <c r="D23" s="96">
        <v>1.5985910209544338E-3</v>
      </c>
      <c r="E23" s="96">
        <v>0</v>
      </c>
      <c r="F23" s="93">
        <f>0</f>
        <v>0</v>
      </c>
      <c r="G23" s="96">
        <v>0</v>
      </c>
      <c r="H23" s="93">
        <f>0</f>
        <v>0</v>
      </c>
      <c r="I23" s="96">
        <v>0</v>
      </c>
      <c r="J23" s="93">
        <f>0</f>
        <v>0</v>
      </c>
      <c r="K23" s="96">
        <v>0</v>
      </c>
      <c r="L23" s="93">
        <f>0</f>
        <v>0</v>
      </c>
      <c r="M23" s="96">
        <v>0</v>
      </c>
      <c r="N23" s="93">
        <f>0</f>
        <v>0</v>
      </c>
      <c r="O23" s="96">
        <v>0</v>
      </c>
      <c r="P23" s="93">
        <f>0</f>
        <v>0</v>
      </c>
      <c r="Q23" s="96">
        <v>0</v>
      </c>
      <c r="R23" s="93">
        <f>0</f>
        <v>0</v>
      </c>
      <c r="S23" s="96">
        <v>0</v>
      </c>
      <c r="T23" s="93">
        <f>0</f>
        <v>0</v>
      </c>
      <c r="U23" s="96">
        <v>0</v>
      </c>
      <c r="V23" s="93">
        <f>0</f>
        <v>0</v>
      </c>
      <c r="W23" s="96">
        <v>0.3</v>
      </c>
      <c r="X23" s="93">
        <f t="shared" si="1"/>
        <v>4138.43</v>
      </c>
      <c r="Y23" s="96">
        <v>0.4</v>
      </c>
      <c r="Z23" s="93">
        <f>ROUND($C23*Y23,2)</f>
        <v>5517.9</v>
      </c>
      <c r="AA23" s="96">
        <v>0.3</v>
      </c>
      <c r="AB23" s="93">
        <f>ROUND($C23-SUM(F23,H23,J23,L23,N23,P23,R23,T23,V23,X23,Z23),2)</f>
        <v>4138.42</v>
      </c>
      <c r="AC23" s="139">
        <f t="shared" si="0"/>
        <v>13794.75</v>
      </c>
    </row>
    <row r="24" spans="1:29" ht="25.65" customHeight="1" x14ac:dyDescent="0.25">
      <c r="A24" s="140">
        <v>19</v>
      </c>
      <c r="B24" s="104" t="s">
        <v>1143</v>
      </c>
      <c r="C24" s="105">
        <v>286787.07</v>
      </c>
      <c r="D24" s="106">
        <v>3.3234037226323836E-2</v>
      </c>
      <c r="E24" s="106">
        <v>0</v>
      </c>
      <c r="F24" s="105">
        <f>0</f>
        <v>0</v>
      </c>
      <c r="G24" s="106">
        <v>0</v>
      </c>
      <c r="H24" s="105">
        <f>0</f>
        <v>0</v>
      </c>
      <c r="I24" s="106">
        <v>0</v>
      </c>
      <c r="J24" s="105">
        <f>0</f>
        <v>0</v>
      </c>
      <c r="K24" s="106">
        <v>0</v>
      </c>
      <c r="L24" s="105">
        <f>0</f>
        <v>0</v>
      </c>
      <c r="M24" s="106">
        <v>0</v>
      </c>
      <c r="N24" s="105">
        <f>0</f>
        <v>0</v>
      </c>
      <c r="O24" s="106">
        <v>0</v>
      </c>
      <c r="P24" s="105">
        <f>0</f>
        <v>0</v>
      </c>
      <c r="Q24" s="106">
        <v>0</v>
      </c>
      <c r="R24" s="105">
        <f>0</f>
        <v>0</v>
      </c>
      <c r="S24" s="106">
        <v>0.1</v>
      </c>
      <c r="T24" s="105">
        <f>ROUND($C24*S24,2)</f>
        <v>28678.71</v>
      </c>
      <c r="U24" s="106">
        <v>0.2</v>
      </c>
      <c r="V24" s="105">
        <f>ROUND($C24*U24,2)</f>
        <v>57357.41</v>
      </c>
      <c r="W24" s="106">
        <v>0.3</v>
      </c>
      <c r="X24" s="105">
        <f t="shared" si="1"/>
        <v>86036.12</v>
      </c>
      <c r="Y24" s="106">
        <v>0.3</v>
      </c>
      <c r="Z24" s="105">
        <f>ROUND($C24*Y24,2)</f>
        <v>86036.12</v>
      </c>
      <c r="AA24" s="106">
        <v>0.1</v>
      </c>
      <c r="AB24" s="105">
        <f>ROUND($C24-SUM(F24,H24,J24,L24,N24,P24,R24,T24,V24,X24,Z24),2)</f>
        <v>28678.71</v>
      </c>
      <c r="AC24" s="141">
        <f t="shared" si="0"/>
        <v>286787.07</v>
      </c>
    </row>
    <row r="25" spans="1:29" ht="25.65" customHeight="1" x14ac:dyDescent="0.25">
      <c r="A25" s="138">
        <v>20</v>
      </c>
      <c r="B25" s="91" t="s">
        <v>1188</v>
      </c>
      <c r="C25" s="93">
        <v>565840.31000000006</v>
      </c>
      <c r="D25" s="96">
        <v>6.5571847178098427E-2</v>
      </c>
      <c r="E25" s="96">
        <v>0</v>
      </c>
      <c r="F25" s="93">
        <f>0</f>
        <v>0</v>
      </c>
      <c r="G25" s="96">
        <v>0</v>
      </c>
      <c r="H25" s="93">
        <f>0</f>
        <v>0</v>
      </c>
      <c r="I25" s="96">
        <v>0</v>
      </c>
      <c r="J25" s="93">
        <f>0</f>
        <v>0</v>
      </c>
      <c r="K25" s="96">
        <v>0</v>
      </c>
      <c r="L25" s="93">
        <f>0</f>
        <v>0</v>
      </c>
      <c r="M25" s="96">
        <v>0</v>
      </c>
      <c r="N25" s="93">
        <f>0</f>
        <v>0</v>
      </c>
      <c r="O25" s="96">
        <v>0</v>
      </c>
      <c r="P25" s="93">
        <f>0</f>
        <v>0</v>
      </c>
      <c r="Q25" s="96">
        <v>0</v>
      </c>
      <c r="R25" s="93">
        <f>0</f>
        <v>0</v>
      </c>
      <c r="S25" s="96">
        <v>0</v>
      </c>
      <c r="T25" s="93">
        <f>0</f>
        <v>0</v>
      </c>
      <c r="U25" s="96">
        <v>0.1</v>
      </c>
      <c r="V25" s="93">
        <f>ROUND($C25*U25,2)</f>
        <v>56584.03</v>
      </c>
      <c r="W25" s="96">
        <v>0.3</v>
      </c>
      <c r="X25" s="93">
        <f t="shared" si="1"/>
        <v>169752.09</v>
      </c>
      <c r="Y25" s="96">
        <v>0.4</v>
      </c>
      <c r="Z25" s="93">
        <f>ROUND($C25*Y25,2)</f>
        <v>226336.12</v>
      </c>
      <c r="AA25" s="96">
        <v>0.2</v>
      </c>
      <c r="AB25" s="93">
        <f>ROUND($C25-SUM(F25,H25,J25,L25,N25,P25,R25,T25,V25,X25,Z25),2)</f>
        <v>113168.07</v>
      </c>
      <c r="AC25" s="139">
        <f t="shared" si="0"/>
        <v>565840.31000000006</v>
      </c>
    </row>
    <row r="26" spans="1:29" ht="25.65" customHeight="1" x14ac:dyDescent="0.25">
      <c r="A26" s="140">
        <v>21</v>
      </c>
      <c r="B26" s="104" t="s">
        <v>1241</v>
      </c>
      <c r="C26" s="105">
        <v>65452.2</v>
      </c>
      <c r="D26" s="106">
        <v>7.5848637504640389E-3</v>
      </c>
      <c r="E26" s="106">
        <v>0</v>
      </c>
      <c r="F26" s="105">
        <f>0</f>
        <v>0</v>
      </c>
      <c r="G26" s="106">
        <v>0</v>
      </c>
      <c r="H26" s="105">
        <f>0</f>
        <v>0</v>
      </c>
      <c r="I26" s="106">
        <v>0</v>
      </c>
      <c r="J26" s="105">
        <f>0</f>
        <v>0</v>
      </c>
      <c r="K26" s="106">
        <v>0</v>
      </c>
      <c r="L26" s="105">
        <f>0</f>
        <v>0</v>
      </c>
      <c r="M26" s="106">
        <v>0.1</v>
      </c>
      <c r="N26" s="105">
        <f>ROUND($C26*M26,2)</f>
        <v>6545.22</v>
      </c>
      <c r="O26" s="106">
        <v>0.2</v>
      </c>
      <c r="P26" s="105">
        <f>ROUND($C26*O26,2)</f>
        <v>13090.44</v>
      </c>
      <c r="Q26" s="106">
        <v>0.25</v>
      </c>
      <c r="R26" s="105">
        <f>ROUND($C26*Q26,2)</f>
        <v>16363.05</v>
      </c>
      <c r="S26" s="106">
        <v>0.25</v>
      </c>
      <c r="T26" s="105">
        <f>ROUND($C26*S26,2)</f>
        <v>16363.05</v>
      </c>
      <c r="U26" s="106">
        <v>0.2</v>
      </c>
      <c r="V26" s="105">
        <f>ROUND($C26-SUM(F26,H26,J26,L26,N26,P26,R26,T26),2)</f>
        <v>13090.44</v>
      </c>
      <c r="W26" s="106">
        <v>0</v>
      </c>
      <c r="X26" s="105">
        <f>0</f>
        <v>0</v>
      </c>
      <c r="Y26" s="106">
        <v>0</v>
      </c>
      <c r="Z26" s="105">
        <f>0</f>
        <v>0</v>
      </c>
      <c r="AA26" s="106">
        <v>0</v>
      </c>
      <c r="AB26" s="105">
        <f>0</f>
        <v>0</v>
      </c>
      <c r="AC26" s="141">
        <f t="shared" si="0"/>
        <v>65452.2</v>
      </c>
    </row>
    <row r="27" spans="1:29" ht="25.65" customHeight="1" x14ac:dyDescent="0.25">
      <c r="A27" s="138">
        <v>22</v>
      </c>
      <c r="B27" s="91" t="s">
        <v>1264</v>
      </c>
      <c r="C27" s="93">
        <v>71683.360000000001</v>
      </c>
      <c r="D27" s="96">
        <v>8.3069555916449548E-3</v>
      </c>
      <c r="E27" s="96">
        <v>0</v>
      </c>
      <c r="F27" s="93">
        <f>0</f>
        <v>0</v>
      </c>
      <c r="G27" s="96">
        <v>0</v>
      </c>
      <c r="H27" s="93">
        <f>0</f>
        <v>0</v>
      </c>
      <c r="I27" s="96">
        <v>0</v>
      </c>
      <c r="J27" s="93">
        <f>0</f>
        <v>0</v>
      </c>
      <c r="K27" s="96">
        <v>0</v>
      </c>
      <c r="L27" s="93">
        <f>0</f>
        <v>0</v>
      </c>
      <c r="M27" s="96">
        <v>0</v>
      </c>
      <c r="N27" s="93">
        <f>0</f>
        <v>0</v>
      </c>
      <c r="O27" s="96">
        <v>0</v>
      </c>
      <c r="P27" s="93">
        <f>0</f>
        <v>0</v>
      </c>
      <c r="Q27" s="96">
        <v>0</v>
      </c>
      <c r="R27" s="93">
        <f>0</f>
        <v>0</v>
      </c>
      <c r="S27" s="96">
        <v>0.15</v>
      </c>
      <c r="T27" s="93">
        <f>ROUND($C27*S27,2)</f>
        <v>10752.5</v>
      </c>
      <c r="U27" s="96">
        <v>0.25</v>
      </c>
      <c r="V27" s="93">
        <f>ROUND($C27*U27,2)</f>
        <v>17920.84</v>
      </c>
      <c r="W27" s="96">
        <v>0.3</v>
      </c>
      <c r="X27" s="93">
        <f>ROUND($C27*W27,2)</f>
        <v>21505.01</v>
      </c>
      <c r="Y27" s="96">
        <v>0.2</v>
      </c>
      <c r="Z27" s="93">
        <f>ROUND($C27*Y27,2)</f>
        <v>14336.67</v>
      </c>
      <c r="AA27" s="96">
        <v>0.1</v>
      </c>
      <c r="AB27" s="93">
        <f>ROUND($C27-SUM(F27,H27,J27,L27,N27,P27,R27,T27,V27,X27,Z27),2)</f>
        <v>7168.34</v>
      </c>
      <c r="AC27" s="139">
        <f t="shared" si="0"/>
        <v>71683.360000000001</v>
      </c>
    </row>
    <row r="28" spans="1:29" ht="25.65" customHeight="1" x14ac:dyDescent="0.25">
      <c r="A28" s="140">
        <v>23</v>
      </c>
      <c r="B28" s="104" t="s">
        <v>1331</v>
      </c>
      <c r="C28" s="105">
        <v>130413.36</v>
      </c>
      <c r="D28" s="106">
        <v>1.5112823814023315E-2</v>
      </c>
      <c r="E28" s="106">
        <v>0</v>
      </c>
      <c r="F28" s="105">
        <f>0</f>
        <v>0</v>
      </c>
      <c r="G28" s="106">
        <v>0</v>
      </c>
      <c r="H28" s="105">
        <f>0</f>
        <v>0</v>
      </c>
      <c r="I28" s="106">
        <v>0</v>
      </c>
      <c r="J28" s="105">
        <f>0</f>
        <v>0</v>
      </c>
      <c r="K28" s="106">
        <v>0</v>
      </c>
      <c r="L28" s="105">
        <f>0</f>
        <v>0</v>
      </c>
      <c r="M28" s="106">
        <v>0</v>
      </c>
      <c r="N28" s="105">
        <f>0</f>
        <v>0</v>
      </c>
      <c r="O28" s="106">
        <v>0</v>
      </c>
      <c r="P28" s="105">
        <f>0</f>
        <v>0</v>
      </c>
      <c r="Q28" s="106">
        <v>0</v>
      </c>
      <c r="R28" s="105">
        <f>0</f>
        <v>0</v>
      </c>
      <c r="S28" s="106">
        <v>0.1</v>
      </c>
      <c r="T28" s="105">
        <f>ROUND($C28*S28,2)</f>
        <v>13041.34</v>
      </c>
      <c r="U28" s="106">
        <v>0.2</v>
      </c>
      <c r="V28" s="105">
        <f>ROUND($C28*U28,2)</f>
        <v>26082.67</v>
      </c>
      <c r="W28" s="106">
        <v>0.3</v>
      </c>
      <c r="X28" s="105">
        <f>ROUND($C28*W28,2)</f>
        <v>39124.01</v>
      </c>
      <c r="Y28" s="106">
        <v>0.3</v>
      </c>
      <c r="Z28" s="105">
        <f>ROUND($C28*Y28,2)</f>
        <v>39124.01</v>
      </c>
      <c r="AA28" s="106">
        <v>0.1</v>
      </c>
      <c r="AB28" s="105">
        <f>ROUND($C28-SUM(F28,H28,J28,L28,N28,P28,R28,T28,V28,X28,Z28),2)</f>
        <v>13041.33</v>
      </c>
      <c r="AC28" s="141">
        <f t="shared" si="0"/>
        <v>130413.36</v>
      </c>
    </row>
    <row r="29" spans="1:29" ht="25.65" customHeight="1" x14ac:dyDescent="0.25">
      <c r="A29" s="138">
        <v>24</v>
      </c>
      <c r="B29" s="91" t="s">
        <v>1366</v>
      </c>
      <c r="C29" s="93">
        <v>196132.51</v>
      </c>
      <c r="D29" s="96">
        <v>2.2728622802389003E-2</v>
      </c>
      <c r="E29" s="96">
        <v>0</v>
      </c>
      <c r="F29" s="93">
        <f>0</f>
        <v>0</v>
      </c>
      <c r="G29" s="96">
        <v>0</v>
      </c>
      <c r="H29" s="93">
        <f>0</f>
        <v>0</v>
      </c>
      <c r="I29" s="96">
        <v>0</v>
      </c>
      <c r="J29" s="93">
        <f>0</f>
        <v>0</v>
      </c>
      <c r="K29" s="96">
        <v>0</v>
      </c>
      <c r="L29" s="93">
        <f>0</f>
        <v>0</v>
      </c>
      <c r="M29" s="96">
        <v>0</v>
      </c>
      <c r="N29" s="93">
        <f>0</f>
        <v>0</v>
      </c>
      <c r="O29" s="96">
        <v>0</v>
      </c>
      <c r="P29" s="93">
        <f>0</f>
        <v>0</v>
      </c>
      <c r="Q29" s="96">
        <v>0</v>
      </c>
      <c r="R29" s="93">
        <f>0</f>
        <v>0</v>
      </c>
      <c r="S29" s="96">
        <v>0.1</v>
      </c>
      <c r="T29" s="93">
        <f>ROUND($C29*S29,2)</f>
        <v>19613.25</v>
      </c>
      <c r="U29" s="96">
        <v>0.2</v>
      </c>
      <c r="V29" s="93">
        <f>ROUND($C29*U29,2)</f>
        <v>39226.5</v>
      </c>
      <c r="W29" s="96">
        <v>0.3</v>
      </c>
      <c r="X29" s="93">
        <f>ROUND($C29*W29,2)</f>
        <v>58839.75</v>
      </c>
      <c r="Y29" s="96">
        <v>0.3</v>
      </c>
      <c r="Z29" s="93">
        <f>ROUND($C29*Y29,2)</f>
        <v>58839.75</v>
      </c>
      <c r="AA29" s="96">
        <v>0.1</v>
      </c>
      <c r="AB29" s="93">
        <f>ROUND($C29-SUM(F29,H29,J29,L29,N29,P29,R29,T29,V29,X29,Z29),2)</f>
        <v>19613.259999999998</v>
      </c>
      <c r="AC29" s="139">
        <f t="shared" si="0"/>
        <v>196132.51</v>
      </c>
    </row>
    <row r="30" spans="1:29" ht="25.65" customHeight="1" x14ac:dyDescent="0.25">
      <c r="A30" s="140">
        <v>25</v>
      </c>
      <c r="B30" s="104" t="s">
        <v>1411</v>
      </c>
      <c r="C30" s="105">
        <v>435954.37</v>
      </c>
      <c r="D30" s="106">
        <v>5.0520142911458857E-2</v>
      </c>
      <c r="E30" s="106">
        <v>0</v>
      </c>
      <c r="F30" s="105">
        <f>0</f>
        <v>0</v>
      </c>
      <c r="G30" s="106">
        <v>0</v>
      </c>
      <c r="H30" s="105">
        <f>0</f>
        <v>0</v>
      </c>
      <c r="I30" s="106">
        <v>0</v>
      </c>
      <c r="J30" s="105">
        <f>0</f>
        <v>0</v>
      </c>
      <c r="K30" s="106">
        <v>0</v>
      </c>
      <c r="L30" s="105">
        <f>0</f>
        <v>0</v>
      </c>
      <c r="M30" s="106">
        <v>0</v>
      </c>
      <c r="N30" s="105">
        <f>0</f>
        <v>0</v>
      </c>
      <c r="O30" s="106">
        <v>0</v>
      </c>
      <c r="P30" s="105">
        <f>0</f>
        <v>0</v>
      </c>
      <c r="Q30" s="106">
        <v>0</v>
      </c>
      <c r="R30" s="105">
        <f>0</f>
        <v>0</v>
      </c>
      <c r="S30" s="106">
        <v>0</v>
      </c>
      <c r="T30" s="105">
        <f>0</f>
        <v>0</v>
      </c>
      <c r="U30" s="106">
        <v>0.1</v>
      </c>
      <c r="V30" s="105">
        <f>ROUND($C30*U30,2)</f>
        <v>43595.44</v>
      </c>
      <c r="W30" s="106">
        <v>0.25</v>
      </c>
      <c r="X30" s="105">
        <f>ROUND($C30*W30,2)</f>
        <v>108988.59</v>
      </c>
      <c r="Y30" s="106">
        <v>0.35</v>
      </c>
      <c r="Z30" s="105">
        <f>ROUND($C30*Y30,2)</f>
        <v>152584.03</v>
      </c>
      <c r="AA30" s="106">
        <v>0.3</v>
      </c>
      <c r="AB30" s="105">
        <f>ROUND($C30-SUM(F30,H30,J30,L30,N30,P30,R30,T30,V30,X30,Z30),2)</f>
        <v>130786.31</v>
      </c>
      <c r="AC30" s="141">
        <f t="shared" si="0"/>
        <v>435954.37</v>
      </c>
    </row>
    <row r="31" spans="1:29" ht="25.65" customHeight="1" thickBot="1" x14ac:dyDescent="0.3">
      <c r="A31" s="142">
        <v>26</v>
      </c>
      <c r="B31" s="92" t="s">
        <v>1464</v>
      </c>
      <c r="C31" s="94">
        <v>55724.57</v>
      </c>
      <c r="D31" s="97">
        <v>6.4575869260803439E-3</v>
      </c>
      <c r="E31" s="97">
        <v>0</v>
      </c>
      <c r="F31" s="94">
        <f>0</f>
        <v>0</v>
      </c>
      <c r="G31" s="97">
        <v>0</v>
      </c>
      <c r="H31" s="94">
        <f>0</f>
        <v>0</v>
      </c>
      <c r="I31" s="97">
        <v>0</v>
      </c>
      <c r="J31" s="94">
        <f>0</f>
        <v>0</v>
      </c>
      <c r="K31" s="97">
        <v>0</v>
      </c>
      <c r="L31" s="94">
        <f>0</f>
        <v>0</v>
      </c>
      <c r="M31" s="97">
        <v>0</v>
      </c>
      <c r="N31" s="94">
        <f>0</f>
        <v>0</v>
      </c>
      <c r="O31" s="97">
        <v>0</v>
      </c>
      <c r="P31" s="94">
        <f>0</f>
        <v>0</v>
      </c>
      <c r="Q31" s="97">
        <v>0</v>
      </c>
      <c r="R31" s="94">
        <f>0</f>
        <v>0</v>
      </c>
      <c r="S31" s="97">
        <v>0</v>
      </c>
      <c r="T31" s="94">
        <f>0</f>
        <v>0</v>
      </c>
      <c r="U31" s="97">
        <v>0</v>
      </c>
      <c r="V31" s="94">
        <f>0</f>
        <v>0</v>
      </c>
      <c r="W31" s="97">
        <v>0</v>
      </c>
      <c r="X31" s="94">
        <f>0</f>
        <v>0</v>
      </c>
      <c r="Y31" s="97">
        <v>0.3</v>
      </c>
      <c r="Z31" s="94">
        <f>ROUND($C31*Y31,2)</f>
        <v>16717.37</v>
      </c>
      <c r="AA31" s="97">
        <v>0.7</v>
      </c>
      <c r="AB31" s="94">
        <f>ROUND($C31-SUM(F31,H31,J31,L31,N31,P31,R31,T31,V31,X31,Z31),2)</f>
        <v>39007.199999999997</v>
      </c>
      <c r="AC31" s="143">
        <f t="shared" si="0"/>
        <v>55724.569999999992</v>
      </c>
    </row>
    <row r="32" spans="1:29" ht="14.4" thickBot="1" x14ac:dyDescent="0.3">
      <c r="A32" s="144" t="s">
        <v>1579</v>
      </c>
      <c r="B32" s="145"/>
      <c r="C32" s="95">
        <f>SUM(C6:C31)</f>
        <v>8629317.8300000001</v>
      </c>
      <c r="D32" s="98">
        <f>SUM(D6:D31)</f>
        <v>0.99999999999999989</v>
      </c>
      <c r="E32" s="98">
        <f>F32/$C$32</f>
        <v>1.7853501636525073E-2</v>
      </c>
      <c r="F32" s="95">
        <f>SUM(F6:F31)</f>
        <v>154063.54</v>
      </c>
      <c r="G32" s="98">
        <f>H32/$C$32</f>
        <v>4.312427208397307E-2</v>
      </c>
      <c r="H32" s="95">
        <f>SUM(H6:H31)</f>
        <v>372133.05000000005</v>
      </c>
      <c r="I32" s="98">
        <f>J32/$C$32</f>
        <v>6.064684257898055E-2</v>
      </c>
      <c r="J32" s="95">
        <f>SUM(J6:J31)</f>
        <v>523340.88000000006</v>
      </c>
      <c r="K32" s="98">
        <f>L32/$C$32</f>
        <v>8.345666994629633E-2</v>
      </c>
      <c r="L32" s="95">
        <f>SUM(L6:L31)</f>
        <v>720174.13000000012</v>
      </c>
      <c r="M32" s="98">
        <f>N32/$C$32</f>
        <v>9.380228378956347E-2</v>
      </c>
      <c r="N32" s="95">
        <f>SUM(N6:N31)</f>
        <v>809449.72000000009</v>
      </c>
      <c r="O32" s="98">
        <f>P32/$C$32</f>
        <v>9.104316650253684E-2</v>
      </c>
      <c r="P32" s="95">
        <f>SUM(P6:P31)</f>
        <v>785640.41999999993</v>
      </c>
      <c r="Q32" s="98">
        <f>R32/$C$32</f>
        <v>8.7211038557841583E-2</v>
      </c>
      <c r="R32" s="95">
        <f>SUM(R6:R31)</f>
        <v>752571.7699999999</v>
      </c>
      <c r="S32" s="98">
        <f>T32/$C$32</f>
        <v>9.8455417535594461E-2</v>
      </c>
      <c r="T32" s="95">
        <f>SUM(T6:T31)</f>
        <v>849603.09</v>
      </c>
      <c r="U32" s="98">
        <f>V32/$C$32</f>
        <v>0.12462015320161178</v>
      </c>
      <c r="V32" s="95">
        <f>SUM(V6:V31)</f>
        <v>1075386.9100000001</v>
      </c>
      <c r="W32" s="98">
        <f>X32/$C$32</f>
        <v>0.13456952598998201</v>
      </c>
      <c r="X32" s="95">
        <f>SUM(X6:X31)</f>
        <v>1161243.2100000002</v>
      </c>
      <c r="Y32" s="98">
        <f>Z32/$C$32</f>
        <v>0.11443761945664714</v>
      </c>
      <c r="Z32" s="95">
        <f>SUM(Z6:Z31)</f>
        <v>987518.59000000008</v>
      </c>
      <c r="AA32" s="98">
        <f>AB32/$C$32</f>
        <v>5.0779508720447723E-2</v>
      </c>
      <c r="AB32" s="95">
        <f>SUM(AB6:AB31)</f>
        <v>438192.52</v>
      </c>
      <c r="AC32" s="146">
        <f>SUM(AC6:AC31)</f>
        <v>8629317.8300000001</v>
      </c>
    </row>
    <row r="33" spans="1:29" x14ac:dyDescent="0.25">
      <c r="A33" s="147" t="s">
        <v>1580</v>
      </c>
      <c r="B33" s="148"/>
      <c r="C33" s="148"/>
      <c r="D33" s="148"/>
      <c r="E33" s="99">
        <f>F33/$C$32</f>
        <v>1.7853501636525073E-2</v>
      </c>
      <c r="F33" s="100">
        <f>SUM(F32)</f>
        <v>154063.54</v>
      </c>
      <c r="G33" s="99">
        <f>H33/$C$32</f>
        <v>6.0977773720498146E-2</v>
      </c>
      <c r="H33" s="100">
        <f>SUM(F32,H32)</f>
        <v>526196.59000000008</v>
      </c>
      <c r="I33" s="99">
        <f>J33/$C$32</f>
        <v>0.1216246162994787</v>
      </c>
      <c r="J33" s="100">
        <f>SUM(F32,H32,J32)</f>
        <v>1049537.4700000002</v>
      </c>
      <c r="K33" s="99">
        <f>L33/$C$32</f>
        <v>0.20508128624577504</v>
      </c>
      <c r="L33" s="100">
        <f>SUM(F32,H32,J32,L32)</f>
        <v>1769711.6000000003</v>
      </c>
      <c r="M33" s="99">
        <f>N33/$C$32</f>
        <v>0.2988835700353385</v>
      </c>
      <c r="N33" s="100">
        <f>SUM(F32,H32,J32,L32,N32)</f>
        <v>2579161.3200000003</v>
      </c>
      <c r="O33" s="99">
        <f>P33/$C$32</f>
        <v>0.38992673653787535</v>
      </c>
      <c r="P33" s="100">
        <f>SUM(F32,H32,J32,L32,N32,P32)</f>
        <v>3364801.74</v>
      </c>
      <c r="Q33" s="99">
        <f>R33/$C$32</f>
        <v>0.47713777509571692</v>
      </c>
      <c r="R33" s="100">
        <f>SUM(F32,H32,J32,L32,N32,P32,R32)</f>
        <v>4117373.5100000002</v>
      </c>
      <c r="S33" s="99">
        <f>T33/$C$32</f>
        <v>0.57559319263131148</v>
      </c>
      <c r="T33" s="100">
        <f>SUM(F32,H32,J32,L32,N32,P32,R32,T32)</f>
        <v>4966976.6000000006</v>
      </c>
      <c r="U33" s="99">
        <f>V33/$C$32</f>
        <v>0.70021334583292327</v>
      </c>
      <c r="V33" s="100">
        <f>SUM(F32,H32,J32,L32,N32,P32,R32,T32,V32)</f>
        <v>6042363.5100000007</v>
      </c>
      <c r="W33" s="99">
        <f>X33/$C$32</f>
        <v>0.83478287182290523</v>
      </c>
      <c r="X33" s="100">
        <f>SUM(F32,H32,J32,L32,N32,P32,R32,T32,V32,X32)</f>
        <v>7203606.7200000007</v>
      </c>
      <c r="Y33" s="99">
        <f>Z33/$C$32</f>
        <v>0.94922049127955233</v>
      </c>
      <c r="Z33" s="100">
        <f>SUM(F32,H32,J32,L32,N32,P32,R32,T32,V32,X32,Z32)</f>
        <v>8191125.3100000005</v>
      </c>
      <c r="AA33" s="99">
        <f>AB33/$C$32</f>
        <v>1</v>
      </c>
      <c r="AB33" s="100">
        <f>SUM(F32,H32,J32,L32,N32,P32,R32,T32,V32,X32,Z32,AB32)</f>
        <v>8629317.8300000001</v>
      </c>
      <c r="AC33" s="149"/>
    </row>
    <row r="34" spans="1:29" x14ac:dyDescent="0.25">
      <c r="A34" s="132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9"/>
    </row>
    <row r="35" spans="1:29" ht="77.400000000000006" customHeight="1" thickBot="1" x14ac:dyDescent="0.3">
      <c r="A35" s="150" t="s">
        <v>1492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8"/>
    </row>
  </sheetData>
  <mergeCells count="21">
    <mergeCell ref="A1:AC1"/>
    <mergeCell ref="AA4:AB4"/>
    <mergeCell ref="AC4:AC5"/>
    <mergeCell ref="A32:B32"/>
    <mergeCell ref="A33:D33"/>
    <mergeCell ref="Q4:R4"/>
    <mergeCell ref="S4:T4"/>
    <mergeCell ref="U4:V4"/>
    <mergeCell ref="W4:X4"/>
    <mergeCell ref="Y4:Z4"/>
    <mergeCell ref="G4:H4"/>
    <mergeCell ref="I4:J4"/>
    <mergeCell ref="K4:L4"/>
    <mergeCell ref="M4:N4"/>
    <mergeCell ref="O4:P4"/>
    <mergeCell ref="A4:A5"/>
    <mergeCell ref="B4:B5"/>
    <mergeCell ref="C4:C5"/>
    <mergeCell ref="D4:D5"/>
    <mergeCell ref="E4:F4"/>
    <mergeCell ref="A2:AC2"/>
  </mergeCells>
  <conditionalFormatting sqref="E6:E31">
    <cfRule type="cellIs" dxfId="11" priority="1" operator="greaterThan">
      <formula>0</formula>
    </cfRule>
  </conditionalFormatting>
  <conditionalFormatting sqref="G6:G31">
    <cfRule type="cellIs" dxfId="10" priority="2" operator="greaterThan">
      <formula>0</formula>
    </cfRule>
  </conditionalFormatting>
  <conditionalFormatting sqref="I6:I31">
    <cfRule type="cellIs" dxfId="9" priority="3" operator="greaterThan">
      <formula>0</formula>
    </cfRule>
  </conditionalFormatting>
  <conditionalFormatting sqref="K6:K31">
    <cfRule type="cellIs" dxfId="8" priority="4" operator="greaterThan">
      <formula>0</formula>
    </cfRule>
  </conditionalFormatting>
  <conditionalFormatting sqref="M6:M31">
    <cfRule type="cellIs" dxfId="7" priority="5" operator="greaterThan">
      <formula>0</formula>
    </cfRule>
  </conditionalFormatting>
  <conditionalFormatting sqref="O6:O31">
    <cfRule type="cellIs" dxfId="6" priority="6" operator="greaterThan">
      <formula>0</formula>
    </cfRule>
  </conditionalFormatting>
  <conditionalFormatting sqref="Q6:Q31">
    <cfRule type="cellIs" dxfId="5" priority="7" operator="greaterThan">
      <formula>0</formula>
    </cfRule>
  </conditionalFormatting>
  <conditionalFormatting sqref="S6:S31">
    <cfRule type="cellIs" dxfId="4" priority="8" operator="greaterThan">
      <formula>0</formula>
    </cfRule>
  </conditionalFormatting>
  <conditionalFormatting sqref="U6:U31">
    <cfRule type="cellIs" dxfId="3" priority="9" operator="greaterThan">
      <formula>0</formula>
    </cfRule>
  </conditionalFormatting>
  <conditionalFormatting sqref="W6:W31">
    <cfRule type="cellIs" dxfId="2" priority="10" operator="greaterThan">
      <formula>0</formula>
    </cfRule>
  </conditionalFormatting>
  <conditionalFormatting sqref="Y6:Y31">
    <cfRule type="cellIs" dxfId="1" priority="11" operator="greaterThan">
      <formula>0</formula>
    </cfRule>
  </conditionalFormatting>
  <conditionalFormatting sqref="AA6:AA31">
    <cfRule type="cellIs" dxfId="0" priority="12" operator="greaterThan">
      <formula>0</formula>
    </cfRule>
  </conditionalFormatting>
  <pageMargins left="0.7" right="0.7" top="0.75" bottom="0.75" header="0.3" footer="0.3"/>
  <pageSetup paperSize="9" scale="2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Orçamento Sintético</vt:lpstr>
      <vt:lpstr>Memorial de Cálculo</vt:lpstr>
      <vt:lpstr>Cronograma 12 meses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Thayná</dc:creator>
  <cp:lastModifiedBy>Thayna Gatti</cp:lastModifiedBy>
  <cp:lastPrinted>2026-09-03T00:42:39Z</cp:lastPrinted>
  <dcterms:created xsi:type="dcterms:W3CDTF">2026-09-03T00:49:55Z</dcterms:created>
  <dcterms:modified xsi:type="dcterms:W3CDTF">2026-09-03T00:49:55Z</dcterms:modified>
</cp:coreProperties>
</file>