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IPORÁ - 2026\CONCORRENCIAS\13_ 2026- Concorrencia Publica - Reforma e Ampliação Escola Vereador Antonio Laurindo-SEM ARP\"/>
    </mc:Choice>
  </mc:AlternateContent>
  <xr:revisionPtr revIDLastSave="0" documentId="8_{BC24EBC2-4E26-48BB-BB6B-5DEA53899D69}" xr6:coauthVersionLast="47" xr6:coauthVersionMax="47" xr10:uidLastSave="{00000000-0000-0000-0000-000000000000}"/>
  <bookViews>
    <workbookView xWindow="-108" yWindow="-108" windowWidth="23256" windowHeight="12456" tabRatio="857" xr2:uid="{00000000-000D-0000-FFFF-FFFF00000000}"/>
  </bookViews>
  <sheets>
    <sheet name=" ORÇ. DESONERADO" sheetId="16" r:id="rId1"/>
    <sheet name="CRONOGRAMA DESONERADO" sheetId="14" r:id="rId2"/>
    <sheet name="MEMORIA DE CALCULO SEM RAMPA" sheetId="17" r:id="rId3"/>
    <sheet name="Itens de Maior Relevância" sheetId="18" r:id="rId4"/>
  </sheets>
  <definedNames>
    <definedName name="_xlnm.Print_Area" localSheetId="0">' ORÇ. DESONERADO'!$A$1:$I$67</definedName>
    <definedName name="_xlnm.Print_Area" localSheetId="1">'CRONOGRAMA DESONERADO'!$A$1:$L$26</definedName>
    <definedName name="_xlnm.Print_Area" localSheetId="3">'Itens de Maior Relevância'!$A$1:$G$31</definedName>
    <definedName name="_xlnm.Print_Area" localSheetId="2">'MEMORIA DE CALCULO SEM RAMPA'!$A$1:$K$120</definedName>
    <definedName name="_xlnm.Print_Titles" localSheetId="0">' ORÇ. DESONERADO'!$1:$8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16" l="1"/>
  <c r="G28" i="16"/>
  <c r="H28" i="16" s="1"/>
  <c r="G27" i="16"/>
  <c r="H27" i="16" s="1"/>
  <c r="F11" i="18" l="1"/>
  <c r="F10" i="18"/>
  <c r="F9" i="18"/>
  <c r="F106" i="17" l="1"/>
  <c r="H106" i="17" s="1"/>
  <c r="F105" i="17"/>
  <c r="H105" i="17" s="1"/>
  <c r="F104" i="17"/>
  <c r="H104" i="17" s="1"/>
  <c r="F103" i="17"/>
  <c r="H103" i="17" s="1"/>
  <c r="F102" i="17"/>
  <c r="H102" i="17" s="1"/>
  <c r="F101" i="17"/>
  <c r="H101" i="17" s="1"/>
  <c r="F97" i="17"/>
  <c r="H97" i="17" s="1"/>
  <c r="F96" i="17"/>
  <c r="H96" i="17" s="1"/>
  <c r="F95" i="17"/>
  <c r="H95" i="17" s="1"/>
  <c r="F94" i="17"/>
  <c r="H94" i="17" s="1"/>
  <c r="K88" i="17"/>
  <c r="J88" i="17"/>
  <c r="I88" i="17"/>
  <c r="H88" i="17"/>
  <c r="G88" i="17"/>
  <c r="F88" i="17"/>
  <c r="E88" i="17"/>
  <c r="D88" i="17"/>
  <c r="C88" i="17"/>
  <c r="B88" i="17"/>
  <c r="K81" i="17"/>
  <c r="J81" i="17"/>
  <c r="I81" i="17"/>
  <c r="H81" i="17"/>
  <c r="G81" i="17"/>
  <c r="F81" i="17"/>
  <c r="E81" i="17"/>
  <c r="D81" i="17"/>
  <c r="C81" i="17"/>
  <c r="B81" i="17"/>
  <c r="K71" i="17"/>
  <c r="J71" i="17"/>
  <c r="I71" i="17"/>
  <c r="H71" i="17"/>
  <c r="G71" i="17"/>
  <c r="F71" i="17"/>
  <c r="E71" i="17"/>
  <c r="D71" i="17"/>
  <c r="C71" i="17"/>
  <c r="B71" i="17"/>
  <c r="K64" i="17"/>
  <c r="J64" i="17"/>
  <c r="I64" i="17"/>
  <c r="H64" i="17"/>
  <c r="G64" i="17"/>
  <c r="F64" i="17"/>
  <c r="E64" i="17"/>
  <c r="D64" i="17"/>
  <c r="C64" i="17"/>
  <c r="B64" i="17"/>
  <c r="K57" i="17"/>
  <c r="J57" i="17"/>
  <c r="I57" i="17"/>
  <c r="H57" i="17"/>
  <c r="G57" i="17"/>
  <c r="F57" i="17"/>
  <c r="E57" i="17"/>
  <c r="D57" i="17"/>
  <c r="C57" i="17"/>
  <c r="B57" i="17"/>
  <c r="K50" i="17"/>
  <c r="J50" i="17"/>
  <c r="I50" i="17"/>
  <c r="H50" i="17"/>
  <c r="G50" i="17"/>
  <c r="F50" i="17"/>
  <c r="E50" i="17"/>
  <c r="D50" i="17"/>
  <c r="C50" i="17"/>
  <c r="B50" i="17"/>
  <c r="K43" i="17"/>
  <c r="J43" i="17"/>
  <c r="I43" i="17"/>
  <c r="H43" i="17"/>
  <c r="G43" i="17"/>
  <c r="F43" i="17"/>
  <c r="E43" i="17"/>
  <c r="D43" i="17"/>
  <c r="C43" i="17"/>
  <c r="B43" i="17"/>
  <c r="K36" i="17"/>
  <c r="J36" i="17"/>
  <c r="I36" i="17"/>
  <c r="H36" i="17"/>
  <c r="G36" i="17"/>
  <c r="F36" i="17"/>
  <c r="E36" i="17"/>
  <c r="D36" i="17"/>
  <c r="C36" i="17"/>
  <c r="B36" i="17"/>
  <c r="K27" i="17"/>
  <c r="J27" i="17"/>
  <c r="I27" i="17"/>
  <c r="H27" i="17"/>
  <c r="G27" i="17"/>
  <c r="F27" i="17"/>
  <c r="E27" i="17"/>
  <c r="D27" i="17"/>
  <c r="C27" i="17"/>
  <c r="B27" i="17"/>
  <c r="K20" i="17"/>
  <c r="J20" i="17"/>
  <c r="I20" i="17"/>
  <c r="H20" i="17"/>
  <c r="G20" i="17"/>
  <c r="F20" i="17"/>
  <c r="E20" i="17"/>
  <c r="D20" i="17"/>
  <c r="C20" i="17"/>
  <c r="B20" i="17"/>
  <c r="K13" i="17"/>
  <c r="J13" i="17"/>
  <c r="I13" i="17"/>
  <c r="H13" i="17"/>
  <c r="G13" i="17"/>
  <c r="F13" i="17"/>
  <c r="E13" i="17"/>
  <c r="D13" i="17"/>
  <c r="C13" i="17"/>
  <c r="B13" i="17"/>
  <c r="M15" i="14"/>
  <c r="G23" i="16"/>
  <c r="H23" i="16" s="1"/>
  <c r="G22" i="16"/>
  <c r="H22" i="16" s="1"/>
  <c r="G43" i="16"/>
  <c r="H43" i="16" s="1"/>
  <c r="G42" i="16"/>
  <c r="H42" i="16" s="1"/>
  <c r="H44" i="16" l="1"/>
  <c r="C15" i="14" s="1"/>
  <c r="K15" i="14" s="1"/>
  <c r="C51" i="17"/>
  <c r="C58" i="17"/>
  <c r="C28" i="17"/>
  <c r="C37" i="17"/>
  <c r="C65" i="17"/>
  <c r="C89" i="17"/>
  <c r="C44" i="17"/>
  <c r="H98" i="17"/>
  <c r="C14" i="17"/>
  <c r="C21" i="17"/>
  <c r="C72" i="17"/>
  <c r="C82" i="17"/>
  <c r="H107" i="17"/>
  <c r="M11" i="14"/>
  <c r="M12" i="14"/>
  <c r="M13" i="14"/>
  <c r="M14" i="14"/>
  <c r="M16" i="14"/>
  <c r="M10" i="14"/>
  <c r="G59" i="16"/>
  <c r="H59" i="16" s="1"/>
  <c r="G58" i="16"/>
  <c r="H58" i="16" s="1"/>
  <c r="G57" i="16"/>
  <c r="H57" i="16" s="1"/>
  <c r="G56" i="16"/>
  <c r="H56" i="16" s="1"/>
  <c r="G55" i="16"/>
  <c r="H55" i="16" s="1"/>
  <c r="G54" i="16"/>
  <c r="H54" i="16" s="1"/>
  <c r="G53" i="16"/>
  <c r="H53" i="16" s="1"/>
  <c r="G52" i="16"/>
  <c r="H52" i="16" s="1"/>
  <c r="G51" i="16"/>
  <c r="H51" i="16" s="1"/>
  <c r="G50" i="16"/>
  <c r="H50" i="16" s="1"/>
  <c r="G49" i="16"/>
  <c r="H49" i="16" s="1"/>
  <c r="G48" i="16"/>
  <c r="H48" i="16" s="1"/>
  <c r="G47" i="16"/>
  <c r="H47" i="16" s="1"/>
  <c r="G46" i="16"/>
  <c r="H46" i="16" s="1"/>
  <c r="G39" i="16"/>
  <c r="H39" i="16" s="1"/>
  <c r="G38" i="16"/>
  <c r="H38" i="16" s="1"/>
  <c r="H40" i="16"/>
  <c r="G35" i="16"/>
  <c r="H35" i="16" s="1"/>
  <c r="G34" i="16"/>
  <c r="H34" i="16" s="1"/>
  <c r="G33" i="16"/>
  <c r="H33" i="16" s="1"/>
  <c r="G32" i="16"/>
  <c r="H32" i="16" s="1"/>
  <c r="G31" i="16"/>
  <c r="H31" i="16" s="1"/>
  <c r="G26" i="16"/>
  <c r="H26" i="16" s="1"/>
  <c r="G25" i="16"/>
  <c r="H25" i="16" s="1"/>
  <c r="G24" i="16"/>
  <c r="H24" i="16" s="1"/>
  <c r="H29" i="16" s="1"/>
  <c r="G19" i="16"/>
  <c r="H19" i="16" s="1"/>
  <c r="G18" i="16"/>
  <c r="H18" i="16" s="1"/>
  <c r="G17" i="16"/>
  <c r="H17" i="16" s="1"/>
  <c r="G16" i="16"/>
  <c r="H16" i="16" s="1"/>
  <c r="G15" i="16"/>
  <c r="H15" i="16" s="1"/>
  <c r="G14" i="16"/>
  <c r="H14" i="16" s="1"/>
  <c r="G13" i="16"/>
  <c r="H13" i="16" s="1"/>
  <c r="G11" i="16"/>
  <c r="G10" i="16"/>
  <c r="H10" i="16" s="1"/>
  <c r="H11" i="16" s="1"/>
  <c r="G29" i="17" l="1"/>
  <c r="G73" i="17"/>
  <c r="G74" i="17" s="1"/>
  <c r="H36" i="16"/>
  <c r="H60" i="16"/>
  <c r="H20" i="16"/>
  <c r="H61" i="16" s="1"/>
  <c r="I28" i="16" s="1"/>
  <c r="E15" i="14"/>
  <c r="C13" i="14"/>
  <c r="C16" i="14"/>
  <c r="I15" i="14"/>
  <c r="G15" i="14"/>
  <c r="C14" i="14"/>
  <c r="C12" i="14"/>
  <c r="C10" i="14"/>
  <c r="G10" i="14" s="1"/>
  <c r="K10" i="14" s="1"/>
  <c r="G90" i="17"/>
  <c r="I27" i="16" l="1"/>
  <c r="C11" i="14"/>
  <c r="G11" i="14" s="1"/>
  <c r="K11" i="14" s="1"/>
  <c r="E10" i="14"/>
  <c r="I60" i="16"/>
  <c r="C17" i="14"/>
  <c r="G16" i="14"/>
  <c r="I10" i="14"/>
  <c r="G14" i="14"/>
  <c r="E14" i="14"/>
  <c r="I14" i="14"/>
  <c r="K14" i="14"/>
  <c r="K12" i="14"/>
  <c r="I12" i="14"/>
  <c r="G12" i="14"/>
  <c r="I13" i="14"/>
  <c r="E13" i="14"/>
  <c r="G13" i="14"/>
  <c r="K13" i="14"/>
  <c r="I16" i="14" l="1"/>
  <c r="K16" i="14"/>
  <c r="K17" i="14" s="1"/>
  <c r="G17" i="14"/>
  <c r="I22" i="16"/>
  <c r="I23" i="16"/>
  <c r="I42" i="16"/>
  <c r="I43" i="16"/>
  <c r="I44" i="16"/>
  <c r="I41" i="16"/>
  <c r="I36" i="16"/>
  <c r="I20" i="16"/>
  <c r="I29" i="16"/>
  <c r="I61" i="16"/>
  <c r="I37" i="16"/>
  <c r="I30" i="16"/>
  <c r="I21" i="16"/>
  <c r="I12" i="16"/>
  <c r="I50" i="16"/>
  <c r="I45" i="16"/>
  <c r="I32" i="16"/>
  <c r="I34" i="16"/>
  <c r="I56" i="16"/>
  <c r="I52" i="16"/>
  <c r="I38" i="16"/>
  <c r="I49" i="16"/>
  <c r="I10" i="16"/>
  <c r="I18" i="16"/>
  <c r="I46" i="16"/>
  <c r="I17" i="16"/>
  <c r="I16" i="16"/>
  <c r="I55" i="16"/>
  <c r="I26" i="16"/>
  <c r="I13" i="16"/>
  <c r="I33" i="16"/>
  <c r="I35" i="16"/>
  <c r="I11" i="16"/>
  <c r="I59" i="16"/>
  <c r="I57" i="16"/>
  <c r="I19" i="16"/>
  <c r="I54" i="16"/>
  <c r="I48" i="16"/>
  <c r="I53" i="16"/>
  <c r="I15" i="16"/>
  <c r="I51" i="16"/>
  <c r="I24" i="16"/>
  <c r="I47" i="16"/>
  <c r="I31" i="16"/>
  <c r="I14" i="16"/>
  <c r="I58" i="16"/>
  <c r="I25" i="16"/>
  <c r="I39" i="16"/>
  <c r="I40" i="16"/>
  <c r="E16" i="14" l="1"/>
  <c r="E12" i="14" l="1"/>
  <c r="E11" i="14"/>
  <c r="I11" i="14" l="1"/>
  <c r="I17" i="14" s="1"/>
  <c r="E17" i="14"/>
  <c r="D15" i="14"/>
  <c r="E18" i="14" l="1"/>
  <c r="G18" i="14"/>
  <c r="I18" i="14"/>
  <c r="K18" i="14"/>
  <c r="J17" i="14"/>
  <c r="H17" i="14"/>
  <c r="D14" i="14"/>
  <c r="D11" i="14"/>
  <c r="D16" i="14"/>
  <c r="C18" i="14"/>
  <c r="D10" i="14"/>
  <c r="D12" i="14"/>
  <c r="D13" i="14"/>
  <c r="F17" i="14" l="1"/>
  <c r="D17" i="14"/>
  <c r="L17" i="14"/>
  <c r="M17" i="14" l="1"/>
</calcChain>
</file>

<file path=xl/sharedStrings.xml><?xml version="1.0" encoding="utf-8"?>
<sst xmlns="http://schemas.openxmlformats.org/spreadsheetml/2006/main" count="494" uniqueCount="322">
  <si>
    <t>ORÇAMENTO SINTÉTICO DETALHADO</t>
  </si>
  <si>
    <t>CÓDIGO</t>
  </si>
  <si>
    <t>ITEM</t>
  </si>
  <si>
    <t>DISCRIMINAÇÃO DOS SERVIÇOS</t>
  </si>
  <si>
    <t>UN.</t>
  </si>
  <si>
    <t>QTDE.</t>
  </si>
  <si>
    <t>Preço Unitário</t>
  </si>
  <si>
    <t>SUB-TOTAL</t>
  </si>
  <si>
    <t>03</t>
  </si>
  <si>
    <t>3.1</t>
  </si>
  <si>
    <t>05</t>
  </si>
  <si>
    <t xml:space="preserve">TOTAL GERAL </t>
  </si>
  <si>
    <t>PAREDE Nº</t>
  </si>
  <si>
    <t>Nº DE VEZES</t>
  </si>
  <si>
    <t>COMPRIMENTO</t>
  </si>
  <si>
    <t>PÉ DIREITO</t>
  </si>
  <si>
    <t>DESCONTO</t>
  </si>
  <si>
    <t>TOTAL</t>
  </si>
  <si>
    <t>M²</t>
  </si>
  <si>
    <t>(%)</t>
  </si>
  <si>
    <t>DESCRIÇÃO DOS SERVIÇOS</t>
  </si>
  <si>
    <t>Percentual</t>
  </si>
  <si>
    <t xml:space="preserve"> </t>
  </si>
  <si>
    <t>do Item</t>
  </si>
  <si>
    <t>1º mês</t>
  </si>
  <si>
    <t>Item</t>
  </si>
  <si>
    <t>CONSTRUÇÃO CIVIL</t>
  </si>
  <si>
    <t>Valor R$</t>
  </si>
  <si>
    <t>TOTAL PREVISTO (R$)</t>
  </si>
  <si>
    <t>PREVISTO ACUMULADO (%)</t>
  </si>
  <si>
    <t>% ITEM</t>
  </si>
  <si>
    <t>01</t>
  </si>
  <si>
    <t>ALTURA</t>
  </si>
  <si>
    <t>04</t>
  </si>
  <si>
    <t>Preço Unitário com BDI</t>
  </si>
  <si>
    <t>PREÇO TOTAL com BDI</t>
  </si>
  <si>
    <t>BDI=</t>
  </si>
  <si>
    <t>3.2</t>
  </si>
  <si>
    <t>CRONOGRAMA   FÍSICO - FINANCEIRO -  DESONERADO</t>
  </si>
  <si>
    <t>SERVIÇOS PRELIMINARES</t>
  </si>
  <si>
    <t>LARG.</t>
  </si>
  <si>
    <t>QUANT.</t>
  </si>
  <si>
    <t>TOTAL M²</t>
  </si>
  <si>
    <t>PINTURA EXTERNA</t>
  </si>
  <si>
    <t>PINTURA INTERNA TOTAL</t>
  </si>
  <si>
    <t>DIVERSOS</t>
  </si>
  <si>
    <t>4.2</t>
  </si>
  <si>
    <t>2º mês</t>
  </si>
  <si>
    <t>Pe1</t>
  </si>
  <si>
    <t>Pe2</t>
  </si>
  <si>
    <t>Pe3</t>
  </si>
  <si>
    <t>Pe4</t>
  </si>
  <si>
    <t>Pe5</t>
  </si>
  <si>
    <t>Pe6</t>
  </si>
  <si>
    <t>Pe7</t>
  </si>
  <si>
    <t>Pi1</t>
  </si>
  <si>
    <t>Pi2</t>
  </si>
  <si>
    <t>Pi3</t>
  </si>
  <si>
    <t>Pi4</t>
  </si>
  <si>
    <t>Pi5</t>
  </si>
  <si>
    <t>Pi6</t>
  </si>
  <si>
    <t>Pi7</t>
  </si>
  <si>
    <t>Pi8</t>
  </si>
  <si>
    <t>Pi9</t>
  </si>
  <si>
    <t>Pi10</t>
  </si>
  <si>
    <t>Pi11</t>
  </si>
  <si>
    <t>Pi12</t>
  </si>
  <si>
    <t>Pi13</t>
  </si>
  <si>
    <t>Pi14</t>
  </si>
  <si>
    <t>Pi15</t>
  </si>
  <si>
    <t>Pi16</t>
  </si>
  <si>
    <t>Pi17</t>
  </si>
  <si>
    <t>Pi18</t>
  </si>
  <si>
    <t>Pi19</t>
  </si>
  <si>
    <t>Pi20</t>
  </si>
  <si>
    <t>Pi21</t>
  </si>
  <si>
    <t>Pi22</t>
  </si>
  <si>
    <t>Pi23</t>
  </si>
  <si>
    <t>Pi24</t>
  </si>
  <si>
    <t>Pi25</t>
  </si>
  <si>
    <t>Pi26</t>
  </si>
  <si>
    <t>Pi27</t>
  </si>
  <si>
    <t>Pi28</t>
  </si>
  <si>
    <t>Pi29</t>
  </si>
  <si>
    <t>Pi30</t>
  </si>
  <si>
    <t>UND.</t>
  </si>
  <si>
    <t>PLACA DE OBRA</t>
  </si>
  <si>
    <t>1.1</t>
  </si>
  <si>
    <t>021301-GO</t>
  </si>
  <si>
    <t>Pe8</t>
  </si>
  <si>
    <t>Pe9</t>
  </si>
  <si>
    <t>Pe10</t>
  </si>
  <si>
    <t>Pe11</t>
  </si>
  <si>
    <t>Pe12</t>
  </si>
  <si>
    <t>Pe13</t>
  </si>
  <si>
    <t>Pe14</t>
  </si>
  <si>
    <t>Pe15</t>
  </si>
  <si>
    <t>Pe16</t>
  </si>
  <si>
    <t>Pe17</t>
  </si>
  <si>
    <t>Pe18</t>
  </si>
  <si>
    <t>Pe19</t>
  </si>
  <si>
    <t>Pe20</t>
  </si>
  <si>
    <t>Pi31</t>
  </si>
  <si>
    <t>Pi32</t>
  </si>
  <si>
    <t>Pi33</t>
  </si>
  <si>
    <t>Pi34</t>
  </si>
  <si>
    <t>Pi35</t>
  </si>
  <si>
    <t>Pi36</t>
  </si>
  <si>
    <t>Pi37</t>
  </si>
  <si>
    <t>Pi38</t>
  </si>
  <si>
    <t>Pi39</t>
  </si>
  <si>
    <t>Pi40</t>
  </si>
  <si>
    <t>Pi41</t>
  </si>
  <si>
    <t>Pi42</t>
  </si>
  <si>
    <t>Pi43</t>
  </si>
  <si>
    <t>Pi44</t>
  </si>
  <si>
    <t>Pi45</t>
  </si>
  <si>
    <t>Pi46</t>
  </si>
  <si>
    <t>Pi47</t>
  </si>
  <si>
    <t>Pi48</t>
  </si>
  <si>
    <t>Pi49</t>
  </si>
  <si>
    <t>Pi50</t>
  </si>
  <si>
    <t>Pi51</t>
  </si>
  <si>
    <t>Pi52</t>
  </si>
  <si>
    <t>Pi53</t>
  </si>
  <si>
    <t>Pi54</t>
  </si>
  <si>
    <t>Pi55</t>
  </si>
  <si>
    <t>Pi56</t>
  </si>
  <si>
    <t>Pi57</t>
  </si>
  <si>
    <t>Pi58</t>
  </si>
  <si>
    <t>Pi59</t>
  </si>
  <si>
    <t>Pi60</t>
  </si>
  <si>
    <t>02</t>
  </si>
  <si>
    <t>2.1</t>
  </si>
  <si>
    <t>4.1</t>
  </si>
  <si>
    <t>4.3</t>
  </si>
  <si>
    <t>M³</t>
  </si>
  <si>
    <t xml:space="preserve">PINTURA  </t>
  </si>
  <si>
    <t>88489-SI</t>
  </si>
  <si>
    <t xml:space="preserve">Pintura em latex PVA 02 demãos sobre lajes internas e externas </t>
  </si>
  <si>
    <t>Pintura em esmalte sintético 02 demãos em esquadrias de ferro</t>
  </si>
  <si>
    <t>PINTURA</t>
  </si>
  <si>
    <t xml:space="preserve">PINTURA INTERNA  </t>
  </si>
  <si>
    <t xml:space="preserve">PINTURA </t>
  </si>
  <si>
    <t>TOTAL DE ALVENARIA:</t>
  </si>
  <si>
    <t xml:space="preserve"> PINTURA DE ESQUADRIAS</t>
  </si>
  <si>
    <t>PINTURA DE PORTAS</t>
  </si>
  <si>
    <t>PORTA</t>
  </si>
  <si>
    <t>PINTURA DE JANELAS</t>
  </si>
  <si>
    <t>JANELA</t>
  </si>
  <si>
    <t>06</t>
  </si>
  <si>
    <t>6.1</t>
  </si>
  <si>
    <t>6.2</t>
  </si>
  <si>
    <t>FELIPE GUARESCHI BERIGO</t>
  </si>
  <si>
    <t>ENG° CIVIL - CREA -10161494765/D-GO</t>
  </si>
  <si>
    <t>3.3</t>
  </si>
  <si>
    <t>4.4</t>
  </si>
  <si>
    <t>M</t>
  </si>
  <si>
    <t>3.4</t>
  </si>
  <si>
    <t>DEMOLIÇÃO DE REVESTIMENTO CERÂMICO</t>
  </si>
  <si>
    <t>Dr1</t>
  </si>
  <si>
    <t>Dr2</t>
  </si>
  <si>
    <t>Dr3</t>
  </si>
  <si>
    <t>Dr4</t>
  </si>
  <si>
    <t>Dr5</t>
  </si>
  <si>
    <t>Dr6</t>
  </si>
  <si>
    <t>Dr7</t>
  </si>
  <si>
    <t>Dr8</t>
  </si>
  <si>
    <t>Dr9</t>
  </si>
  <si>
    <t>Dr10</t>
  </si>
  <si>
    <t>Dr11</t>
  </si>
  <si>
    <t>Dr12</t>
  </si>
  <si>
    <t>Dr13</t>
  </si>
  <si>
    <t>Dr14</t>
  </si>
  <si>
    <t>Dr15</t>
  </si>
  <si>
    <t>Dr16</t>
  </si>
  <si>
    <t>Dr17</t>
  </si>
  <si>
    <t>Dr18</t>
  </si>
  <si>
    <t>Dr19</t>
  </si>
  <si>
    <t>Dr20</t>
  </si>
  <si>
    <t>Dr21</t>
  </si>
  <si>
    <t>Dr22</t>
  </si>
  <si>
    <t>Dr23</t>
  </si>
  <si>
    <t>Dr24</t>
  </si>
  <si>
    <t>Dr25</t>
  </si>
  <si>
    <t>Dr26</t>
  </si>
  <si>
    <t>Dr27</t>
  </si>
  <si>
    <t>Dr28</t>
  </si>
  <si>
    <t>Dr29</t>
  </si>
  <si>
    <t>Dr30</t>
  </si>
  <si>
    <t>TOTAL DE DEMOLIÇÃO DE REVESTIMENTO CERÂMICO:</t>
  </si>
  <si>
    <t>DEMOL. CERAMICA:</t>
  </si>
  <si>
    <t>DEM. DE VER. CERÂMICO TOTAL</t>
  </si>
  <si>
    <t>113,24m²</t>
  </si>
  <si>
    <t>750,74m²</t>
  </si>
  <si>
    <t>691,62m²</t>
  </si>
  <si>
    <t>PORTÃO</t>
  </si>
  <si>
    <t>PINTURA EXTERNA TOTAL</t>
  </si>
  <si>
    <t>DEMOLIÇÕES</t>
  </si>
  <si>
    <t>020101-GO</t>
  </si>
  <si>
    <t>DEMOLIÇÃO MANUAL DE COBERTURA EM TELHA CERAMICA COM TRANSPORTE ATÉ CAÇAMBDA E CARGA</t>
  </si>
  <si>
    <t>DEMOLIÇÃO MANUAL DE PISO CERÂMICO SOBRE LASTRO DE CONCRETO COM TRANSPORTE ATÉ CAÇAMBA E CARGA</t>
  </si>
  <si>
    <t>020111-GO</t>
  </si>
  <si>
    <t>DEMOLIÇÃO MANUAL DE REVESTIMENTOS COM AZULEJO COM TRANSPORTE ATE CAÇAMBA E CARGA</t>
  </si>
  <si>
    <t>020115-GO</t>
  </si>
  <si>
    <t>020121-GO</t>
  </si>
  <si>
    <t>DEMOLIÇÃO MANUAL EM CONCRETO SIMPLES COM TRANSPORTE ATÉ CAÇAMBA E CARGA</t>
  </si>
  <si>
    <t>REMOÇÃO MANUAL DE BACIA SANITÁRIA COM TRANSPORTE ATÉ CAÇAMBA E CARGA</t>
  </si>
  <si>
    <t>020137-GO</t>
  </si>
  <si>
    <t>020138-GO</t>
  </si>
  <si>
    <t>REMOÇÃO MANUAL DE LAVATÓRIO COM TRANSPORTE ATÉ CAÇAMBA E CARGA</t>
  </si>
  <si>
    <t>020140-GO</t>
  </si>
  <si>
    <t>REMOÇÃO MANUAL DE METAL SANITÁRIO(VÁLVULAS/SIFÃO/REGISTROS/TORNEIRAS
/OUTROS) COM TRANSPORTE ATÉ CAÇAMBA E CARGA</t>
  </si>
  <si>
    <t>RAMPA</t>
  </si>
  <si>
    <t>220102-GO</t>
  </si>
  <si>
    <t>PISO CONCRETO DESEMPENADO ESPESSURA = 5 CM 1:2,5:3,5 (rampa menor)</t>
  </si>
  <si>
    <t>180340-GO</t>
  </si>
  <si>
    <t>GUARDA CORPO EM TUBO INDUSTRIAL DE 2" COM MONTANTES SECUNDÁRIOS DE 1" E CORRIMÃO DUPLO DE 1.1/2" (rampa menor)</t>
  </si>
  <si>
    <t>COBERTURA</t>
  </si>
  <si>
    <t>COBERTURA COM TELHA ONDULADA DE FIBROCIMENTO</t>
  </si>
  <si>
    <t>160501-GO</t>
  </si>
  <si>
    <t>CUMEEIRA PARA TELHA ONDULADA DE FIBROCIMENTO</t>
  </si>
  <si>
    <t>160502-GO</t>
  </si>
  <si>
    <t>COBERTURA COM TELHA AMERICANA RESINADA COR VERMELHA</t>
  </si>
  <si>
    <t>160100-GO</t>
  </si>
  <si>
    <t>REVESTIMENTO DE PISO</t>
  </si>
  <si>
    <t>CALHA DE CHAPA GALVANIZADA Nº 26 DESENVOLVIMENTO 60 CM</t>
  </si>
  <si>
    <t>160601-GO</t>
  </si>
  <si>
    <t>VASO SANITÁRIO</t>
  </si>
  <si>
    <t>080502-GO</t>
  </si>
  <si>
    <t>ANEL DE VEDAÇÃO PARA VASO SANITÁRIO</t>
  </si>
  <si>
    <t>080510-GO</t>
  </si>
  <si>
    <t>TUBO PARA VÁLVULA DE DESCARGA ( CURTO 1.1/4" )</t>
  </si>
  <si>
    <t>080513-GO</t>
  </si>
  <si>
    <t>TUBO DE LIGACAO PVC CROMADO 1.1/2" / ESPUDE - (ENTRADA)</t>
  </si>
  <si>
    <t>VÁLVULA DE DESCARGA DUPLO ACIONAMENTO COM ACABAMENTO CROMADO</t>
  </si>
  <si>
    <t>CONJUNTO DE FIXACAO P/VASO SANITARIO (PAR)</t>
  </si>
  <si>
    <t>080520-GO</t>
  </si>
  <si>
    <t>LAVATÓRIO MÉDIO COM COLUNA - MEDIDAS APROXIMADAS 360X460X180 MM (C x L xA)</t>
  </si>
  <si>
    <t>FIXACAO P/LAVATORIO (PAR)</t>
  </si>
  <si>
    <t>080550-GO</t>
  </si>
  <si>
    <t>LIGAÇÃO FLEXÍVEL PVC DIAM.1/2" (ENGATE)</t>
  </si>
  <si>
    <t>080556-GO</t>
  </si>
  <si>
    <t>SIFAO PARA LAVATORIO PVC DIAM.1"X1.1/2"</t>
  </si>
  <si>
    <t>080561-GO</t>
  </si>
  <si>
    <t>TORNEIRA DE MESA COM FECHAMENTO AUTOMÁTICO TEMPORIZADO PARA LAVATÓRIO DIÂMETRO DE 1/2"</t>
  </si>
  <si>
    <t>080572-GO</t>
  </si>
  <si>
    <t>VALVULA PARA LAVATORIO OU BEBEDOURO METALICO DIAMETRO 1"</t>
  </si>
  <si>
    <t>080580-GO</t>
  </si>
  <si>
    <t>REGISTRO DE GAVETA BRUTO DIAMETRO 1"</t>
  </si>
  <si>
    <t>080903-GO</t>
  </si>
  <si>
    <t>Pintura em latex acrílico 02 demãos sobre paredes internas</t>
  </si>
  <si>
    <t xml:space="preserve">Pintura em latex acrílico 02 demãos sobre paredes externas </t>
  </si>
  <si>
    <t>TOTAL DE pintura interna:</t>
  </si>
  <si>
    <t>BARRADO EM ESMALTE:</t>
  </si>
  <si>
    <t>375,37m²</t>
  </si>
  <si>
    <t>PINTURA TINTA ESMALTE SINTETICO PARA PAREDES - 2 DEMÃOS C/SELADOR</t>
  </si>
  <si>
    <t>261550-GO</t>
  </si>
  <si>
    <t>OBRA: REFORMA ESCOLA MUNICIPAL VEREADOR ANTONIO LAURINDO</t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</si>
  <si>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:Rua Tupã, Qd. 10, Bairro Águas Claras, Iporá - GO</t>
    </r>
  </si>
  <si>
    <t>2.2</t>
  </si>
  <si>
    <t>2.3</t>
  </si>
  <si>
    <t>2.4</t>
  </si>
  <si>
    <t>2.5</t>
  </si>
  <si>
    <t>2.6</t>
  </si>
  <si>
    <t>2.7</t>
  </si>
  <si>
    <t>5.3</t>
  </si>
  <si>
    <t>5.4</t>
  </si>
  <si>
    <t>07</t>
  </si>
  <si>
    <t>7.1</t>
  </si>
  <si>
    <t>7.2</t>
  </si>
  <si>
    <t>3º mês</t>
  </si>
  <si>
    <t>4º mês</t>
  </si>
  <si>
    <t>CERÂMICA ANTIDERRAPANTE PEI MAIOR OU IGUAL A 4 COM CONTRA PISO (1CI:3ARML) E ARGAMASSA COLANTE</t>
  </si>
  <si>
    <t>RODAPÉ DE CERÂMICA ANTIDERRAPANTE COM ARGAMASSA COLANTE</t>
  </si>
  <si>
    <t>220311-GO</t>
  </si>
  <si>
    <t>220312-GO</t>
  </si>
  <si>
    <t>18.006.0007-A EMOP</t>
  </si>
  <si>
    <t>100849-SI</t>
  </si>
  <si>
    <t>ASSENTO EM POLIPROPILENO  PARA VASO SANITÁRIO</t>
  </si>
  <si>
    <t>4.5</t>
  </si>
  <si>
    <t>3.5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</si>
  <si>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</si>
  <si>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</si>
  <si>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</si>
  <si>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</si>
  <si>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</si>
  <si>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</si>
  <si>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</si>
  <si>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</si>
  <si>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</si>
  <si>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</si>
  <si>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</si>
  <si>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</si>
  <si>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RAMPA MENOR</t>
  </si>
  <si>
    <t>080514-GO</t>
  </si>
  <si>
    <t>261307-GO</t>
  </si>
  <si>
    <t>261602-GO</t>
  </si>
  <si>
    <t>ITENS DE MAIOR RELEVÂNCIA</t>
  </si>
  <si>
    <t>BANCO</t>
  </si>
  <si>
    <t>QUANTIDADE MÍNIMA PARA LICITAÇÃO</t>
  </si>
  <si>
    <t>PESO(%)</t>
  </si>
  <si>
    <t>GOINFRA</t>
  </si>
  <si>
    <r>
      <rPr>
        <b/>
        <sz val="11"/>
        <color theme="1"/>
        <rFont val="Arial"/>
        <family val="2"/>
      </rPr>
      <t>Data do Orçamento:</t>
    </r>
    <r>
      <rPr>
        <sz val="11"/>
        <color theme="1"/>
        <rFont val="Arial"/>
        <family val="2"/>
      </rPr>
      <t>SETEMBRO/2026</t>
    </r>
  </si>
  <si>
    <t>AGETOP 06/2026 ONERADO</t>
  </si>
  <si>
    <t>SINAPI 07/2026 ONERADO</t>
  </si>
  <si>
    <t>080517-GO</t>
  </si>
  <si>
    <t>Data do Orçamento:Setembro/2026</t>
  </si>
  <si>
    <r>
      <rPr>
        <b/>
        <sz val="10"/>
        <rFont val="Arial"/>
        <family val="2"/>
      </rPr>
      <t>Data: Setembro</t>
    </r>
    <r>
      <rPr>
        <sz val="10"/>
        <rFont val="Arial"/>
        <family val="2"/>
      </rPr>
      <t>/ 2026</t>
    </r>
  </si>
  <si>
    <t>PISO EM CERÂMICA</t>
  </si>
  <si>
    <t>MANTA AUTOPROTEGIDA ALUMINIO TIPO III - B</t>
  </si>
  <si>
    <t>120104-GO</t>
  </si>
  <si>
    <t xml:space="preserve">SELANTE ELASTICO MONOCOMPONENTE A BASE DE POLIURETANO (PU) </t>
  </si>
  <si>
    <t>142-SI</t>
  </si>
  <si>
    <t>3.6</t>
  </si>
  <si>
    <t>3.7</t>
  </si>
  <si>
    <t>4939-ORSE</t>
  </si>
  <si>
    <t>PINTURA COM TINTA EMBORRACHADA 02 DEMÃOS</t>
  </si>
  <si>
    <t>PISO EM CONCRETO</t>
  </si>
  <si>
    <t>PINTURA EMBORRACHADA</t>
  </si>
  <si>
    <t>ORSE</t>
  </si>
  <si>
    <t>4939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</si>
</sst>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(&quot;R$&quot;* #,##0.00_);_(&quot;R$&quot;* \(#,##0.00\);_(&quot;R$&quot;* &quot;-&quot;??_);_(@_)"/>
    <numFmt numFmtId="168" formatCode="General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9"/>
      <name val="Calibri"/>
      <family val="2"/>
    </font>
    <font>
      <sz val="1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indexed="12"/>
      <name val="Arial"/>
      <family val="2"/>
    </font>
    <font>
      <sz val="11"/>
      <name val="Times New Roman"/>
      <family val="1"/>
    </font>
    <font>
      <b/>
      <i/>
      <sz val="10"/>
      <name val="Arial"/>
      <family val="2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8" fontId="7" fillId="0" borderId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</cellStyleXfs>
  <cellXfs count="212">
    <xf numFmtId="0" fontId="0" fillId="0" borderId="0" xfId="0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4" fillId="0" borderId="0" xfId="0" applyFont="1"/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164" fontId="6" fillId="3" borderId="10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67" fontId="16" fillId="4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Fill="1" applyBorder="1"/>
    <xf numFmtId="165" fontId="4" fillId="0" borderId="1" xfId="2" applyNumberFormat="1" applyFont="1" applyFill="1" applyBorder="1"/>
    <xf numFmtId="43" fontId="7" fillId="3" borderId="10" xfId="2" applyFont="1" applyFill="1" applyBorder="1" applyAlignment="1">
      <alignment horizontal="right" vertical="center" wrapText="1"/>
    </xf>
    <xf numFmtId="43" fontId="7" fillId="0" borderId="10" xfId="2" applyFont="1" applyFill="1" applyBorder="1" applyAlignment="1">
      <alignment horizontal="right" vertical="center" wrapText="1"/>
    </xf>
    <xf numFmtId="0" fontId="13" fillId="0" borderId="13" xfId="0" applyFont="1" applyBorder="1" applyAlignment="1">
      <alignment horizontal="center" vertical="center"/>
    </xf>
    <xf numFmtId="17" fontId="18" fillId="0" borderId="0" xfId="0" applyNumberFormat="1" applyFont="1" applyAlignment="1">
      <alignment vertical="center"/>
    </xf>
    <xf numFmtId="0" fontId="14" fillId="0" borderId="0" xfId="0" applyFont="1" applyAlignment="1">
      <alignment horizontal="right"/>
    </xf>
    <xf numFmtId="0" fontId="19" fillId="0" borderId="0" xfId="0" applyFont="1" applyAlignment="1">
      <alignment vertical="center"/>
    </xf>
    <xf numFmtId="49" fontId="6" fillId="0" borderId="10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43" fontId="6" fillId="3" borderId="10" xfId="2" applyFont="1" applyFill="1" applyBorder="1" applyAlignment="1">
      <alignment vertical="center" wrapText="1"/>
    </xf>
    <xf numFmtId="165" fontId="7" fillId="0" borderId="10" xfId="2" applyNumberFormat="1" applyFont="1" applyBorder="1" applyAlignment="1">
      <alignment horizontal="center" vertical="center" wrapText="1"/>
    </xf>
    <xf numFmtId="0" fontId="6" fillId="6" borderId="10" xfId="0" applyFont="1" applyFill="1" applyBorder="1" applyAlignment="1">
      <alignment vertical="center" wrapText="1"/>
    </xf>
    <xf numFmtId="43" fontId="6" fillId="6" borderId="10" xfId="2" applyFont="1" applyFill="1" applyBorder="1" applyAlignment="1">
      <alignment vertical="center" wrapText="1"/>
    </xf>
    <xf numFmtId="43" fontId="6" fillId="0" borderId="10" xfId="2" applyFont="1" applyFill="1" applyBorder="1" applyAlignment="1">
      <alignment horizontal="right" vertical="center" wrapText="1"/>
    </xf>
    <xf numFmtId="43" fontId="7" fillId="3" borderId="10" xfId="2" applyFont="1" applyFill="1" applyBorder="1" applyAlignment="1">
      <alignment vertical="center" wrapText="1"/>
    </xf>
    <xf numFmtId="0" fontId="0" fillId="0" borderId="0" xfId="0" applyAlignment="1">
      <alignment wrapText="1"/>
    </xf>
    <xf numFmtId="43" fontId="6" fillId="6" borderId="10" xfId="2" applyFont="1" applyFill="1" applyBorder="1" applyAlignment="1">
      <alignment horizontal="right" vertical="center" wrapText="1"/>
    </xf>
    <xf numFmtId="166" fontId="6" fillId="6" borderId="10" xfId="1" applyNumberFormat="1" applyFont="1" applyFill="1" applyBorder="1" applyAlignment="1">
      <alignment horizontal="center" vertical="center" wrapText="1"/>
    </xf>
    <xf numFmtId="165" fontId="7" fillId="3" borderId="10" xfId="2" applyNumberFormat="1" applyFont="1" applyFill="1" applyBorder="1" applyAlignment="1">
      <alignment horizontal="center" vertical="center" wrapText="1"/>
    </xf>
    <xf numFmtId="10" fontId="14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0" fontId="6" fillId="3" borderId="10" xfId="0" applyFont="1" applyFill="1" applyBorder="1" applyAlignment="1">
      <alignment horizontal="center" vertical="center" wrapText="1"/>
    </xf>
    <xf numFmtId="0" fontId="0" fillId="6" borderId="0" xfId="0" applyFill="1" applyAlignment="1">
      <alignment wrapText="1"/>
    </xf>
    <xf numFmtId="10" fontId="0" fillId="0" borderId="0" xfId="0" applyNumberFormat="1" applyAlignment="1">
      <alignment wrapText="1"/>
    </xf>
    <xf numFmtId="43" fontId="0" fillId="0" borderId="0" xfId="2" applyFont="1" applyAlignment="1">
      <alignment wrapText="1"/>
    </xf>
    <xf numFmtId="43" fontId="0" fillId="0" borderId="0" xfId="0" applyNumberFormat="1" applyAlignment="1">
      <alignment wrapText="1"/>
    </xf>
    <xf numFmtId="165" fontId="11" fillId="4" borderId="1" xfId="2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4" fillId="0" borderId="6" xfId="0" applyFont="1" applyBorder="1"/>
    <xf numFmtId="0" fontId="14" fillId="0" borderId="6" xfId="0" applyFont="1" applyBorder="1" applyAlignment="1">
      <alignment horizontal="left"/>
    </xf>
    <xf numFmtId="0" fontId="0" fillId="0" borderId="6" xfId="0" applyBorder="1" applyAlignment="1">
      <alignment wrapText="1"/>
    </xf>
    <xf numFmtId="0" fontId="8" fillId="3" borderId="15" xfId="0" applyFont="1" applyFill="1" applyBorder="1" applyAlignment="1">
      <alignment wrapText="1"/>
    </xf>
    <xf numFmtId="0" fontId="9" fillId="3" borderId="17" xfId="0" applyFont="1" applyFill="1" applyBorder="1" applyAlignment="1">
      <alignment wrapText="1"/>
    </xf>
    <xf numFmtId="10" fontId="8" fillId="0" borderId="17" xfId="8" applyNumberFormat="1" applyFont="1" applyFill="1" applyBorder="1" applyAlignment="1">
      <alignment vertical="center" wrapText="1"/>
    </xf>
    <xf numFmtId="0" fontId="0" fillId="0" borderId="5" xfId="0" applyBorder="1"/>
    <xf numFmtId="0" fontId="24" fillId="0" borderId="0" xfId="0" applyFont="1"/>
    <xf numFmtId="165" fontId="5" fillId="8" borderId="13" xfId="2" applyNumberFormat="1" applyFont="1" applyFill="1" applyBorder="1"/>
    <xf numFmtId="165" fontId="7" fillId="8" borderId="1" xfId="2" applyNumberFormat="1" applyFont="1" applyFill="1" applyBorder="1"/>
    <xf numFmtId="165" fontId="7" fillId="0" borderId="0" xfId="2" applyNumberFormat="1" applyFont="1"/>
    <xf numFmtId="165" fontId="5" fillId="5" borderId="13" xfId="2" applyNumberFormat="1" applyFont="1" applyFill="1" applyBorder="1"/>
    <xf numFmtId="165" fontId="7" fillId="5" borderId="1" xfId="2" applyNumberFormat="1" applyFont="1" applyFill="1" applyBorder="1"/>
    <xf numFmtId="165" fontId="6" fillId="9" borderId="1" xfId="2" applyNumberFormat="1" applyFont="1" applyFill="1" applyBorder="1"/>
    <xf numFmtId="165" fontId="25" fillId="0" borderId="1" xfId="2" applyNumberFormat="1" applyFont="1" applyBorder="1" applyAlignment="1">
      <alignment horizontal="center" vertical="center"/>
    </xf>
    <xf numFmtId="165" fontId="7" fillId="0" borderId="1" xfId="2" applyNumberFormat="1" applyFont="1" applyBorder="1"/>
    <xf numFmtId="165" fontId="7" fillId="0" borderId="1" xfId="2" applyNumberFormat="1" applyFont="1" applyBorder="1" applyAlignment="1">
      <alignment horizontal="center" vertical="center"/>
    </xf>
    <xf numFmtId="165" fontId="25" fillId="10" borderId="1" xfId="2" applyNumberFormat="1" applyFont="1" applyFill="1" applyBorder="1" applyAlignment="1">
      <alignment horizontal="center" vertical="center"/>
    </xf>
    <xf numFmtId="165" fontId="5" fillId="0" borderId="13" xfId="2" applyNumberFormat="1" applyFont="1" applyBorder="1"/>
    <xf numFmtId="165" fontId="5" fillId="0" borderId="1" xfId="2" applyNumberFormat="1" applyFont="1" applyBorder="1"/>
    <xf numFmtId="165" fontId="6" fillId="0" borderId="1" xfId="2" applyNumberFormat="1" applyFont="1" applyBorder="1"/>
    <xf numFmtId="0" fontId="11" fillId="4" borderId="1" xfId="0" applyFont="1" applyFill="1" applyBorder="1" applyAlignment="1">
      <alignment horizontal="center" vertical="center"/>
    </xf>
    <xf numFmtId="2" fontId="4" fillId="3" borderId="1" xfId="4" applyNumberFormat="1" applyFont="1" applyFill="1" applyBorder="1"/>
    <xf numFmtId="10" fontId="11" fillId="4" borderId="1" xfId="8" applyNumberFormat="1" applyFont="1" applyFill="1" applyBorder="1" applyAlignment="1">
      <alignment horizontal="center" vertical="center"/>
    </xf>
    <xf numFmtId="0" fontId="24" fillId="0" borderId="6" xfId="0" applyFont="1" applyBorder="1"/>
    <xf numFmtId="165" fontId="7" fillId="8" borderId="9" xfId="2" applyNumberFormat="1" applyFont="1" applyFill="1" applyBorder="1"/>
    <xf numFmtId="165" fontId="7" fillId="5" borderId="9" xfId="2" applyNumberFormat="1" applyFont="1" applyFill="1" applyBorder="1"/>
    <xf numFmtId="165" fontId="7" fillId="0" borderId="9" xfId="2" applyNumberFormat="1" applyFont="1" applyBorder="1"/>
    <xf numFmtId="165" fontId="5" fillId="0" borderId="9" xfId="2" applyNumberFormat="1" applyFont="1" applyBorder="1" applyAlignment="1">
      <alignment horizontal="right"/>
    </xf>
    <xf numFmtId="2" fontId="0" fillId="0" borderId="0" xfId="0" applyNumberFormat="1"/>
    <xf numFmtId="0" fontId="26" fillId="0" borderId="2" xfId="0" applyFont="1" applyBorder="1" applyAlignment="1">
      <alignment vertical="center"/>
    </xf>
    <xf numFmtId="0" fontId="27" fillId="0" borderId="5" xfId="0" applyFont="1" applyBorder="1" applyAlignment="1">
      <alignment horizontal="center" vertical="center"/>
    </xf>
    <xf numFmtId="0" fontId="28" fillId="3" borderId="14" xfId="0" applyFont="1" applyFill="1" applyBorder="1" applyAlignment="1">
      <alignment vertical="center" wrapText="1"/>
    </xf>
    <xf numFmtId="0" fontId="16" fillId="3" borderId="16" xfId="0" applyFont="1" applyFill="1" applyBorder="1" applyAlignment="1">
      <alignment horizontal="center" vertical="center" wrapText="1"/>
    </xf>
    <xf numFmtId="49" fontId="28" fillId="0" borderId="16" xfId="0" applyNumberFormat="1" applyFont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7" fillId="0" borderId="0" xfId="0" applyFont="1" applyAlignment="1">
      <alignment wrapText="1"/>
    </xf>
    <xf numFmtId="0" fontId="9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49" fontId="28" fillId="5" borderId="21" xfId="0" applyNumberFormat="1" applyFont="1" applyFill="1" applyBorder="1" applyAlignment="1">
      <alignment horizontal="center" vertical="center" wrapText="1"/>
    </xf>
    <xf numFmtId="166" fontId="23" fillId="5" borderId="22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10" fontId="8" fillId="0" borderId="18" xfId="8" applyNumberFormat="1" applyFont="1" applyFill="1" applyBorder="1" applyAlignment="1">
      <alignment vertical="center" wrapText="1"/>
    </xf>
    <xf numFmtId="0" fontId="0" fillId="0" borderId="6" xfId="0" applyBorder="1"/>
    <xf numFmtId="0" fontId="5" fillId="0" borderId="6" xfId="0" applyFont="1" applyBorder="1"/>
    <xf numFmtId="0" fontId="11" fillId="4" borderId="9" xfId="0" applyFont="1" applyFill="1" applyBorder="1" applyAlignment="1">
      <alignment horizontal="center" vertical="center"/>
    </xf>
    <xf numFmtId="2" fontId="4" fillId="3" borderId="9" xfId="4" applyNumberFormat="1" applyFont="1" applyFill="1" applyBorder="1"/>
    <xf numFmtId="10" fontId="11" fillId="4" borderId="9" xfId="8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4" fontId="0" fillId="0" borderId="0" xfId="0" applyNumberFormat="1"/>
    <xf numFmtId="0" fontId="0" fillId="0" borderId="0" xfId="0" applyAlignment="1">
      <alignment horizontal="right"/>
    </xf>
    <xf numFmtId="4" fontId="6" fillId="4" borderId="1" xfId="1" applyNumberFormat="1" applyFont="1" applyFill="1" applyBorder="1" applyAlignment="1">
      <alignment horizontal="center" vertical="center"/>
    </xf>
    <xf numFmtId="4" fontId="6" fillId="4" borderId="11" xfId="1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24" fillId="0" borderId="5" xfId="0" applyFont="1" applyBorder="1"/>
    <xf numFmtId="0" fontId="14" fillId="0" borderId="5" xfId="0" applyFont="1" applyBorder="1"/>
    <xf numFmtId="165" fontId="7" fillId="0" borderId="5" xfId="2" applyNumberFormat="1" applyFont="1" applyBorder="1"/>
    <xf numFmtId="165" fontId="5" fillId="0" borderId="13" xfId="2" applyNumberFormat="1" applyFont="1" applyBorder="1" applyAlignment="1">
      <alignment horizontal="left"/>
    </xf>
    <xf numFmtId="165" fontId="6" fillId="0" borderId="13" xfId="2" applyNumberFormat="1" applyFont="1" applyBorder="1"/>
    <xf numFmtId="43" fontId="0" fillId="0" borderId="0" xfId="0" applyNumberFormat="1"/>
    <xf numFmtId="165" fontId="25" fillId="0" borderId="1" xfId="2" applyNumberFormat="1" applyFont="1" applyBorder="1" applyAlignment="1">
      <alignment horizontal="center" vertical="center" wrapText="1"/>
    </xf>
    <xf numFmtId="4" fontId="7" fillId="0" borderId="1" xfId="2" applyNumberFormat="1" applyFont="1" applyBorder="1" applyAlignment="1">
      <alignment horizontal="center" vertical="center"/>
    </xf>
    <xf numFmtId="165" fontId="7" fillId="0" borderId="13" xfId="2" applyNumberFormat="1" applyFont="1" applyBorder="1" applyAlignment="1">
      <alignment horizontal="center" vertical="center"/>
    </xf>
    <xf numFmtId="165" fontId="25" fillId="10" borderId="1" xfId="2" applyNumberFormat="1" applyFont="1" applyFill="1" applyBorder="1" applyAlignment="1">
      <alignment horizontal="left" vertical="center"/>
    </xf>
    <xf numFmtId="165" fontId="25" fillId="10" borderId="9" xfId="2" applyNumberFormat="1" applyFont="1" applyFill="1" applyBorder="1" applyAlignment="1">
      <alignment horizontal="left" vertical="center"/>
    </xf>
    <xf numFmtId="165" fontId="7" fillId="0" borderId="19" xfId="2" applyNumberFormat="1" applyFont="1" applyBorder="1" applyAlignment="1">
      <alignment horizontal="center" vertical="center"/>
    </xf>
    <xf numFmtId="165" fontId="7" fillId="0" borderId="11" xfId="2" applyNumberFormat="1" applyFont="1" applyBorder="1" applyAlignment="1">
      <alignment horizontal="center" vertical="center"/>
    </xf>
    <xf numFmtId="4" fontId="7" fillId="0" borderId="11" xfId="2" applyNumberFormat="1" applyFont="1" applyBorder="1" applyAlignment="1">
      <alignment horizontal="center" vertical="center"/>
    </xf>
    <xf numFmtId="165" fontId="25" fillId="10" borderId="11" xfId="2" applyNumberFormat="1" applyFont="1" applyFill="1" applyBorder="1" applyAlignment="1">
      <alignment horizontal="center" vertical="center"/>
    </xf>
    <xf numFmtId="165" fontId="25" fillId="10" borderId="11" xfId="2" applyNumberFormat="1" applyFont="1" applyFill="1" applyBorder="1" applyAlignment="1">
      <alignment horizontal="left" vertical="center"/>
    </xf>
    <xf numFmtId="165" fontId="25" fillId="10" borderId="20" xfId="2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4" fontId="6" fillId="0" borderId="0" xfId="1" applyNumberFormat="1" applyFont="1" applyFill="1" applyBorder="1" applyAlignment="1">
      <alignment horizontal="center" vertical="center"/>
    </xf>
    <xf numFmtId="165" fontId="11" fillId="0" borderId="0" xfId="2" applyNumberFormat="1" applyFont="1" applyFill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24" xfId="0" applyBorder="1" applyAlignment="1">
      <alignment horizontal="center" wrapText="1"/>
    </xf>
    <xf numFmtId="165" fontId="7" fillId="0" borderId="0" xfId="2" applyNumberFormat="1" applyFont="1" applyBorder="1"/>
    <xf numFmtId="165" fontId="7" fillId="0" borderId="6" xfId="2" applyNumberFormat="1" applyFont="1" applyBorder="1"/>
    <xf numFmtId="165" fontId="7" fillId="0" borderId="25" xfId="2" applyNumberFormat="1" applyFont="1" applyBorder="1"/>
    <xf numFmtId="165" fontId="7" fillId="0" borderId="26" xfId="2" applyNumberFormat="1" applyFont="1" applyBorder="1"/>
    <xf numFmtId="165" fontId="7" fillId="0" borderId="27" xfId="2" applyNumberFormat="1" applyFont="1" applyBorder="1"/>
    <xf numFmtId="43" fontId="7" fillId="3" borderId="17" xfId="2" applyFont="1" applyFill="1" applyBorder="1" applyAlignment="1">
      <alignment horizontal="center" vertical="center" wrapText="1"/>
    </xf>
    <xf numFmtId="43" fontId="7" fillId="0" borderId="10" xfId="2" applyFont="1" applyBorder="1" applyAlignment="1">
      <alignment horizontal="right" vertical="center" wrapText="1"/>
    </xf>
    <xf numFmtId="43" fontId="7" fillId="3" borderId="18" xfId="2" applyFont="1" applyFill="1" applyBorder="1" applyAlignment="1">
      <alignment horizontal="center" vertical="center" wrapText="1"/>
    </xf>
    <xf numFmtId="43" fontId="7" fillId="0" borderId="29" xfId="2" applyFont="1" applyBorder="1" applyAlignment="1">
      <alignment horizontal="right" vertical="center" wrapText="1"/>
    </xf>
    <xf numFmtId="0" fontId="0" fillId="0" borderId="24" xfId="0" applyBorder="1" applyAlignment="1">
      <alignment horizontal="center"/>
    </xf>
    <xf numFmtId="43" fontId="7" fillId="3" borderId="29" xfId="2" applyFont="1" applyFill="1" applyBorder="1" applyAlignment="1">
      <alignment vertical="center" wrapText="1"/>
    </xf>
    <xf numFmtId="49" fontId="7" fillId="2" borderId="29" xfId="0" applyNumberFormat="1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4" fontId="6" fillId="3" borderId="34" xfId="0" applyNumberFormat="1" applyFont="1" applyFill="1" applyBorder="1" applyAlignment="1">
      <alignment horizontal="center" vertical="center" wrapText="1"/>
    </xf>
    <xf numFmtId="164" fontId="6" fillId="3" borderId="12" xfId="0" applyNumberFormat="1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center" wrapText="1"/>
    </xf>
    <xf numFmtId="0" fontId="7" fillId="0" borderId="29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4" fontId="0" fillId="0" borderId="6" xfId="0" applyNumberForma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165" fontId="0" fillId="6" borderId="0" xfId="0" applyNumberFormat="1" applyFill="1" applyAlignment="1">
      <alignment wrapText="1"/>
    </xf>
    <xf numFmtId="0" fontId="22" fillId="5" borderId="2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6" xfId="0" applyFont="1" applyBorder="1" applyAlignment="1">
      <alignment horizontal="center"/>
    </xf>
    <xf numFmtId="0" fontId="6" fillId="3" borderId="12" xfId="0" applyFont="1" applyFill="1" applyBorder="1" applyAlignment="1">
      <alignment horizontal="center" vertical="center" wrapText="1"/>
    </xf>
    <xf numFmtId="165" fontId="11" fillId="4" borderId="11" xfId="2" applyNumberFormat="1" applyFont="1" applyFill="1" applyBorder="1" applyAlignment="1">
      <alignment vertical="center"/>
    </xf>
    <xf numFmtId="0" fontId="16" fillId="4" borderId="1" xfId="0" applyFont="1" applyFill="1" applyBorder="1" applyAlignment="1">
      <alignment horizontal="center"/>
    </xf>
    <xf numFmtId="165" fontId="6" fillId="4" borderId="1" xfId="2" applyNumberFormat="1" applyFont="1" applyFill="1" applyBorder="1" applyAlignment="1">
      <alignment horizontal="center"/>
    </xf>
    <xf numFmtId="165" fontId="7" fillId="0" borderId="24" xfId="2" applyNumberFormat="1" applyFont="1" applyBorder="1" applyAlignment="1">
      <alignment horizontal="center"/>
    </xf>
    <xf numFmtId="165" fontId="7" fillId="0" borderId="0" xfId="2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" fontId="6" fillId="4" borderId="1" xfId="1" applyNumberFormat="1" applyFont="1" applyFill="1" applyBorder="1" applyAlignment="1">
      <alignment horizontal="center" vertical="center"/>
    </xf>
    <xf numFmtId="4" fontId="6" fillId="4" borderId="11" xfId="1" applyNumberFormat="1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/>
    </xf>
    <xf numFmtId="165" fontId="6" fillId="4" borderId="9" xfId="2" applyNumberFormat="1" applyFont="1" applyFill="1" applyBorder="1" applyAlignment="1">
      <alignment horizontal="center"/>
    </xf>
    <xf numFmtId="165" fontId="11" fillId="4" borderId="20" xfId="2" applyNumberFormat="1" applyFont="1" applyFill="1" applyBorder="1" applyAlignment="1">
      <alignment vertical="center"/>
    </xf>
    <xf numFmtId="0" fontId="16" fillId="4" borderId="19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7" fillId="4" borderId="1" xfId="0" applyFont="1" applyFill="1" applyBorder="1"/>
    <xf numFmtId="0" fontId="7" fillId="4" borderId="13" xfId="0" applyFont="1" applyFill="1" applyBorder="1"/>
    <xf numFmtId="0" fontId="16" fillId="4" borderId="1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165" fontId="12" fillId="9" borderId="1" xfId="2" applyNumberFormat="1" applyFont="1" applyFill="1" applyBorder="1" applyAlignment="1">
      <alignment horizontal="center"/>
    </xf>
    <xf numFmtId="165" fontId="12" fillId="9" borderId="9" xfId="2" applyNumberFormat="1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6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0" fillId="0" borderId="0" xfId="0" applyAlignment="1">
      <alignment horizontal="left"/>
    </xf>
    <xf numFmtId="165" fontId="7" fillId="0" borderId="13" xfId="2" applyNumberFormat="1" applyFont="1" applyBorder="1" applyAlignment="1">
      <alignment horizontal="center" vertical="center"/>
    </xf>
    <xf numFmtId="165" fontId="7" fillId="0" borderId="1" xfId="2" applyNumberFormat="1" applyFont="1" applyBorder="1" applyAlignment="1">
      <alignment horizontal="center" vertical="center"/>
    </xf>
    <xf numFmtId="165" fontId="6" fillId="0" borderId="13" xfId="2" applyNumberFormat="1" applyFont="1" applyBorder="1" applyAlignment="1">
      <alignment horizontal="left"/>
    </xf>
    <xf numFmtId="165" fontId="6" fillId="0" borderId="1" xfId="2" applyNumberFormat="1" applyFont="1" applyBorder="1" applyAlignment="1">
      <alignment horizontal="left"/>
    </xf>
    <xf numFmtId="165" fontId="6" fillId="0" borderId="9" xfId="2" applyNumberFormat="1" applyFont="1" applyBorder="1" applyAlignment="1">
      <alignment horizontal="left"/>
    </xf>
    <xf numFmtId="165" fontId="25" fillId="0" borderId="13" xfId="2" applyNumberFormat="1" applyFont="1" applyBorder="1" applyAlignment="1">
      <alignment horizontal="center" vertical="center"/>
    </xf>
    <xf numFmtId="165" fontId="25" fillId="0" borderId="1" xfId="2" applyNumberFormat="1" applyFont="1" applyBorder="1" applyAlignment="1">
      <alignment horizontal="center" vertical="center"/>
    </xf>
    <xf numFmtId="165" fontId="7" fillId="0" borderId="0" xfId="2" applyNumberFormat="1" applyFont="1" applyBorder="1" applyAlignment="1">
      <alignment horizont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</cellXfs>
  <cellStyles count="12">
    <cellStyle name="Moeda" xfId="1" builtinId="4"/>
    <cellStyle name="Normal" xfId="0" builtinId="0"/>
    <cellStyle name="Normal 2" xfId="11" xr:uid="{CE37374A-9628-4C76-B64D-493095D474AC}"/>
    <cellStyle name="Normal 2 2 2" xfId="6" xr:uid="{00000000-0005-0000-0000-000002000000}"/>
    <cellStyle name="Porcentagem" xfId="8" builtinId="5"/>
    <cellStyle name="Porcentagem 2" xfId="4" xr:uid="{00000000-0005-0000-0000-000004000000}"/>
    <cellStyle name="Separador de milhares 2_ORÇAMENTO matureia corrigido (DEZ 2009)" xfId="7" xr:uid="{00000000-0005-0000-0000-000005000000}"/>
    <cellStyle name="Título 3 33" xfId="5" xr:uid="{00000000-0005-0000-0000-000006000000}"/>
    <cellStyle name="Vírgula" xfId="2" builtinId="3"/>
    <cellStyle name="Vírgula 2" xfId="3" xr:uid="{00000000-0005-0000-0000-000008000000}"/>
    <cellStyle name="Vírgula 2 2" xfId="10" xr:uid="{FC19EEEB-438A-4F4A-AF49-8BBFF3E6A760}"/>
    <cellStyle name="Vírgula 3" xfId="9" xr:uid="{A87A783C-A0AF-41CB-9785-6D3244E3CD6B}"/>
  </cellStyles>
  <dxfs count="0"/>
  <tableStyles count="0" defaultTableStyle="TableStyleMedium9" defaultPivotStyle="PivotStyleLight16"/>
  <colors>
    <mruColors>
      <color rgb="FF0099FF"/>
      <color rgb="FFFFFF99"/>
      <color rgb="FF0066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189673</xdr:colOff>
      <xdr:row>0</xdr:row>
      <xdr:rowOff>178492</xdr:rowOff>
    </xdr:from>
    <xdr:to>
      <xdr:col>2</xdr:col>
      <xdr:colOff>1733550</xdr:colOff>
      <xdr:row>3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28F9111-C742-413E-BCD4-DF6944A91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673" y="178492"/>
          <a:ext cx="2944052" cy="1069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281609</xdr:colOff>
      <xdr:row>0</xdr:row>
      <xdr:rowOff>57979</xdr:rowOff>
    </xdr:from>
    <xdr:to>
      <xdr:col>1</xdr:col>
      <xdr:colOff>1714500</xdr:colOff>
      <xdr:row>2</xdr:row>
      <xdr:rowOff>8283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61587B9-B78E-4B6B-A3ED-C2FB9F459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609" y="57979"/>
          <a:ext cx="2045804" cy="679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223630</xdr:colOff>
      <xdr:row>0</xdr:row>
      <xdr:rowOff>57978</xdr:rowOff>
    </xdr:from>
    <xdr:to>
      <xdr:col>2</xdr:col>
      <xdr:colOff>438150</xdr:colOff>
      <xdr:row>2</xdr:row>
      <xdr:rowOff>190500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6217FC-A778-437C-A052-F129BB839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57978"/>
          <a:ext cx="2148095" cy="627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223630</xdr:colOff>
      <xdr:row>0</xdr:row>
      <xdr:rowOff>107673</xdr:rowOff>
    </xdr:from>
    <xdr:to>
      <xdr:col>2</xdr:col>
      <xdr:colOff>1155838</xdr:colOff>
      <xdr:row>2</xdr:row>
      <xdr:rowOff>296517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A98DBE-BBF9-476D-AA48-55DE650E6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07673"/>
          <a:ext cx="2158034" cy="79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48362-33E9-4245-B48A-643F7FD69FF2}">
  <sheetPr>
    <tabColor rgb="FF0099FF"/>
  </sheetPr>
  <dimension ref="A1:K67"/>
  <sheetViews>
    <sheetView tabSelected="1" view="pageBreakPreview" topLeftCell="A46" zoomScaleNormal="100" zoomScaleSheetLayoutView="100" workbookViewId="0">
      <selection activeCell="L35" sqref="L35"/>
    </sheetView>
  </sheetViews>
  <sheetFormatPr defaultColWidth="9.109375" defaultRowHeight="14.4" x14ac:dyDescent="0.3"/>
  <cols>
    <col min="1" max="1" width="11.33203125" style="82" customWidth="1"/>
    <col min="2" max="2" width="9.6640625" style="30" customWidth="1"/>
    <col min="3" max="3" width="57.44140625" style="30" customWidth="1"/>
    <col min="4" max="4" width="8.6640625" style="30" customWidth="1"/>
    <col min="5" max="5" width="10.33203125" style="30" bestFit="1" customWidth="1"/>
    <col min="6" max="6" width="11.44140625" style="30" bestFit="1" customWidth="1"/>
    <col min="7" max="7" width="12.5546875" style="30" customWidth="1"/>
    <col min="8" max="8" width="15.44140625" style="30" customWidth="1"/>
    <col min="9" max="9" width="9.109375" style="30"/>
    <col min="10" max="10" width="14.44140625" style="30" bestFit="1" customWidth="1"/>
    <col min="11" max="11" width="12.88671875" style="30" customWidth="1"/>
    <col min="12" max="16384" width="9.109375" style="30"/>
  </cols>
  <sheetData>
    <row r="1" spans="1:11" ht="45.75" customHeight="1" thickTop="1" x14ac:dyDescent="0.3">
      <c r="A1" s="75"/>
      <c r="B1" s="43"/>
      <c r="C1" s="43"/>
      <c r="D1" s="43"/>
      <c r="E1" s="43"/>
      <c r="F1" s="43"/>
      <c r="G1" s="43"/>
      <c r="H1" s="43"/>
      <c r="I1" s="44"/>
      <c r="J1"/>
    </row>
    <row r="2" spans="1:11" ht="28.5" customHeight="1" x14ac:dyDescent="0.3">
      <c r="A2" s="160"/>
      <c r="B2" s="161"/>
      <c r="C2" s="161"/>
      <c r="D2" s="161"/>
      <c r="E2" s="161"/>
      <c r="F2" s="161"/>
      <c r="G2" s="4"/>
      <c r="H2" s="4"/>
      <c r="I2" s="45"/>
      <c r="J2" s="4"/>
    </row>
    <row r="3" spans="1:11" ht="21" x14ac:dyDescent="0.3">
      <c r="A3" s="162"/>
      <c r="B3" s="163"/>
      <c r="C3" s="163"/>
      <c r="D3" s="163"/>
      <c r="E3" s="163"/>
      <c r="F3" s="163"/>
      <c r="G3" s="4"/>
      <c r="H3" s="35"/>
      <c r="I3" s="46"/>
      <c r="J3" s="35"/>
    </row>
    <row r="4" spans="1:11" x14ac:dyDescent="0.3">
      <c r="A4" s="76"/>
      <c r="B4" s="3"/>
      <c r="C4" s="3"/>
      <c r="D4" s="3"/>
      <c r="E4" s="19" t="s">
        <v>303</v>
      </c>
      <c r="F4" s="3"/>
      <c r="G4" s="4"/>
      <c r="I4" s="47"/>
      <c r="J4" s="5"/>
    </row>
    <row r="5" spans="1:11" x14ac:dyDescent="0.3">
      <c r="A5" s="83" t="s">
        <v>258</v>
      </c>
      <c r="B5" s="21"/>
      <c r="C5" s="5"/>
      <c r="E5" s="19"/>
      <c r="F5" s="19"/>
      <c r="G5" s="164" t="s">
        <v>304</v>
      </c>
      <c r="H5" s="164"/>
      <c r="I5" s="165"/>
      <c r="J5" s="7"/>
    </row>
    <row r="6" spans="1:11" ht="14.25" customHeight="1" x14ac:dyDescent="0.3">
      <c r="A6" s="84" t="s">
        <v>259</v>
      </c>
      <c r="B6" s="5"/>
      <c r="C6" s="5"/>
      <c r="D6" s="6"/>
      <c r="E6" s="20" t="s">
        <v>36</v>
      </c>
      <c r="F6" s="34">
        <v>0.25</v>
      </c>
      <c r="G6" s="164" t="s">
        <v>305</v>
      </c>
      <c r="H6" s="164"/>
      <c r="I6" s="165"/>
      <c r="J6"/>
    </row>
    <row r="7" spans="1:11" ht="15" customHeight="1" x14ac:dyDescent="0.3">
      <c r="A7" s="77"/>
      <c r="B7" s="166" t="s">
        <v>0</v>
      </c>
      <c r="C7" s="166"/>
      <c r="D7" s="166"/>
      <c r="E7" s="166"/>
      <c r="F7" s="166"/>
      <c r="G7" s="87"/>
      <c r="H7" s="87"/>
      <c r="I7" s="48"/>
    </row>
    <row r="8" spans="1:11" ht="39.6" x14ac:dyDescent="0.3">
      <c r="A8" s="78" t="s">
        <v>1</v>
      </c>
      <c r="B8" s="36" t="s">
        <v>2</v>
      </c>
      <c r="C8" s="36" t="s">
        <v>3</v>
      </c>
      <c r="D8" s="36" t="s">
        <v>4</v>
      </c>
      <c r="E8" s="9" t="s">
        <v>5</v>
      </c>
      <c r="F8" s="8" t="s">
        <v>6</v>
      </c>
      <c r="G8" s="8" t="s">
        <v>34</v>
      </c>
      <c r="H8" s="9" t="s">
        <v>35</v>
      </c>
      <c r="I8" s="49" t="s">
        <v>30</v>
      </c>
    </row>
    <row r="9" spans="1:11" x14ac:dyDescent="0.3">
      <c r="A9" s="79"/>
      <c r="B9" s="22" t="s">
        <v>31</v>
      </c>
      <c r="C9" s="23" t="s">
        <v>39</v>
      </c>
      <c r="D9" s="23"/>
      <c r="E9" s="28"/>
      <c r="F9" s="24"/>
      <c r="G9" s="33"/>
      <c r="H9" s="25"/>
      <c r="I9" s="50"/>
    </row>
    <row r="10" spans="1:11" x14ac:dyDescent="0.3">
      <c r="A10" s="79" t="s">
        <v>88</v>
      </c>
      <c r="B10" s="12" t="s">
        <v>87</v>
      </c>
      <c r="C10" s="10" t="s">
        <v>86</v>
      </c>
      <c r="D10" s="11" t="s">
        <v>18</v>
      </c>
      <c r="E10" s="17">
        <v>2.7</v>
      </c>
      <c r="F10" s="29">
        <v>419.66</v>
      </c>
      <c r="G10" s="33">
        <f t="shared" ref="G10:G11" si="0">F10+(F10*$F$6)</f>
        <v>524.57500000000005</v>
      </c>
      <c r="H10" s="25">
        <f t="shared" ref="H10" si="1">ROUND((G10*E10),2)</f>
        <v>1416.35</v>
      </c>
      <c r="I10" s="50">
        <f t="shared" ref="I10:I41" si="2">H10/$H$61</f>
        <v>1.1823488551455485E-2</v>
      </c>
    </row>
    <row r="11" spans="1:11" s="37" customFormat="1" ht="29.25" customHeight="1" x14ac:dyDescent="0.3">
      <c r="A11" s="80" t="s">
        <v>7</v>
      </c>
      <c r="B11" s="26"/>
      <c r="C11" s="26"/>
      <c r="D11" s="26"/>
      <c r="E11" s="31"/>
      <c r="F11" s="27">
        <v>0</v>
      </c>
      <c r="G11" s="27">
        <f t="shared" si="0"/>
        <v>0</v>
      </c>
      <c r="H11" s="32">
        <f>SUM(H10:H10)</f>
        <v>1416.35</v>
      </c>
      <c r="I11" s="50">
        <f t="shared" si="2"/>
        <v>1.1823488551455485E-2</v>
      </c>
    </row>
    <row r="12" spans="1:11" x14ac:dyDescent="0.3">
      <c r="A12" s="79"/>
      <c r="B12" s="22" t="s">
        <v>132</v>
      </c>
      <c r="C12" s="23" t="s">
        <v>198</v>
      </c>
      <c r="D12" s="23"/>
      <c r="E12" s="28"/>
      <c r="F12" s="24"/>
      <c r="G12" s="33"/>
      <c r="H12" s="25"/>
      <c r="I12" s="50">
        <f t="shared" si="2"/>
        <v>0</v>
      </c>
    </row>
    <row r="13" spans="1:11" ht="26.4" x14ac:dyDescent="0.3">
      <c r="A13" s="79" t="s">
        <v>199</v>
      </c>
      <c r="B13" s="12" t="s">
        <v>133</v>
      </c>
      <c r="C13" s="10" t="s">
        <v>200</v>
      </c>
      <c r="D13" s="11" t="s">
        <v>18</v>
      </c>
      <c r="E13" s="17">
        <v>25</v>
      </c>
      <c r="F13" s="29">
        <v>8.5399999999999991</v>
      </c>
      <c r="G13" s="33">
        <f t="shared" ref="G13:G19" si="3">F13+(F13*$F$6)</f>
        <v>10.674999999999999</v>
      </c>
      <c r="H13" s="25">
        <f t="shared" ref="H13:H19" si="4">ROUND((G13*E13),2)</f>
        <v>266.88</v>
      </c>
      <c r="I13" s="50">
        <f t="shared" si="2"/>
        <v>2.2278763191389416E-3</v>
      </c>
      <c r="K13" s="40"/>
    </row>
    <row r="14" spans="1:11" ht="26.4" x14ac:dyDescent="0.3">
      <c r="A14" s="79" t="s">
        <v>202</v>
      </c>
      <c r="B14" s="12" t="s">
        <v>260</v>
      </c>
      <c r="C14" s="10" t="s">
        <v>201</v>
      </c>
      <c r="D14" s="11" t="s">
        <v>18</v>
      </c>
      <c r="E14" s="17">
        <v>138.85</v>
      </c>
      <c r="F14" s="29">
        <v>13.3</v>
      </c>
      <c r="G14" s="33">
        <f t="shared" si="3"/>
        <v>16.625</v>
      </c>
      <c r="H14" s="25">
        <f t="shared" si="4"/>
        <v>2308.38</v>
      </c>
      <c r="I14" s="50">
        <f t="shared" si="2"/>
        <v>1.9270028243307667E-2</v>
      </c>
      <c r="K14" s="40"/>
    </row>
    <row r="15" spans="1:11" ht="26.4" x14ac:dyDescent="0.3">
      <c r="A15" s="79" t="s">
        <v>204</v>
      </c>
      <c r="B15" s="12" t="s">
        <v>261</v>
      </c>
      <c r="C15" s="10" t="s">
        <v>203</v>
      </c>
      <c r="D15" s="11" t="s">
        <v>18</v>
      </c>
      <c r="E15" s="17">
        <v>113.24</v>
      </c>
      <c r="F15" s="29">
        <v>5.93</v>
      </c>
      <c r="G15" s="33">
        <f t="shared" si="3"/>
        <v>7.4124999999999996</v>
      </c>
      <c r="H15" s="25">
        <f t="shared" si="4"/>
        <v>839.39</v>
      </c>
      <c r="I15" s="50">
        <f t="shared" si="2"/>
        <v>7.0071084514464789E-3</v>
      </c>
      <c r="K15" s="40"/>
    </row>
    <row r="16" spans="1:11" ht="26.4" x14ac:dyDescent="0.3">
      <c r="A16" s="79" t="s">
        <v>205</v>
      </c>
      <c r="B16" s="12" t="s">
        <v>262</v>
      </c>
      <c r="C16" s="10" t="s">
        <v>206</v>
      </c>
      <c r="D16" s="11" t="s">
        <v>136</v>
      </c>
      <c r="E16" s="17">
        <v>10</v>
      </c>
      <c r="F16" s="29">
        <v>247.14</v>
      </c>
      <c r="G16" s="33">
        <f t="shared" si="3"/>
        <v>308.92499999999995</v>
      </c>
      <c r="H16" s="25">
        <f t="shared" si="4"/>
        <v>3089.25</v>
      </c>
      <c r="I16" s="50">
        <f t="shared" si="2"/>
        <v>2.5788620049835041E-2</v>
      </c>
      <c r="K16" s="40"/>
    </row>
    <row r="17" spans="1:11" ht="26.4" x14ac:dyDescent="0.3">
      <c r="A17" s="79" t="s">
        <v>208</v>
      </c>
      <c r="B17" s="12" t="s">
        <v>263</v>
      </c>
      <c r="C17" s="10" t="s">
        <v>207</v>
      </c>
      <c r="D17" s="11" t="s">
        <v>85</v>
      </c>
      <c r="E17" s="17">
        <v>6</v>
      </c>
      <c r="F17" s="29">
        <v>5.95</v>
      </c>
      <c r="G17" s="33">
        <f t="shared" si="3"/>
        <v>7.4375</v>
      </c>
      <c r="H17" s="25">
        <f t="shared" si="4"/>
        <v>44.63</v>
      </c>
      <c r="I17" s="50">
        <f t="shared" si="2"/>
        <v>3.7256489854305672E-4</v>
      </c>
      <c r="K17" s="40"/>
    </row>
    <row r="18" spans="1:11" ht="26.4" x14ac:dyDescent="0.3">
      <c r="A18" s="79" t="s">
        <v>209</v>
      </c>
      <c r="B18" s="12" t="s">
        <v>264</v>
      </c>
      <c r="C18" s="10" t="s">
        <v>210</v>
      </c>
      <c r="D18" s="11" t="s">
        <v>85</v>
      </c>
      <c r="E18" s="17">
        <v>6</v>
      </c>
      <c r="F18" s="29">
        <v>7.93</v>
      </c>
      <c r="G18" s="33">
        <f t="shared" si="3"/>
        <v>9.9124999999999996</v>
      </c>
      <c r="H18" s="25">
        <f t="shared" si="4"/>
        <v>59.48</v>
      </c>
      <c r="I18" s="50">
        <f t="shared" si="2"/>
        <v>4.9653058851313039E-4</v>
      </c>
      <c r="K18" s="40"/>
    </row>
    <row r="19" spans="1:11" ht="39.6" x14ac:dyDescent="0.3">
      <c r="A19" s="79" t="s">
        <v>211</v>
      </c>
      <c r="B19" s="12" t="s">
        <v>265</v>
      </c>
      <c r="C19" s="10" t="s">
        <v>212</v>
      </c>
      <c r="D19" s="11" t="s">
        <v>85</v>
      </c>
      <c r="E19" s="17">
        <v>16</v>
      </c>
      <c r="F19" s="29">
        <v>7</v>
      </c>
      <c r="G19" s="33">
        <f t="shared" si="3"/>
        <v>8.75</v>
      </c>
      <c r="H19" s="25">
        <f t="shared" si="4"/>
        <v>140</v>
      </c>
      <c r="I19" s="50">
        <f t="shared" si="2"/>
        <v>1.1687001074619748E-3</v>
      </c>
      <c r="K19" s="40"/>
    </row>
    <row r="20" spans="1:11" s="37" customFormat="1" ht="29.25" customHeight="1" x14ac:dyDescent="0.3">
      <c r="A20" s="80" t="s">
        <v>7</v>
      </c>
      <c r="B20" s="26"/>
      <c r="C20" s="26"/>
      <c r="D20" s="26"/>
      <c r="E20" s="31"/>
      <c r="F20" s="27"/>
      <c r="G20" s="27"/>
      <c r="H20" s="32">
        <f>SUM(H13:H19)</f>
        <v>6748.0099999999993</v>
      </c>
      <c r="I20" s="50">
        <f t="shared" si="2"/>
        <v>5.6331428658246287E-2</v>
      </c>
    </row>
    <row r="21" spans="1:11" x14ac:dyDescent="0.3">
      <c r="A21" s="79"/>
      <c r="B21" s="22" t="s">
        <v>8</v>
      </c>
      <c r="C21" s="23" t="s">
        <v>218</v>
      </c>
      <c r="D21" s="23"/>
      <c r="E21" s="28"/>
      <c r="F21" s="24"/>
      <c r="G21" s="33"/>
      <c r="H21" s="25"/>
      <c r="I21" s="50">
        <f t="shared" si="2"/>
        <v>0</v>
      </c>
    </row>
    <row r="22" spans="1:11" x14ac:dyDescent="0.3">
      <c r="A22" s="79" t="s">
        <v>311</v>
      </c>
      <c r="B22" s="12" t="s">
        <v>9</v>
      </c>
      <c r="C22" s="10" t="s">
        <v>310</v>
      </c>
      <c r="D22" s="11" t="s">
        <v>18</v>
      </c>
      <c r="E22" s="17">
        <v>100</v>
      </c>
      <c r="F22" s="29">
        <v>113.31</v>
      </c>
      <c r="G22" s="33">
        <f>F22+(F22*$F$6)</f>
        <v>141.63749999999999</v>
      </c>
      <c r="H22" s="25">
        <f>ROUND((G22*E22),2)</f>
        <v>14163.75</v>
      </c>
      <c r="I22" s="50">
        <f t="shared" si="2"/>
        <v>0.11823697247903248</v>
      </c>
    </row>
    <row r="23" spans="1:11" x14ac:dyDescent="0.3">
      <c r="A23" s="79" t="s">
        <v>220</v>
      </c>
      <c r="B23" s="12" t="s">
        <v>37</v>
      </c>
      <c r="C23" s="10" t="s">
        <v>219</v>
      </c>
      <c r="D23" s="11" t="s">
        <v>18</v>
      </c>
      <c r="E23" s="17">
        <v>50</v>
      </c>
      <c r="F23" s="29">
        <v>46.3</v>
      </c>
      <c r="G23" s="33">
        <f>F23+(F23*$F$6)</f>
        <v>57.875</v>
      </c>
      <c r="H23" s="25">
        <f>ROUND((G23*E23),2)</f>
        <v>2893.75</v>
      </c>
      <c r="I23" s="50">
        <f t="shared" si="2"/>
        <v>2.4156613828343498E-2</v>
      </c>
    </row>
    <row r="24" spans="1:11" x14ac:dyDescent="0.3">
      <c r="A24" s="79" t="s">
        <v>222</v>
      </c>
      <c r="B24" s="12" t="s">
        <v>155</v>
      </c>
      <c r="C24" s="10" t="s">
        <v>221</v>
      </c>
      <c r="D24" s="11" t="s">
        <v>157</v>
      </c>
      <c r="E24" s="17">
        <v>30.75</v>
      </c>
      <c r="F24" s="29">
        <v>52.66</v>
      </c>
      <c r="G24" s="33">
        <f t="shared" ref="G24:G26" si="5">F24+(F24*$F$6)</f>
        <v>65.824999999999989</v>
      </c>
      <c r="H24" s="25">
        <f t="shared" ref="H24:H26" si="6">ROUND((G24*E24),2)</f>
        <v>2024.12</v>
      </c>
      <c r="I24" s="50">
        <f t="shared" si="2"/>
        <v>1.689706615368523E-2</v>
      </c>
    </row>
    <row r="25" spans="1:11" ht="26.4" x14ac:dyDescent="0.3">
      <c r="A25" s="79" t="s">
        <v>224</v>
      </c>
      <c r="B25" s="12" t="s">
        <v>158</v>
      </c>
      <c r="C25" s="10" t="s">
        <v>223</v>
      </c>
      <c r="D25" s="11" t="s">
        <v>18</v>
      </c>
      <c r="E25" s="17">
        <v>25</v>
      </c>
      <c r="F25" s="29">
        <v>45.29</v>
      </c>
      <c r="G25" s="33">
        <f t="shared" si="5"/>
        <v>56.612499999999997</v>
      </c>
      <c r="H25" s="25">
        <f t="shared" si="6"/>
        <v>1415.31</v>
      </c>
      <c r="I25" s="50">
        <f t="shared" si="2"/>
        <v>1.1814806779228625E-2</v>
      </c>
    </row>
    <row r="26" spans="1:11" ht="26.4" x14ac:dyDescent="0.3">
      <c r="A26" s="79" t="s">
        <v>227</v>
      </c>
      <c r="B26" s="12" t="s">
        <v>281</v>
      </c>
      <c r="C26" s="10" t="s">
        <v>226</v>
      </c>
      <c r="D26" s="11" t="s">
        <v>157</v>
      </c>
      <c r="E26" s="17">
        <v>4.4000000000000004</v>
      </c>
      <c r="F26" s="29">
        <v>75.23</v>
      </c>
      <c r="G26" s="33">
        <f t="shared" si="5"/>
        <v>94.037500000000009</v>
      </c>
      <c r="H26" s="25">
        <f t="shared" si="6"/>
        <v>413.77</v>
      </c>
      <c r="I26" s="50">
        <f t="shared" si="2"/>
        <v>3.4540931676038662E-3</v>
      </c>
    </row>
    <row r="27" spans="1:11" ht="26.4" x14ac:dyDescent="0.3">
      <c r="A27" s="79" t="s">
        <v>313</v>
      </c>
      <c r="B27" s="12" t="s">
        <v>314</v>
      </c>
      <c r="C27" s="10" t="s">
        <v>312</v>
      </c>
      <c r="D27" s="11" t="s">
        <v>157</v>
      </c>
      <c r="E27" s="17">
        <v>50</v>
      </c>
      <c r="F27" s="29">
        <v>32.18</v>
      </c>
      <c r="G27" s="33">
        <f t="shared" ref="G27" si="7">F27+(F27*$F$6)</f>
        <v>40.225000000000001</v>
      </c>
      <c r="H27" s="25">
        <f t="shared" ref="H27" si="8">ROUND((G27*E27),2)</f>
        <v>2011.25</v>
      </c>
      <c r="I27" s="50">
        <f t="shared" si="2"/>
        <v>1.6789629222377835E-2</v>
      </c>
    </row>
    <row r="28" spans="1:11" x14ac:dyDescent="0.3">
      <c r="A28" s="79" t="s">
        <v>316</v>
      </c>
      <c r="B28" s="12" t="s">
        <v>315</v>
      </c>
      <c r="C28" s="10" t="s">
        <v>317</v>
      </c>
      <c r="D28" s="11" t="s">
        <v>18</v>
      </c>
      <c r="E28" s="17">
        <v>490</v>
      </c>
      <c r="F28" s="29">
        <v>26.56</v>
      </c>
      <c r="G28" s="33">
        <f t="shared" ref="G28" si="9">F28+(F28*$F$6)</f>
        <v>33.199999999999996</v>
      </c>
      <c r="H28" s="25">
        <f t="shared" ref="H28" si="10">ROUND((G28*E28),2)</f>
        <v>16268</v>
      </c>
      <c r="I28" s="50">
        <f t="shared" si="2"/>
        <v>0.13580295248708146</v>
      </c>
    </row>
    <row r="29" spans="1:11" s="37" customFormat="1" ht="30" customHeight="1" x14ac:dyDescent="0.3">
      <c r="A29" s="80" t="s">
        <v>7</v>
      </c>
      <c r="B29" s="26"/>
      <c r="C29" s="26"/>
      <c r="D29" s="26"/>
      <c r="E29" s="31"/>
      <c r="F29" s="27"/>
      <c r="G29" s="27"/>
      <c r="H29" s="32">
        <f>SUM(H22:H28)</f>
        <v>39189.949999999997</v>
      </c>
      <c r="I29" s="50">
        <f t="shared" si="2"/>
        <v>0.327152134117353</v>
      </c>
    </row>
    <row r="30" spans="1:11" x14ac:dyDescent="0.3">
      <c r="A30" s="79"/>
      <c r="B30" s="22" t="s">
        <v>33</v>
      </c>
      <c r="C30" s="23" t="s">
        <v>137</v>
      </c>
      <c r="D30" s="23"/>
      <c r="E30" s="28"/>
      <c r="F30" s="24"/>
      <c r="G30" s="33"/>
      <c r="H30" s="25"/>
      <c r="I30" s="50">
        <f t="shared" si="2"/>
        <v>0</v>
      </c>
    </row>
    <row r="31" spans="1:11" x14ac:dyDescent="0.3">
      <c r="A31" s="79" t="s">
        <v>138</v>
      </c>
      <c r="B31" s="12" t="s">
        <v>134</v>
      </c>
      <c r="C31" s="10" t="s">
        <v>251</v>
      </c>
      <c r="D31" s="11" t="s">
        <v>18</v>
      </c>
      <c r="E31" s="17">
        <v>375.37</v>
      </c>
      <c r="F31" s="29">
        <v>14.62</v>
      </c>
      <c r="G31" s="33">
        <f>F31+(F31*$F$6)</f>
        <v>18.274999999999999</v>
      </c>
      <c r="H31" s="25">
        <f>ROUND((G31*E31),2)</f>
        <v>6859.89</v>
      </c>
      <c r="I31" s="50">
        <f t="shared" si="2"/>
        <v>5.726538700126662E-2</v>
      </c>
      <c r="J31" s="25">
        <v>6859.89</v>
      </c>
    </row>
    <row r="32" spans="1:11" x14ac:dyDescent="0.3">
      <c r="A32" s="79" t="s">
        <v>138</v>
      </c>
      <c r="B32" s="12" t="s">
        <v>46</v>
      </c>
      <c r="C32" s="10" t="s">
        <v>252</v>
      </c>
      <c r="D32" s="11" t="s">
        <v>18</v>
      </c>
      <c r="E32" s="17">
        <v>691.62</v>
      </c>
      <c r="F32" s="29">
        <v>14.62</v>
      </c>
      <c r="G32" s="33">
        <f>F32+(F32*$F$6)</f>
        <v>18.274999999999999</v>
      </c>
      <c r="H32" s="25">
        <f>ROUND((G32*E32),2)</f>
        <v>12639.36</v>
      </c>
      <c r="I32" s="50">
        <f t="shared" si="2"/>
        <v>0.10551158135893277</v>
      </c>
      <c r="J32" s="25">
        <v>12639.36</v>
      </c>
    </row>
    <row r="33" spans="1:10" x14ac:dyDescent="0.3">
      <c r="A33" s="79" t="s">
        <v>296</v>
      </c>
      <c r="B33" s="12" t="s">
        <v>135</v>
      </c>
      <c r="C33" s="10" t="s">
        <v>139</v>
      </c>
      <c r="D33" s="11" t="s">
        <v>18</v>
      </c>
      <c r="E33" s="17">
        <v>481.37</v>
      </c>
      <c r="F33" s="29">
        <v>11.78</v>
      </c>
      <c r="G33" s="33">
        <f t="shared" ref="G33" si="11">F33+(F33*$F$6)</f>
        <v>14.725</v>
      </c>
      <c r="H33" s="25">
        <f t="shared" ref="H33" si="12">ROUND((G33*E33),2)</f>
        <v>7088.17</v>
      </c>
      <c r="I33" s="50">
        <f t="shared" si="2"/>
        <v>5.9171036005062475E-2</v>
      </c>
      <c r="J33" s="25">
        <v>7088.17</v>
      </c>
    </row>
    <row r="34" spans="1:10" ht="26.4" x14ac:dyDescent="0.3">
      <c r="A34" s="81" t="s">
        <v>257</v>
      </c>
      <c r="B34" s="12" t="s">
        <v>156</v>
      </c>
      <c r="C34" s="10" t="s">
        <v>256</v>
      </c>
      <c r="D34" s="11" t="s">
        <v>18</v>
      </c>
      <c r="E34" s="17">
        <v>375.37</v>
      </c>
      <c r="F34" s="16">
        <v>18.829999999999998</v>
      </c>
      <c r="G34" s="33">
        <f>F34+(F34*$F$6)</f>
        <v>23.537499999999998</v>
      </c>
      <c r="H34" s="25">
        <f>ROUND((G34*E34),2)</f>
        <v>8835.27</v>
      </c>
      <c r="I34" s="50">
        <f t="shared" si="2"/>
        <v>7.375557856039687E-2</v>
      </c>
      <c r="J34" s="25">
        <v>8835.27</v>
      </c>
    </row>
    <row r="35" spans="1:10" x14ac:dyDescent="0.3">
      <c r="A35" s="79" t="s">
        <v>297</v>
      </c>
      <c r="B35" s="12" t="s">
        <v>280</v>
      </c>
      <c r="C35" s="10" t="s">
        <v>140</v>
      </c>
      <c r="D35" s="11" t="s">
        <v>18</v>
      </c>
      <c r="E35" s="17">
        <v>203.12</v>
      </c>
      <c r="F35" s="29">
        <v>32.229999999999997</v>
      </c>
      <c r="G35" s="33">
        <f t="shared" ref="G35" si="13">F35+(F35*$F$6)</f>
        <v>40.287499999999994</v>
      </c>
      <c r="H35" s="25">
        <f t="shared" ref="H35" si="14">ROUND((G35*E35),2)</f>
        <v>8183.2</v>
      </c>
      <c r="I35" s="50">
        <f t="shared" si="2"/>
        <v>6.8312190852734517E-2</v>
      </c>
      <c r="J35" s="25">
        <v>8183.2</v>
      </c>
    </row>
    <row r="36" spans="1:10" s="37" customFormat="1" ht="29.25" customHeight="1" x14ac:dyDescent="0.3">
      <c r="A36" s="80" t="s">
        <v>7</v>
      </c>
      <c r="B36" s="26"/>
      <c r="C36" s="26"/>
      <c r="D36" s="26"/>
      <c r="E36" s="31">
        <v>0</v>
      </c>
      <c r="F36" s="27"/>
      <c r="G36" s="27"/>
      <c r="H36" s="32">
        <f>SUM(H31:H35)</f>
        <v>43605.89</v>
      </c>
      <c r="I36" s="50">
        <f t="shared" si="2"/>
        <v>0.36401577377839323</v>
      </c>
      <c r="J36" s="158">
        <f>SUM(J31:J35)</f>
        <v>43605.89</v>
      </c>
    </row>
    <row r="37" spans="1:10" x14ac:dyDescent="0.3">
      <c r="A37" s="79"/>
      <c r="B37" s="22" t="s">
        <v>10</v>
      </c>
      <c r="C37" s="23" t="s">
        <v>225</v>
      </c>
      <c r="D37" s="23"/>
      <c r="E37" s="28"/>
      <c r="F37" s="24"/>
      <c r="G37" s="33"/>
      <c r="H37" s="25"/>
      <c r="I37" s="50">
        <f t="shared" si="2"/>
        <v>0</v>
      </c>
    </row>
    <row r="38" spans="1:10" ht="26.4" x14ac:dyDescent="0.3">
      <c r="A38" s="79" t="s">
        <v>275</v>
      </c>
      <c r="B38" s="12" t="s">
        <v>266</v>
      </c>
      <c r="C38" s="10" t="s">
        <v>273</v>
      </c>
      <c r="D38" s="11" t="s">
        <v>18</v>
      </c>
      <c r="E38" s="17">
        <v>138.85</v>
      </c>
      <c r="F38" s="29">
        <v>89.39</v>
      </c>
      <c r="G38" s="33">
        <f>F38+(F38*$F$6)</f>
        <v>111.7375</v>
      </c>
      <c r="H38" s="25">
        <f>ROUND((G38*E38),2)</f>
        <v>15514.75</v>
      </c>
      <c r="I38" s="50">
        <f t="shared" si="2"/>
        <v>0.12951492851604052</v>
      </c>
    </row>
    <row r="39" spans="1:10" x14ac:dyDescent="0.3">
      <c r="A39" s="79" t="s">
        <v>276</v>
      </c>
      <c r="B39" s="12" t="s">
        <v>267</v>
      </c>
      <c r="C39" t="s">
        <v>274</v>
      </c>
      <c r="D39" s="11" t="s">
        <v>157</v>
      </c>
      <c r="E39" s="17">
        <v>66.97</v>
      </c>
      <c r="F39" s="29">
        <v>11.77</v>
      </c>
      <c r="G39" s="33">
        <f>F39+(F39*$F$6)</f>
        <v>14.712499999999999</v>
      </c>
      <c r="H39" s="25">
        <f>ROUND((G39*E39),2)</f>
        <v>985.3</v>
      </c>
      <c r="I39" s="50">
        <f t="shared" si="2"/>
        <v>8.2251443991591695E-3</v>
      </c>
    </row>
    <row r="40" spans="1:10" s="37" customFormat="1" ht="31.5" customHeight="1" x14ac:dyDescent="0.3">
      <c r="A40" s="80" t="s">
        <v>7</v>
      </c>
      <c r="B40" s="26"/>
      <c r="C40" s="26"/>
      <c r="D40" s="26"/>
      <c r="E40" s="31">
        <v>0</v>
      </c>
      <c r="F40" s="27"/>
      <c r="G40" s="27"/>
      <c r="H40" s="32">
        <f>SUM(H38:H39)</f>
        <v>16500.05</v>
      </c>
      <c r="I40" s="50">
        <f t="shared" si="2"/>
        <v>0.13774007291519968</v>
      </c>
    </row>
    <row r="41" spans="1:10" x14ac:dyDescent="0.3">
      <c r="A41" s="79"/>
      <c r="B41" s="22" t="s">
        <v>150</v>
      </c>
      <c r="C41" s="23" t="s">
        <v>213</v>
      </c>
      <c r="D41" s="23"/>
      <c r="E41" s="28"/>
      <c r="F41" s="24"/>
      <c r="G41" s="33"/>
      <c r="H41" s="25"/>
      <c r="I41" s="50">
        <f t="shared" si="2"/>
        <v>0</v>
      </c>
    </row>
    <row r="42" spans="1:10" ht="26.4" x14ac:dyDescent="0.3">
      <c r="A42" s="79" t="s">
        <v>214</v>
      </c>
      <c r="B42" s="12" t="s">
        <v>151</v>
      </c>
      <c r="C42" s="10" t="s">
        <v>215</v>
      </c>
      <c r="D42" s="11" t="s">
        <v>18</v>
      </c>
      <c r="E42" s="17">
        <v>3.95</v>
      </c>
      <c r="F42" s="29">
        <v>43.37</v>
      </c>
      <c r="G42" s="33">
        <f t="shared" ref="G42:G43" si="15">F42+(F42*$F$6)</f>
        <v>54.212499999999999</v>
      </c>
      <c r="H42" s="25">
        <f t="shared" ref="H42:H43" si="16">ROUND((G42*E42),2)</f>
        <v>214.14</v>
      </c>
      <c r="I42" s="50">
        <f t="shared" ref="I42:I44" si="17">H42/$H$61</f>
        <v>1.7876102929421948E-3</v>
      </c>
    </row>
    <row r="43" spans="1:10" ht="39.6" x14ac:dyDescent="0.3">
      <c r="A43" s="79" t="s">
        <v>216</v>
      </c>
      <c r="B43" s="12" t="s">
        <v>152</v>
      </c>
      <c r="C43" s="10" t="s">
        <v>217</v>
      </c>
      <c r="D43" s="11" t="s">
        <v>18</v>
      </c>
      <c r="E43" s="17">
        <v>3.08</v>
      </c>
      <c r="F43" s="29">
        <v>326.64999999999998</v>
      </c>
      <c r="G43" s="33">
        <f t="shared" si="15"/>
        <v>408.3125</v>
      </c>
      <c r="H43" s="25">
        <f t="shared" si="16"/>
        <v>1257.5999999999999</v>
      </c>
      <c r="I43" s="50">
        <f t="shared" si="17"/>
        <v>1.049826610817271E-2</v>
      </c>
    </row>
    <row r="44" spans="1:10" s="37" customFormat="1" ht="31.5" customHeight="1" x14ac:dyDescent="0.3">
      <c r="A44" s="80" t="s">
        <v>7</v>
      </c>
      <c r="B44" s="26"/>
      <c r="C44" s="26"/>
      <c r="D44" s="26"/>
      <c r="E44" s="31"/>
      <c r="F44" s="27"/>
      <c r="G44" s="27"/>
      <c r="H44" s="32">
        <f>SUM(H42:H43)</f>
        <v>1471.7399999999998</v>
      </c>
      <c r="I44" s="50">
        <f t="shared" si="17"/>
        <v>1.2285876401114905E-2</v>
      </c>
    </row>
    <row r="45" spans="1:10" x14ac:dyDescent="0.3">
      <c r="A45" s="79"/>
      <c r="B45" s="22" t="s">
        <v>268</v>
      </c>
      <c r="C45" s="23" t="s">
        <v>45</v>
      </c>
      <c r="D45" s="23"/>
      <c r="E45" s="28"/>
      <c r="F45" s="24"/>
      <c r="G45" s="33"/>
      <c r="H45" s="25"/>
      <c r="I45" s="50">
        <f t="shared" ref="I45:I61" si="18">H45/$H$61</f>
        <v>0</v>
      </c>
    </row>
    <row r="46" spans="1:10" x14ac:dyDescent="0.3">
      <c r="A46" s="79" t="s">
        <v>229</v>
      </c>
      <c r="B46" s="12" t="s">
        <v>269</v>
      </c>
      <c r="C46" s="10" t="s">
        <v>228</v>
      </c>
      <c r="D46" s="11" t="s">
        <v>85</v>
      </c>
      <c r="E46" s="17">
        <v>6</v>
      </c>
      <c r="F46" s="29">
        <v>364.88</v>
      </c>
      <c r="G46" s="33">
        <f t="shared" ref="G46:G59" si="19">F46+(F46*$F$6)</f>
        <v>456.1</v>
      </c>
      <c r="H46" s="25">
        <f t="shared" ref="H46:H59" si="20">ROUND((G46*E46),2)</f>
        <v>2736.6</v>
      </c>
      <c r="I46" s="50">
        <f t="shared" si="18"/>
        <v>2.2844747957717428E-2</v>
      </c>
    </row>
    <row r="47" spans="1:10" x14ac:dyDescent="0.3">
      <c r="A47" s="79" t="s">
        <v>231</v>
      </c>
      <c r="B47" s="12" t="s">
        <v>270</v>
      </c>
      <c r="C47" s="10" t="s">
        <v>230</v>
      </c>
      <c r="D47" s="11" t="s">
        <v>85</v>
      </c>
      <c r="E47" s="17">
        <v>6</v>
      </c>
      <c r="F47" s="29">
        <v>19.25</v>
      </c>
      <c r="G47" s="33">
        <f t="shared" si="19"/>
        <v>24.0625</v>
      </c>
      <c r="H47" s="25">
        <f t="shared" si="20"/>
        <v>144.38</v>
      </c>
      <c r="I47" s="50">
        <f t="shared" si="18"/>
        <v>1.2052637251097136E-3</v>
      </c>
    </row>
    <row r="48" spans="1:10" x14ac:dyDescent="0.3">
      <c r="A48" s="79" t="s">
        <v>233</v>
      </c>
      <c r="B48" s="12" t="s">
        <v>282</v>
      </c>
      <c r="C48" s="10" t="s">
        <v>232</v>
      </c>
      <c r="D48" s="11" t="s">
        <v>85</v>
      </c>
      <c r="E48" s="17">
        <v>6</v>
      </c>
      <c r="F48" s="29">
        <v>26.08</v>
      </c>
      <c r="G48" s="33">
        <f t="shared" si="19"/>
        <v>32.599999999999994</v>
      </c>
      <c r="H48" s="25">
        <f t="shared" si="20"/>
        <v>195.6</v>
      </c>
      <c r="I48" s="50">
        <f t="shared" si="18"/>
        <v>1.6328410072825876E-3</v>
      </c>
    </row>
    <row r="49" spans="1:10" ht="26.4" x14ac:dyDescent="0.3">
      <c r="A49" s="79" t="s">
        <v>295</v>
      </c>
      <c r="B49" s="12" t="s">
        <v>283</v>
      </c>
      <c r="C49" s="10" t="s">
        <v>234</v>
      </c>
      <c r="D49" s="11" t="s">
        <v>85</v>
      </c>
      <c r="E49" s="17">
        <v>6</v>
      </c>
      <c r="F49" s="29">
        <v>49.26</v>
      </c>
      <c r="G49" s="33">
        <f t="shared" si="19"/>
        <v>61.574999999999996</v>
      </c>
      <c r="H49" s="25">
        <f t="shared" si="20"/>
        <v>369.45</v>
      </c>
      <c r="I49" s="50">
        <f t="shared" si="18"/>
        <v>3.0841161050130469E-3</v>
      </c>
    </row>
    <row r="50" spans="1:10" ht="26.4" x14ac:dyDescent="0.3">
      <c r="A50" s="79" t="s">
        <v>306</v>
      </c>
      <c r="B50" s="12" t="s">
        <v>284</v>
      </c>
      <c r="C50" s="10" t="s">
        <v>235</v>
      </c>
      <c r="D50" s="11" t="s">
        <v>85</v>
      </c>
      <c r="E50" s="17">
        <v>6</v>
      </c>
      <c r="F50" s="29">
        <v>409.4</v>
      </c>
      <c r="G50" s="33">
        <f t="shared" si="19"/>
        <v>511.75</v>
      </c>
      <c r="H50" s="25">
        <f t="shared" si="20"/>
        <v>3070.5</v>
      </c>
      <c r="I50" s="50">
        <f t="shared" si="18"/>
        <v>2.563209771401424E-2</v>
      </c>
    </row>
    <row r="51" spans="1:10" x14ac:dyDescent="0.3">
      <c r="A51" s="79" t="s">
        <v>237</v>
      </c>
      <c r="B51" s="12" t="s">
        <v>285</v>
      </c>
      <c r="C51" s="10" t="s">
        <v>236</v>
      </c>
      <c r="D51" s="11" t="s">
        <v>85</v>
      </c>
      <c r="E51" s="17">
        <v>6</v>
      </c>
      <c r="F51" s="29">
        <v>24.25</v>
      </c>
      <c r="G51" s="33">
        <f t="shared" si="19"/>
        <v>30.3125</v>
      </c>
      <c r="H51" s="25">
        <f t="shared" si="20"/>
        <v>181.88</v>
      </c>
      <c r="I51" s="50">
        <f t="shared" si="18"/>
        <v>1.5183083967513142E-3</v>
      </c>
    </row>
    <row r="52" spans="1:10" x14ac:dyDescent="0.3">
      <c r="A52" s="79" t="s">
        <v>278</v>
      </c>
      <c r="B52" s="12" t="s">
        <v>286</v>
      </c>
      <c r="C52" s="10" t="s">
        <v>279</v>
      </c>
      <c r="D52" s="11" t="s">
        <v>85</v>
      </c>
      <c r="E52" s="17">
        <v>6</v>
      </c>
      <c r="F52" s="29">
        <v>43.28</v>
      </c>
      <c r="G52" s="33">
        <f t="shared" si="19"/>
        <v>54.1</v>
      </c>
      <c r="H52" s="25">
        <f t="shared" si="20"/>
        <v>324.60000000000002</v>
      </c>
      <c r="I52" s="50">
        <f t="shared" si="18"/>
        <v>2.7097146777296933E-3</v>
      </c>
    </row>
    <row r="53" spans="1:10" ht="26.4" x14ac:dyDescent="0.3">
      <c r="A53" s="79" t="s">
        <v>277</v>
      </c>
      <c r="B53" s="12" t="s">
        <v>287</v>
      </c>
      <c r="C53" s="10" t="s">
        <v>238</v>
      </c>
      <c r="D53" s="11" t="s">
        <v>85</v>
      </c>
      <c r="E53" s="17">
        <v>6</v>
      </c>
      <c r="F53" s="29">
        <v>110.84</v>
      </c>
      <c r="G53" s="33">
        <f t="shared" si="19"/>
        <v>138.55000000000001</v>
      </c>
      <c r="H53" s="25">
        <f t="shared" si="20"/>
        <v>831.3</v>
      </c>
      <c r="I53" s="50">
        <f t="shared" si="18"/>
        <v>6.9395742809509973E-3</v>
      </c>
    </row>
    <row r="54" spans="1:10" x14ac:dyDescent="0.3">
      <c r="A54" s="79" t="s">
        <v>240</v>
      </c>
      <c r="B54" s="12" t="s">
        <v>288</v>
      </c>
      <c r="C54" s="10" t="s">
        <v>239</v>
      </c>
      <c r="D54" s="11" t="s">
        <v>85</v>
      </c>
      <c r="E54" s="17">
        <v>6</v>
      </c>
      <c r="F54" s="29">
        <v>21.45</v>
      </c>
      <c r="G54" s="33">
        <f t="shared" si="19"/>
        <v>26.8125</v>
      </c>
      <c r="H54" s="25">
        <f t="shared" si="20"/>
        <v>160.88</v>
      </c>
      <c r="I54" s="50">
        <f t="shared" si="18"/>
        <v>1.3430033806320178E-3</v>
      </c>
    </row>
    <row r="55" spans="1:10" x14ac:dyDescent="0.3">
      <c r="A55" s="79" t="s">
        <v>242</v>
      </c>
      <c r="B55" s="12" t="s">
        <v>289</v>
      </c>
      <c r="C55" s="10" t="s">
        <v>241</v>
      </c>
      <c r="D55" s="11" t="s">
        <v>85</v>
      </c>
      <c r="E55" s="17">
        <v>6</v>
      </c>
      <c r="F55" s="29">
        <v>17.48</v>
      </c>
      <c r="G55" s="33">
        <f t="shared" si="19"/>
        <v>21.85</v>
      </c>
      <c r="H55" s="25">
        <f t="shared" si="20"/>
        <v>131.1</v>
      </c>
      <c r="I55" s="50">
        <f t="shared" si="18"/>
        <v>1.094404172059035E-3</v>
      </c>
    </row>
    <row r="56" spans="1:10" x14ac:dyDescent="0.3">
      <c r="A56" s="79" t="s">
        <v>244</v>
      </c>
      <c r="B56" s="12" t="s">
        <v>290</v>
      </c>
      <c r="C56" s="10" t="s">
        <v>243</v>
      </c>
      <c r="D56" s="11" t="s">
        <v>85</v>
      </c>
      <c r="E56" s="17">
        <v>6</v>
      </c>
      <c r="F56" s="29">
        <v>30.92</v>
      </c>
      <c r="G56" s="33">
        <f t="shared" si="19"/>
        <v>38.650000000000006</v>
      </c>
      <c r="H56" s="25">
        <f t="shared" si="20"/>
        <v>231.9</v>
      </c>
      <c r="I56" s="50">
        <f t="shared" si="18"/>
        <v>1.9358682494316568E-3</v>
      </c>
    </row>
    <row r="57" spans="1:10" ht="26.4" x14ac:dyDescent="0.3">
      <c r="A57" s="79" t="s">
        <v>246</v>
      </c>
      <c r="B57" s="12" t="s">
        <v>291</v>
      </c>
      <c r="C57" s="10" t="s">
        <v>245</v>
      </c>
      <c r="D57" s="11" t="s">
        <v>85</v>
      </c>
      <c r="E57" s="17">
        <v>6</v>
      </c>
      <c r="F57" s="29">
        <v>205.85</v>
      </c>
      <c r="G57" s="33">
        <f t="shared" si="19"/>
        <v>257.3125</v>
      </c>
      <c r="H57" s="25">
        <f t="shared" si="20"/>
        <v>1543.88</v>
      </c>
      <c r="I57" s="50">
        <f t="shared" si="18"/>
        <v>1.2888090870774242E-2</v>
      </c>
    </row>
    <row r="58" spans="1:10" ht="26.4" x14ac:dyDescent="0.3">
      <c r="A58" s="79" t="s">
        <v>248</v>
      </c>
      <c r="B58" s="12" t="s">
        <v>292</v>
      </c>
      <c r="C58" s="10" t="s">
        <v>247</v>
      </c>
      <c r="D58" s="11" t="s">
        <v>85</v>
      </c>
      <c r="E58" s="17">
        <v>6</v>
      </c>
      <c r="F58" s="29">
        <v>62.84</v>
      </c>
      <c r="G58" s="33">
        <f t="shared" si="19"/>
        <v>78.550000000000011</v>
      </c>
      <c r="H58" s="25">
        <f t="shared" si="20"/>
        <v>471.3</v>
      </c>
      <c r="I58" s="50">
        <f t="shared" si="18"/>
        <v>3.9343454331916342E-3</v>
      </c>
    </row>
    <row r="59" spans="1:10" x14ac:dyDescent="0.3">
      <c r="A59" s="79" t="s">
        <v>250</v>
      </c>
      <c r="B59" s="12" t="s">
        <v>293</v>
      </c>
      <c r="C59" s="10" t="s">
        <v>249</v>
      </c>
      <c r="D59" s="11" t="s">
        <v>85</v>
      </c>
      <c r="E59" s="17">
        <v>4</v>
      </c>
      <c r="F59" s="29">
        <v>93.17</v>
      </c>
      <c r="G59" s="33">
        <f t="shared" si="19"/>
        <v>116.46250000000001</v>
      </c>
      <c r="H59" s="25">
        <f t="shared" si="20"/>
        <v>465.85</v>
      </c>
      <c r="I59" s="50">
        <f t="shared" si="18"/>
        <v>3.8888496075797216E-3</v>
      </c>
    </row>
    <row r="60" spans="1:10" s="37" customFormat="1" ht="29.25" customHeight="1" x14ac:dyDescent="0.3">
      <c r="A60" s="80" t="s">
        <v>7</v>
      </c>
      <c r="B60" s="12"/>
      <c r="C60" s="26"/>
      <c r="D60" s="26"/>
      <c r="E60" s="31">
        <v>0</v>
      </c>
      <c r="F60" s="27"/>
      <c r="G60" s="27"/>
      <c r="H60" s="32">
        <f>SUM(H46:H59)</f>
        <v>10859.22</v>
      </c>
      <c r="I60" s="50">
        <f t="shared" si="18"/>
        <v>9.0651225578237321E-2</v>
      </c>
    </row>
    <row r="61" spans="1:10" ht="15" thickBot="1" x14ac:dyDescent="0.35">
      <c r="A61" s="85"/>
      <c r="B61" s="159" t="s">
        <v>11</v>
      </c>
      <c r="C61" s="159"/>
      <c r="D61" s="159"/>
      <c r="E61" s="159"/>
      <c r="F61" s="159"/>
      <c r="G61" s="86"/>
      <c r="H61" s="86">
        <f>H60+H36+H29+H20+H11+H40+H44</f>
        <v>119791.21</v>
      </c>
      <c r="I61" s="88">
        <f t="shared" si="18"/>
        <v>1</v>
      </c>
      <c r="J61" s="38"/>
    </row>
    <row r="62" spans="1:10" ht="15" thickTop="1" x14ac:dyDescent="0.3"/>
    <row r="63" spans="1:10" x14ac:dyDescent="0.3">
      <c r="G63" s="39"/>
      <c r="H63" s="39"/>
    </row>
    <row r="64" spans="1:10" x14ac:dyDescent="0.3">
      <c r="G64" s="40"/>
      <c r="H64" s="40"/>
    </row>
    <row r="65" spans="3:10" x14ac:dyDescent="0.3">
      <c r="J65" s="40"/>
    </row>
    <row r="66" spans="3:10" x14ac:dyDescent="0.3">
      <c r="C66" s="130" t="s">
        <v>153</v>
      </c>
    </row>
    <row r="67" spans="3:10" x14ac:dyDescent="0.3">
      <c r="C67" s="129" t="s">
        <v>154</v>
      </c>
      <c r="J67" s="40"/>
    </row>
  </sheetData>
  <mergeCells count="6">
    <mergeCell ref="B61:F61"/>
    <mergeCell ref="A2:F2"/>
    <mergeCell ref="A3:F3"/>
    <mergeCell ref="G5:I5"/>
    <mergeCell ref="G6:I6"/>
    <mergeCell ref="B7:F7"/>
  </mergeCells>
  <phoneticPr fontId="29" type="noConversion"/>
  <pageMargins left="0.51181102362204722" right="0.51181102362204722" top="0.78740157480314965" bottom="0.78740157480314965" header="0.31496062992125984" footer="0.31496062992125984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</sheetPr>
  <dimension ref="A1:M24"/>
  <sheetViews>
    <sheetView view="pageBreakPreview" zoomScaleNormal="100" zoomScaleSheetLayoutView="100" workbookViewId="0">
      <selection activeCell="L26" sqref="A1:L26"/>
    </sheetView>
  </sheetViews>
  <sheetFormatPr defaultRowHeight="14.4" x14ac:dyDescent="0.3"/>
  <cols>
    <col min="2" max="2" width="30.88671875" customWidth="1"/>
    <col min="3" max="3" width="11.88671875" customWidth="1"/>
    <col min="4" max="4" width="11.6640625" customWidth="1"/>
    <col min="5" max="5" width="13.6640625" bestFit="1" customWidth="1"/>
    <col min="6" max="6" width="9.33203125" bestFit="1" customWidth="1"/>
    <col min="7" max="7" width="13.6640625" bestFit="1" customWidth="1"/>
    <col min="8" max="8" width="9.33203125" bestFit="1" customWidth="1"/>
    <col min="9" max="9" width="13.6640625" bestFit="1" customWidth="1"/>
    <col min="10" max="10" width="9.33203125" bestFit="1" customWidth="1"/>
    <col min="11" max="11" width="13.6640625" bestFit="1" customWidth="1"/>
    <col min="12" max="12" width="9.33203125" bestFit="1" customWidth="1"/>
  </cols>
  <sheetData>
    <row r="1" spans="1:13" ht="25.5" customHeight="1" thickTop="1" x14ac:dyDescent="0.3">
      <c r="A1" s="107"/>
      <c r="B1" s="108"/>
      <c r="C1" s="108"/>
      <c r="D1" s="108"/>
      <c r="E1" s="108"/>
      <c r="F1" s="172"/>
      <c r="G1" s="172"/>
      <c r="H1" s="172"/>
      <c r="I1" s="172"/>
      <c r="J1" s="172"/>
      <c r="K1" s="172"/>
      <c r="L1" s="173"/>
    </row>
    <row r="2" spans="1:13" ht="32.25" customHeight="1" x14ac:dyDescent="0.3">
      <c r="A2" s="51"/>
      <c r="L2" s="89"/>
    </row>
    <row r="3" spans="1:13" x14ac:dyDescent="0.3">
      <c r="A3" s="83" t="s">
        <v>258</v>
      </c>
      <c r="B3" s="106"/>
      <c r="C3" s="106"/>
      <c r="D3" s="95"/>
      <c r="L3" s="89"/>
    </row>
    <row r="4" spans="1:13" x14ac:dyDescent="0.3">
      <c r="A4" s="84" t="s">
        <v>259</v>
      </c>
      <c r="B4" s="106"/>
      <c r="C4" s="106"/>
      <c r="D4" s="96"/>
      <c r="E4" s="97"/>
      <c r="F4" s="4"/>
      <c r="G4" s="97"/>
      <c r="H4" s="4"/>
      <c r="I4" s="97"/>
      <c r="J4" s="4"/>
      <c r="K4" s="97"/>
      <c r="L4" s="45"/>
    </row>
    <row r="5" spans="1:13" x14ac:dyDescent="0.3">
      <c r="A5" s="174" t="s">
        <v>308</v>
      </c>
      <c r="B5" s="175"/>
      <c r="C5" s="175"/>
      <c r="D5" s="96"/>
      <c r="E5" s="96"/>
      <c r="F5" s="96"/>
      <c r="G5" s="96"/>
      <c r="H5" s="96"/>
      <c r="I5" s="96"/>
      <c r="J5" s="96"/>
      <c r="K5" s="96"/>
      <c r="L5" s="90"/>
    </row>
    <row r="6" spans="1:13" ht="17.399999999999999" x14ac:dyDescent="0.3">
      <c r="A6" s="103" t="s">
        <v>38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5"/>
    </row>
    <row r="7" spans="1:13" x14ac:dyDescent="0.3">
      <c r="A7" s="183" t="s">
        <v>20</v>
      </c>
      <c r="B7" s="184"/>
      <c r="C7" s="184"/>
      <c r="D7" s="42" t="s">
        <v>21</v>
      </c>
      <c r="E7" s="168" t="s">
        <v>22</v>
      </c>
      <c r="F7" s="168"/>
      <c r="G7" s="168" t="s">
        <v>22</v>
      </c>
      <c r="H7" s="168"/>
      <c r="I7" s="168" t="s">
        <v>22</v>
      </c>
      <c r="J7" s="168"/>
      <c r="K7" s="168" t="s">
        <v>22</v>
      </c>
      <c r="L7" s="178"/>
    </row>
    <row r="8" spans="1:13" x14ac:dyDescent="0.3">
      <c r="A8" s="185"/>
      <c r="B8" s="184"/>
      <c r="C8" s="184"/>
      <c r="D8" s="42" t="s">
        <v>23</v>
      </c>
      <c r="E8" s="169" t="s">
        <v>24</v>
      </c>
      <c r="F8" s="169"/>
      <c r="G8" s="169" t="s">
        <v>47</v>
      </c>
      <c r="H8" s="169"/>
      <c r="I8" s="169" t="s">
        <v>271</v>
      </c>
      <c r="J8" s="169"/>
      <c r="K8" s="169" t="s">
        <v>272</v>
      </c>
      <c r="L8" s="179"/>
    </row>
    <row r="9" spans="1:13" x14ac:dyDescent="0.3">
      <c r="A9" s="101" t="s">
        <v>25</v>
      </c>
      <c r="B9" s="102" t="s">
        <v>26</v>
      </c>
      <c r="C9" s="13" t="s">
        <v>27</v>
      </c>
      <c r="D9" s="42" t="s">
        <v>19</v>
      </c>
      <c r="E9" s="41" t="s">
        <v>27</v>
      </c>
      <c r="F9" s="66" t="s">
        <v>19</v>
      </c>
      <c r="G9" s="41" t="s">
        <v>27</v>
      </c>
      <c r="H9" s="66" t="s">
        <v>19</v>
      </c>
      <c r="I9" s="41" t="s">
        <v>27</v>
      </c>
      <c r="J9" s="66" t="s">
        <v>19</v>
      </c>
      <c r="K9" s="41" t="s">
        <v>27</v>
      </c>
      <c r="L9" s="91" t="s">
        <v>19</v>
      </c>
    </row>
    <row r="10" spans="1:13" x14ac:dyDescent="0.3">
      <c r="A10" s="18">
        <v>1</v>
      </c>
      <c r="B10" s="1" t="s">
        <v>39</v>
      </c>
      <c r="C10" s="14">
        <f>' ORÇ. DESONERADO'!H11</f>
        <v>1416.35</v>
      </c>
      <c r="D10" s="14">
        <f t="shared" ref="D10:D16" si="0">C10/$C$17*100</f>
        <v>1.1823488551455485</v>
      </c>
      <c r="E10" s="15">
        <f t="shared" ref="E10:E16" si="1">C10*F10/100</f>
        <v>1416.35</v>
      </c>
      <c r="F10" s="67">
        <v>100</v>
      </c>
      <c r="G10" s="15">
        <f>C10*H10/100</f>
        <v>0</v>
      </c>
      <c r="H10" s="67">
        <v>0</v>
      </c>
      <c r="I10" s="15">
        <f>E10*J10/100</f>
        <v>0</v>
      </c>
      <c r="J10" s="67">
        <v>0</v>
      </c>
      <c r="K10" s="15">
        <f>G10*L10/100</f>
        <v>0</v>
      </c>
      <c r="L10" s="92">
        <v>0</v>
      </c>
      <c r="M10" s="74">
        <f>L10+F10+J10+H10</f>
        <v>100</v>
      </c>
    </row>
    <row r="11" spans="1:13" x14ac:dyDescent="0.3">
      <c r="A11" s="18">
        <v>2</v>
      </c>
      <c r="B11" s="1" t="s">
        <v>198</v>
      </c>
      <c r="C11" s="14">
        <f>' ORÇ. DESONERADO'!H20</f>
        <v>6748.0099999999993</v>
      </c>
      <c r="D11" s="14">
        <f t="shared" si="0"/>
        <v>5.6331428658246283</v>
      </c>
      <c r="E11" s="15">
        <f t="shared" si="1"/>
        <v>6748.0099999999984</v>
      </c>
      <c r="F11" s="67">
        <v>100</v>
      </c>
      <c r="G11" s="15">
        <f t="shared" ref="G11" si="2">C11*H11/100</f>
        <v>0</v>
      </c>
      <c r="H11" s="67">
        <v>0</v>
      </c>
      <c r="I11" s="15">
        <f t="shared" ref="I11" si="3">E11*J11/100</f>
        <v>0</v>
      </c>
      <c r="J11" s="67">
        <v>0</v>
      </c>
      <c r="K11" s="15">
        <f t="shared" ref="K11" si="4">G11*L11/100</f>
        <v>0</v>
      </c>
      <c r="L11" s="92">
        <v>0</v>
      </c>
      <c r="M11" s="74">
        <f t="shared" ref="M11:M16" si="5">L11+F11+J11+H11</f>
        <v>100</v>
      </c>
    </row>
    <row r="12" spans="1:13" x14ac:dyDescent="0.3">
      <c r="A12" s="18">
        <v>3</v>
      </c>
      <c r="B12" s="1" t="s">
        <v>218</v>
      </c>
      <c r="C12" s="14">
        <f>' ORÇ. DESONERADO'!H29</f>
        <v>39189.949999999997</v>
      </c>
      <c r="D12" s="14">
        <f t="shared" si="0"/>
        <v>32.715213411735299</v>
      </c>
      <c r="E12" s="15">
        <f t="shared" si="1"/>
        <v>9797.4874999999993</v>
      </c>
      <c r="F12" s="67">
        <v>25</v>
      </c>
      <c r="G12" s="15">
        <f>C12*H12/100</f>
        <v>9797.4874999999993</v>
      </c>
      <c r="H12" s="67">
        <v>25</v>
      </c>
      <c r="I12" s="15">
        <f>C12*J12/100</f>
        <v>9797.4874999999993</v>
      </c>
      <c r="J12" s="67">
        <v>25</v>
      </c>
      <c r="K12" s="15">
        <f>C12*L12/100</f>
        <v>9797.4874999999993</v>
      </c>
      <c r="L12" s="92">
        <v>25</v>
      </c>
      <c r="M12" s="74">
        <f t="shared" si="5"/>
        <v>100</v>
      </c>
    </row>
    <row r="13" spans="1:13" x14ac:dyDescent="0.3">
      <c r="A13" s="18">
        <v>4</v>
      </c>
      <c r="B13" s="1" t="s">
        <v>141</v>
      </c>
      <c r="C13" s="14">
        <f>' ORÇ. DESONERADO'!H36</f>
        <v>43605.89</v>
      </c>
      <c r="D13" s="14">
        <f t="shared" si="0"/>
        <v>36.401577377839324</v>
      </c>
      <c r="E13" s="15">
        <f t="shared" si="1"/>
        <v>10901.4725</v>
      </c>
      <c r="F13" s="67">
        <v>25</v>
      </c>
      <c r="G13" s="15">
        <f>C13*H13/100</f>
        <v>10901.4725</v>
      </c>
      <c r="H13" s="67">
        <v>25</v>
      </c>
      <c r="I13" s="15">
        <f>C13*J13/100</f>
        <v>10901.4725</v>
      </c>
      <c r="J13" s="67">
        <v>25</v>
      </c>
      <c r="K13" s="15">
        <f>C13*L13/100</f>
        <v>10901.4725</v>
      </c>
      <c r="L13" s="92">
        <v>25</v>
      </c>
      <c r="M13" s="74">
        <f t="shared" si="5"/>
        <v>100</v>
      </c>
    </row>
    <row r="14" spans="1:13" x14ac:dyDescent="0.3">
      <c r="A14" s="18">
        <v>5</v>
      </c>
      <c r="B14" s="1" t="s">
        <v>225</v>
      </c>
      <c r="C14" s="14">
        <f>' ORÇ. DESONERADO'!H40</f>
        <v>16500.05</v>
      </c>
      <c r="D14" s="14">
        <f t="shared" si="0"/>
        <v>13.774007291519968</v>
      </c>
      <c r="E14" s="15">
        <f t="shared" si="1"/>
        <v>2475.0075000000002</v>
      </c>
      <c r="F14" s="67">
        <v>15</v>
      </c>
      <c r="G14" s="15">
        <f>C14*H14/100</f>
        <v>4125.0124999999998</v>
      </c>
      <c r="H14" s="67">
        <v>25</v>
      </c>
      <c r="I14" s="15">
        <f>C14*J14/100</f>
        <v>4125.0124999999998</v>
      </c>
      <c r="J14" s="67">
        <v>25</v>
      </c>
      <c r="K14" s="15">
        <f>C14*L14/100</f>
        <v>5775.0174999999999</v>
      </c>
      <c r="L14" s="92">
        <v>35</v>
      </c>
      <c r="M14" s="74">
        <f t="shared" si="5"/>
        <v>100</v>
      </c>
    </row>
    <row r="15" spans="1:13" x14ac:dyDescent="0.3">
      <c r="A15" s="18">
        <v>6</v>
      </c>
      <c r="B15" s="2" t="s">
        <v>294</v>
      </c>
      <c r="C15" s="14">
        <f>' ORÇ. DESONERADO'!H44</f>
        <v>1471.7399999999998</v>
      </c>
      <c r="D15" s="14">
        <f t="shared" si="0"/>
        <v>1.2285876401114904</v>
      </c>
      <c r="E15" s="15">
        <f t="shared" ref="E15" si="6">C15*F15/100</f>
        <v>1471.7399999999998</v>
      </c>
      <c r="F15" s="67">
        <v>100</v>
      </c>
      <c r="G15" s="15">
        <f>C15*H15/100</f>
        <v>0</v>
      </c>
      <c r="H15" s="67">
        <v>0</v>
      </c>
      <c r="I15" s="15">
        <f>C15*J15/100</f>
        <v>0</v>
      </c>
      <c r="J15" s="67">
        <v>0</v>
      </c>
      <c r="K15" s="15">
        <f>C15*L15/100</f>
        <v>0</v>
      </c>
      <c r="L15" s="92">
        <v>0</v>
      </c>
      <c r="M15" s="74">
        <f t="shared" ref="M15" si="7">L15+F15+J15+H15</f>
        <v>100</v>
      </c>
    </row>
    <row r="16" spans="1:13" x14ac:dyDescent="0.3">
      <c r="A16" s="18">
        <v>7</v>
      </c>
      <c r="B16" s="2" t="s">
        <v>45</v>
      </c>
      <c r="C16" s="14">
        <f>' ORÇ. DESONERADO'!H60</f>
        <v>10859.22</v>
      </c>
      <c r="D16" s="14">
        <f t="shared" si="0"/>
        <v>9.0651225578237327</v>
      </c>
      <c r="E16" s="15">
        <f t="shared" si="1"/>
        <v>0</v>
      </c>
      <c r="F16" s="67">
        <v>0</v>
      </c>
      <c r="G16" s="15">
        <f>C16*H16/100</f>
        <v>5429.61</v>
      </c>
      <c r="H16" s="67">
        <v>50</v>
      </c>
      <c r="I16" s="15">
        <f>C16*J16/100</f>
        <v>5429.61</v>
      </c>
      <c r="J16" s="67">
        <v>50</v>
      </c>
      <c r="K16" s="15">
        <f>C16*L16/100</f>
        <v>0</v>
      </c>
      <c r="L16" s="92">
        <v>0</v>
      </c>
      <c r="M16" s="74">
        <f t="shared" si="5"/>
        <v>100</v>
      </c>
    </row>
    <row r="17" spans="1:13" x14ac:dyDescent="0.3">
      <c r="A17" s="186" t="s">
        <v>28</v>
      </c>
      <c r="B17" s="187"/>
      <c r="C17" s="99">
        <f>SUM(C10:C16)</f>
        <v>119791.21</v>
      </c>
      <c r="D17" s="176">
        <f>SUM(D10:D16)</f>
        <v>99.999999999999986</v>
      </c>
      <c r="E17" s="41">
        <f>SUM(E10:E16)</f>
        <v>32810.067499999997</v>
      </c>
      <c r="F17" s="68">
        <f>E17/$C$17</f>
        <v>0.2738937815220332</v>
      </c>
      <c r="G17" s="41">
        <f>SUM(G10:G16)</f>
        <v>30253.5825</v>
      </c>
      <c r="H17" s="68">
        <f>G17/$C$17</f>
        <v>0.25255260799185514</v>
      </c>
      <c r="I17" s="41">
        <f>SUM(I10:I16)</f>
        <v>30253.5825</v>
      </c>
      <c r="J17" s="68">
        <f>I17/$C$17</f>
        <v>0.25255260799185514</v>
      </c>
      <c r="K17" s="41">
        <f>SUM(K10:K16)</f>
        <v>26473.977500000001</v>
      </c>
      <c r="L17" s="93">
        <f>K17/$C$17</f>
        <v>0.22100100249425647</v>
      </c>
      <c r="M17" s="74">
        <f>L17+F17+J17+H17</f>
        <v>1</v>
      </c>
    </row>
    <row r="18" spans="1:13" ht="15" thickBot="1" x14ac:dyDescent="0.35">
      <c r="A18" s="181" t="s">
        <v>29</v>
      </c>
      <c r="B18" s="182"/>
      <c r="C18" s="100">
        <f>C17</f>
        <v>119791.21</v>
      </c>
      <c r="D18" s="177"/>
      <c r="E18" s="167">
        <f>E17</f>
        <v>32810.067499999997</v>
      </c>
      <c r="F18" s="167"/>
      <c r="G18" s="167">
        <f>G17+E17</f>
        <v>63063.649999999994</v>
      </c>
      <c r="H18" s="167"/>
      <c r="I18" s="167">
        <f>I17+G17+E17</f>
        <v>93317.232499999998</v>
      </c>
      <c r="J18" s="167"/>
      <c r="K18" s="167">
        <f>K17+I17+G17+E17</f>
        <v>119791.20999999999</v>
      </c>
      <c r="L18" s="180"/>
    </row>
    <row r="19" spans="1:13" ht="15" thickTop="1" x14ac:dyDescent="0.3">
      <c r="A19" s="126"/>
      <c r="B19" s="126"/>
      <c r="C19" s="127"/>
      <c r="D19" s="127"/>
      <c r="E19" s="128"/>
      <c r="F19" s="128"/>
      <c r="G19" s="128"/>
      <c r="H19" s="128"/>
      <c r="I19" s="128"/>
      <c r="J19" s="128"/>
      <c r="K19" s="128"/>
      <c r="L19" s="128"/>
    </row>
    <row r="20" spans="1:13" x14ac:dyDescent="0.3">
      <c r="A20" s="126"/>
      <c r="B20" s="126"/>
      <c r="C20" s="127"/>
      <c r="D20" s="127"/>
      <c r="E20" s="128"/>
      <c r="F20" s="128"/>
      <c r="G20" s="128"/>
      <c r="H20" s="128"/>
      <c r="I20" s="128"/>
      <c r="J20" s="128"/>
      <c r="K20" s="128"/>
      <c r="L20" s="128"/>
    </row>
    <row r="22" spans="1:13" x14ac:dyDescent="0.3">
      <c r="C22" s="55"/>
      <c r="D22" s="55"/>
      <c r="E22" s="55"/>
      <c r="F22" s="55"/>
    </row>
    <row r="23" spans="1:13" x14ac:dyDescent="0.3">
      <c r="C23" s="170" t="s">
        <v>153</v>
      </c>
      <c r="D23" s="170"/>
      <c r="E23" s="170"/>
      <c r="F23" s="170"/>
    </row>
    <row r="24" spans="1:13" x14ac:dyDescent="0.3">
      <c r="C24" s="171" t="s">
        <v>154</v>
      </c>
      <c r="D24" s="171"/>
      <c r="E24" s="171"/>
      <c r="F24" s="171"/>
    </row>
  </sheetData>
  <mergeCells count="20">
    <mergeCell ref="C24:F24"/>
    <mergeCell ref="F1:L1"/>
    <mergeCell ref="A5:C5"/>
    <mergeCell ref="D17:D18"/>
    <mergeCell ref="K7:L7"/>
    <mergeCell ref="K8:L8"/>
    <mergeCell ref="K18:L18"/>
    <mergeCell ref="A18:B18"/>
    <mergeCell ref="E18:F18"/>
    <mergeCell ref="A7:C8"/>
    <mergeCell ref="E7:F7"/>
    <mergeCell ref="E8:F8"/>
    <mergeCell ref="A17:B17"/>
    <mergeCell ref="G7:H7"/>
    <mergeCell ref="G8:H8"/>
    <mergeCell ref="G18:H18"/>
    <mergeCell ref="I7:J7"/>
    <mergeCell ref="I8:J8"/>
    <mergeCell ref="I18:J18"/>
    <mergeCell ref="C23:F23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8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3C8B9-1A1E-4852-AB9E-E14F888EB966}">
  <sheetPr>
    <tabColor rgb="FF00B0F0"/>
  </sheetPr>
  <dimension ref="A1:M121"/>
  <sheetViews>
    <sheetView view="pageBreakPreview" zoomScale="115" zoomScaleNormal="100" zoomScaleSheetLayoutView="115" workbookViewId="0">
      <selection activeCell="K120" sqref="A1:K120"/>
    </sheetView>
  </sheetViews>
  <sheetFormatPr defaultColWidth="9.109375" defaultRowHeight="13.2" x14ac:dyDescent="0.25"/>
  <cols>
    <col min="1" max="1" width="18" style="55" customWidth="1"/>
    <col min="2" max="2" width="11" style="55" customWidth="1"/>
    <col min="3" max="3" width="10.88671875" style="55" customWidth="1"/>
    <col min="4" max="4" width="9.44140625" style="55" customWidth="1"/>
    <col min="5" max="5" width="12.109375" style="55" customWidth="1"/>
    <col min="6" max="6" width="10.109375" style="55" customWidth="1"/>
    <col min="7" max="7" width="10.44140625" style="55" customWidth="1"/>
    <col min="8" max="8" width="10.33203125" style="55" customWidth="1"/>
    <col min="9" max="9" width="11.33203125" style="55" customWidth="1"/>
    <col min="10" max="10" width="10" style="55" customWidth="1"/>
    <col min="11" max="11" width="7.6640625" style="55" customWidth="1"/>
    <col min="12" max="12" width="8.6640625" style="111" bestFit="1" customWidth="1"/>
    <col min="13" max="13" width="40.5546875" style="55" customWidth="1"/>
    <col min="14" max="16384" width="9.109375" style="55"/>
  </cols>
  <sheetData>
    <row r="1" spans="1:12" s="52" customFormat="1" ht="16.2" thickTop="1" x14ac:dyDescent="0.3">
      <c r="A1" s="193"/>
      <c r="B1" s="194"/>
      <c r="C1" s="194"/>
      <c r="D1" s="194"/>
      <c r="E1" s="194"/>
      <c r="F1" s="194"/>
      <c r="G1" s="194"/>
      <c r="H1" s="194"/>
      <c r="I1" s="194"/>
      <c r="J1" s="194"/>
      <c r="K1" s="195"/>
      <c r="L1" s="109"/>
    </row>
    <row r="2" spans="1:12" s="52" customFormat="1" ht="22.5" customHeight="1" x14ac:dyDescent="0.3">
      <c r="A2" s="196"/>
      <c r="B2" s="197"/>
      <c r="C2" s="197"/>
      <c r="D2" s="197"/>
      <c r="E2" s="197"/>
      <c r="F2" s="197"/>
      <c r="G2" s="197"/>
      <c r="H2" s="197"/>
      <c r="I2" s="197"/>
      <c r="J2" s="197"/>
      <c r="K2" s="198"/>
      <c r="L2" s="109"/>
    </row>
    <row r="3" spans="1:12" s="52" customFormat="1" ht="18.75" customHeight="1" x14ac:dyDescent="0.3">
      <c r="A3" s="196"/>
      <c r="B3" s="197"/>
      <c r="C3" s="197"/>
      <c r="D3" s="197"/>
      <c r="E3" s="197"/>
      <c r="F3" s="197"/>
      <c r="G3" s="197"/>
      <c r="H3" s="197"/>
      <c r="I3" s="197"/>
      <c r="J3" s="197"/>
      <c r="K3" s="198"/>
      <c r="L3" s="109"/>
    </row>
    <row r="4" spans="1:12" s="52" customFormat="1" ht="19.5" customHeight="1" x14ac:dyDescent="0.3">
      <c r="A4" s="83" t="s">
        <v>258</v>
      </c>
      <c r="B4" s="94"/>
      <c r="C4" s="94"/>
      <c r="D4" s="95"/>
      <c r="E4"/>
      <c r="F4"/>
      <c r="G4"/>
      <c r="H4"/>
      <c r="I4"/>
      <c r="K4" s="69"/>
      <c r="L4" s="109"/>
    </row>
    <row r="5" spans="1:12" s="4" customFormat="1" ht="15" customHeight="1" x14ac:dyDescent="0.3">
      <c r="A5" s="84" t="s">
        <v>259</v>
      </c>
      <c r="B5" s="94"/>
      <c r="C5" s="94"/>
      <c r="D5" s="96"/>
      <c r="E5" s="97"/>
      <c r="G5" s="97"/>
      <c r="H5" s="96"/>
      <c r="I5" s="98"/>
      <c r="K5" s="45"/>
      <c r="L5" s="110"/>
    </row>
    <row r="6" spans="1:12" s="52" customFormat="1" ht="14.4" x14ac:dyDescent="0.3">
      <c r="A6" s="199" t="s">
        <v>307</v>
      </c>
      <c r="B6" s="200"/>
      <c r="C6" s="200"/>
      <c r="D6" s="96"/>
      <c r="E6" s="96"/>
      <c r="F6" s="96"/>
      <c r="G6" s="96"/>
      <c r="H6" s="96"/>
      <c r="I6"/>
      <c r="K6" s="69"/>
      <c r="L6" s="109"/>
    </row>
    <row r="7" spans="1:12" customFormat="1" ht="14.4" x14ac:dyDescent="0.3">
      <c r="A7" s="190" t="s">
        <v>159</v>
      </c>
      <c r="B7" s="191"/>
      <c r="C7" s="191"/>
      <c r="D7" s="191"/>
      <c r="E7" s="191"/>
      <c r="F7" s="191"/>
      <c r="G7" s="191"/>
      <c r="H7" s="191"/>
      <c r="I7" s="191"/>
      <c r="J7" s="191"/>
      <c r="K7" s="192"/>
      <c r="L7" s="51"/>
    </row>
    <row r="8" spans="1:12" x14ac:dyDescent="0.25">
      <c r="A8" s="53" t="s">
        <v>12</v>
      </c>
      <c r="B8" s="54" t="s">
        <v>160</v>
      </c>
      <c r="C8" s="54" t="s">
        <v>161</v>
      </c>
      <c r="D8" s="54" t="s">
        <v>162</v>
      </c>
      <c r="E8" s="54" t="s">
        <v>163</v>
      </c>
      <c r="F8" s="54" t="s">
        <v>164</v>
      </c>
      <c r="G8" s="54" t="s">
        <v>165</v>
      </c>
      <c r="H8" s="54" t="s">
        <v>166</v>
      </c>
      <c r="I8" s="54" t="s">
        <v>167</v>
      </c>
      <c r="J8" s="54" t="s">
        <v>168</v>
      </c>
      <c r="K8" s="70" t="s">
        <v>169</v>
      </c>
    </row>
    <row r="9" spans="1:12" x14ac:dyDescent="0.25">
      <c r="A9" s="63" t="s">
        <v>13</v>
      </c>
      <c r="B9" s="60">
        <v>1</v>
      </c>
      <c r="C9" s="60">
        <v>1</v>
      </c>
      <c r="D9" s="60">
        <v>1</v>
      </c>
      <c r="E9" s="60">
        <v>1</v>
      </c>
      <c r="F9" s="60">
        <v>1</v>
      </c>
      <c r="G9" s="60">
        <v>1</v>
      </c>
      <c r="H9" s="60">
        <v>1</v>
      </c>
      <c r="I9" s="60">
        <v>1</v>
      </c>
      <c r="J9" s="60">
        <v>1</v>
      </c>
      <c r="K9" s="72">
        <v>1</v>
      </c>
    </row>
    <row r="10" spans="1:12" x14ac:dyDescent="0.25">
      <c r="A10" s="112" t="s">
        <v>14</v>
      </c>
      <c r="B10" s="60">
        <v>2.8</v>
      </c>
      <c r="C10" s="60">
        <v>2.8</v>
      </c>
      <c r="D10" s="60">
        <v>4.4400000000000004</v>
      </c>
      <c r="E10" s="60">
        <v>4.4400000000000004</v>
      </c>
      <c r="F10" s="60">
        <v>3.65</v>
      </c>
      <c r="G10" s="60">
        <v>3.65</v>
      </c>
      <c r="H10" s="60">
        <v>1.3</v>
      </c>
      <c r="I10" s="60">
        <v>1.3</v>
      </c>
      <c r="J10" s="60">
        <v>1.3</v>
      </c>
      <c r="K10" s="72">
        <v>1.3</v>
      </c>
    </row>
    <row r="11" spans="1:12" x14ac:dyDescent="0.25">
      <c r="A11" s="63" t="s">
        <v>15</v>
      </c>
      <c r="B11" s="60">
        <v>3</v>
      </c>
      <c r="C11" s="60">
        <v>3</v>
      </c>
      <c r="D11" s="60">
        <v>3</v>
      </c>
      <c r="E11" s="60">
        <v>3</v>
      </c>
      <c r="F11" s="60">
        <v>2</v>
      </c>
      <c r="G11" s="60">
        <v>2</v>
      </c>
      <c r="H11" s="60">
        <v>2</v>
      </c>
      <c r="I11" s="60">
        <v>2</v>
      </c>
      <c r="J11" s="60">
        <v>2</v>
      </c>
      <c r="K11" s="72">
        <v>2</v>
      </c>
    </row>
    <row r="12" spans="1:12" x14ac:dyDescent="0.25">
      <c r="A12" s="56" t="s">
        <v>16</v>
      </c>
      <c r="B12" s="57">
        <v>0</v>
      </c>
      <c r="C12" s="57">
        <v>1.68</v>
      </c>
      <c r="D12" s="57">
        <v>1.68</v>
      </c>
      <c r="E12" s="57">
        <v>0</v>
      </c>
      <c r="F12" s="57">
        <v>3.78</v>
      </c>
      <c r="G12" s="57">
        <v>3.78</v>
      </c>
      <c r="H12" s="57">
        <v>0</v>
      </c>
      <c r="I12" s="57">
        <v>0</v>
      </c>
      <c r="J12" s="57">
        <v>0</v>
      </c>
      <c r="K12" s="71">
        <v>0</v>
      </c>
    </row>
    <row r="13" spans="1:12" x14ac:dyDescent="0.25">
      <c r="A13" s="63" t="s">
        <v>191</v>
      </c>
      <c r="B13" s="60">
        <f>(B10*B11)-B12</f>
        <v>8.3999999999999986</v>
      </c>
      <c r="C13" s="60">
        <f>(C10*C11)-C12</f>
        <v>6.7199999999999989</v>
      </c>
      <c r="D13" s="60">
        <f>(D10*D11)-D12</f>
        <v>11.64</v>
      </c>
      <c r="E13" s="60">
        <f>(E10*E11)-E12</f>
        <v>13.32</v>
      </c>
      <c r="F13" s="60">
        <f t="shared" ref="F13:K13" si="0">(F10*F11)-F12</f>
        <v>3.52</v>
      </c>
      <c r="G13" s="60">
        <f t="shared" si="0"/>
        <v>3.52</v>
      </c>
      <c r="H13" s="60">
        <f t="shared" si="0"/>
        <v>2.6</v>
      </c>
      <c r="I13" s="60">
        <f t="shared" si="0"/>
        <v>2.6</v>
      </c>
      <c r="J13" s="60">
        <f t="shared" si="0"/>
        <v>2.6</v>
      </c>
      <c r="K13" s="72">
        <f t="shared" si="0"/>
        <v>2.6</v>
      </c>
    </row>
    <row r="14" spans="1:12" x14ac:dyDescent="0.25">
      <c r="A14" s="63" t="s">
        <v>192</v>
      </c>
      <c r="B14" s="60"/>
      <c r="C14" s="58">
        <f>SUM(B13:K13)</f>
        <v>57.52000000000001</v>
      </c>
      <c r="D14" s="58" t="s">
        <v>18</v>
      </c>
      <c r="E14" s="60"/>
      <c r="F14" s="60"/>
      <c r="G14" s="60"/>
      <c r="H14" s="65"/>
      <c r="I14" s="65"/>
      <c r="J14" s="64"/>
      <c r="K14" s="73"/>
    </row>
    <row r="15" spans="1:12" x14ac:dyDescent="0.25">
      <c r="A15" s="53" t="s">
        <v>12</v>
      </c>
      <c r="B15" s="54" t="s">
        <v>170</v>
      </c>
      <c r="C15" s="54" t="s">
        <v>171</v>
      </c>
      <c r="D15" s="54" t="s">
        <v>172</v>
      </c>
      <c r="E15" s="54" t="s">
        <v>173</v>
      </c>
      <c r="F15" s="54" t="s">
        <v>174</v>
      </c>
      <c r="G15" s="54" t="s">
        <v>175</v>
      </c>
      <c r="H15" s="54" t="s">
        <v>176</v>
      </c>
      <c r="I15" s="54" t="s">
        <v>177</v>
      </c>
      <c r="J15" s="54" t="s">
        <v>178</v>
      </c>
      <c r="K15" s="70" t="s">
        <v>179</v>
      </c>
    </row>
    <row r="16" spans="1:12" x14ac:dyDescent="0.25">
      <c r="A16" s="63" t="s">
        <v>13</v>
      </c>
      <c r="B16" s="60">
        <v>1</v>
      </c>
      <c r="C16" s="60">
        <v>1</v>
      </c>
      <c r="D16" s="60">
        <v>1</v>
      </c>
      <c r="E16" s="60">
        <v>1</v>
      </c>
      <c r="F16" s="60">
        <v>1</v>
      </c>
      <c r="G16" s="60">
        <v>1</v>
      </c>
      <c r="H16" s="60">
        <v>1</v>
      </c>
      <c r="I16" s="60">
        <v>1</v>
      </c>
      <c r="J16" s="60">
        <v>1</v>
      </c>
      <c r="K16" s="72">
        <v>1</v>
      </c>
    </row>
    <row r="17" spans="1:12" x14ac:dyDescent="0.25">
      <c r="A17" s="112" t="s">
        <v>14</v>
      </c>
      <c r="B17" s="60">
        <v>1.3</v>
      </c>
      <c r="C17" s="60">
        <v>1.3</v>
      </c>
      <c r="D17" s="60">
        <v>3.3</v>
      </c>
      <c r="E17" s="60">
        <v>3.3</v>
      </c>
      <c r="F17" s="60">
        <v>2.8</v>
      </c>
      <c r="G17" s="60">
        <v>2.8</v>
      </c>
      <c r="H17" s="60">
        <v>1.3</v>
      </c>
      <c r="I17" s="60">
        <v>1.3</v>
      </c>
      <c r="J17" s="60">
        <v>1.3</v>
      </c>
      <c r="K17" s="72">
        <v>1.3</v>
      </c>
    </row>
    <row r="18" spans="1:12" x14ac:dyDescent="0.25">
      <c r="A18" s="63" t="s">
        <v>15</v>
      </c>
      <c r="B18" s="60">
        <v>2</v>
      </c>
      <c r="C18" s="60">
        <v>2</v>
      </c>
      <c r="D18" s="60">
        <v>3</v>
      </c>
      <c r="E18" s="60">
        <v>3</v>
      </c>
      <c r="F18" s="60">
        <v>3</v>
      </c>
      <c r="G18" s="60">
        <v>3</v>
      </c>
      <c r="H18" s="60">
        <v>2</v>
      </c>
      <c r="I18" s="60">
        <v>2</v>
      </c>
      <c r="J18" s="60">
        <v>2</v>
      </c>
      <c r="K18" s="72">
        <v>2</v>
      </c>
    </row>
    <row r="19" spans="1:12" x14ac:dyDescent="0.25">
      <c r="A19" s="56" t="s">
        <v>16</v>
      </c>
      <c r="B19" s="57">
        <v>0</v>
      </c>
      <c r="C19" s="57">
        <v>0</v>
      </c>
      <c r="D19" s="57">
        <v>1.68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71">
        <v>0</v>
      </c>
    </row>
    <row r="20" spans="1:12" x14ac:dyDescent="0.25">
      <c r="A20" s="63" t="s">
        <v>191</v>
      </c>
      <c r="B20" s="60">
        <f>(B17*B18)-B19</f>
        <v>2.6</v>
      </c>
      <c r="C20" s="60">
        <f>(C17*C18)-C19</f>
        <v>2.6</v>
      </c>
      <c r="D20" s="60">
        <f>(D17*D18)-D19</f>
        <v>8.2199999999999989</v>
      </c>
      <c r="E20" s="60">
        <f>(E17*E18)-E19</f>
        <v>9.8999999999999986</v>
      </c>
      <c r="F20" s="60">
        <f t="shared" ref="F20:K20" si="1">(F17*F18)-F19</f>
        <v>8.3999999999999986</v>
      </c>
      <c r="G20" s="60">
        <f t="shared" si="1"/>
        <v>8.3999999999999986</v>
      </c>
      <c r="H20" s="60">
        <f t="shared" si="1"/>
        <v>2.6</v>
      </c>
      <c r="I20" s="60">
        <f t="shared" si="1"/>
        <v>2.6</v>
      </c>
      <c r="J20" s="60">
        <f t="shared" si="1"/>
        <v>2.6</v>
      </c>
      <c r="K20" s="72">
        <f t="shared" si="1"/>
        <v>2.6</v>
      </c>
    </row>
    <row r="21" spans="1:12" x14ac:dyDescent="0.25">
      <c r="A21" s="63" t="s">
        <v>192</v>
      </c>
      <c r="B21" s="60"/>
      <c r="C21" s="58">
        <f>SUM(B20:K20)</f>
        <v>50.519999999999996</v>
      </c>
      <c r="D21" s="58" t="s">
        <v>18</v>
      </c>
      <c r="E21" s="60"/>
      <c r="F21" s="60"/>
      <c r="G21" s="60"/>
      <c r="H21" s="65"/>
      <c r="I21" s="65"/>
      <c r="J21" s="64"/>
      <c r="K21" s="73"/>
    </row>
    <row r="22" spans="1:12" x14ac:dyDescent="0.25">
      <c r="A22" s="53" t="s">
        <v>12</v>
      </c>
      <c r="B22" s="54" t="s">
        <v>180</v>
      </c>
      <c r="C22" s="54" t="s">
        <v>181</v>
      </c>
      <c r="D22" s="54" t="s">
        <v>182</v>
      </c>
      <c r="E22" s="54" t="s">
        <v>183</v>
      </c>
      <c r="F22" s="54" t="s">
        <v>184</v>
      </c>
      <c r="G22" s="54" t="s">
        <v>185</v>
      </c>
      <c r="H22" s="54" t="s">
        <v>186</v>
      </c>
      <c r="I22" s="54" t="s">
        <v>187</v>
      </c>
      <c r="J22" s="54" t="s">
        <v>188</v>
      </c>
      <c r="K22" s="70" t="s">
        <v>189</v>
      </c>
    </row>
    <row r="23" spans="1:12" x14ac:dyDescent="0.25">
      <c r="A23" s="63" t="s">
        <v>13</v>
      </c>
      <c r="B23" s="60">
        <v>1</v>
      </c>
      <c r="C23" s="60">
        <v>1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72">
        <v>0</v>
      </c>
    </row>
    <row r="24" spans="1:12" x14ac:dyDescent="0.25">
      <c r="A24" s="112" t="s">
        <v>14</v>
      </c>
      <c r="B24" s="60">
        <v>1.3</v>
      </c>
      <c r="C24" s="60">
        <v>1.3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72">
        <v>0</v>
      </c>
    </row>
    <row r="25" spans="1:12" x14ac:dyDescent="0.25">
      <c r="A25" s="63" t="s">
        <v>15</v>
      </c>
      <c r="B25" s="60">
        <v>2</v>
      </c>
      <c r="C25" s="60">
        <v>2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72">
        <v>0</v>
      </c>
    </row>
    <row r="26" spans="1:12" x14ac:dyDescent="0.25">
      <c r="A26" s="56" t="s">
        <v>16</v>
      </c>
      <c r="B26" s="57">
        <v>0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71">
        <v>0</v>
      </c>
    </row>
    <row r="27" spans="1:12" x14ac:dyDescent="0.25">
      <c r="A27" s="63" t="s">
        <v>191</v>
      </c>
      <c r="B27" s="60">
        <f t="shared" ref="B27:K27" si="2">(B24*B25)-B26</f>
        <v>2.6</v>
      </c>
      <c r="C27" s="60">
        <f t="shared" si="2"/>
        <v>2.6</v>
      </c>
      <c r="D27" s="60">
        <f t="shared" si="2"/>
        <v>0</v>
      </c>
      <c r="E27" s="60">
        <f t="shared" si="2"/>
        <v>0</v>
      </c>
      <c r="F27" s="60">
        <f t="shared" si="2"/>
        <v>0</v>
      </c>
      <c r="G27" s="60">
        <f t="shared" si="2"/>
        <v>0</v>
      </c>
      <c r="H27" s="60">
        <f t="shared" si="2"/>
        <v>0</v>
      </c>
      <c r="I27" s="60">
        <f t="shared" si="2"/>
        <v>0</v>
      </c>
      <c r="J27" s="60">
        <f t="shared" si="2"/>
        <v>0</v>
      </c>
      <c r="K27" s="72">
        <f t="shared" si="2"/>
        <v>0</v>
      </c>
    </row>
    <row r="28" spans="1:12" x14ac:dyDescent="0.25">
      <c r="A28" s="63" t="s">
        <v>192</v>
      </c>
      <c r="B28" s="60"/>
      <c r="C28" s="58">
        <f>SUM(B27:K27)</f>
        <v>5.2</v>
      </c>
      <c r="D28" s="58" t="s">
        <v>18</v>
      </c>
      <c r="E28" s="60"/>
      <c r="F28" s="60"/>
      <c r="G28" s="60"/>
      <c r="H28" s="65"/>
      <c r="I28" s="65"/>
      <c r="J28" s="64"/>
      <c r="K28" s="73"/>
    </row>
    <row r="29" spans="1:12" ht="15.6" x14ac:dyDescent="0.3">
      <c r="A29" s="113" t="s">
        <v>190</v>
      </c>
      <c r="B29" s="65"/>
      <c r="C29" s="60"/>
      <c r="D29" s="60"/>
      <c r="E29" s="60"/>
      <c r="F29" s="60"/>
      <c r="G29" s="60">
        <f>C28+C21+C14</f>
        <v>113.24000000000001</v>
      </c>
      <c r="H29" s="60"/>
      <c r="I29" s="60"/>
      <c r="J29" s="188" t="s">
        <v>193</v>
      </c>
      <c r="K29" s="189"/>
    </row>
    <row r="30" spans="1:12" customFormat="1" ht="14.4" x14ac:dyDescent="0.3">
      <c r="A30" s="190" t="s">
        <v>142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2"/>
      <c r="L30" s="51"/>
    </row>
    <row r="31" spans="1:12" x14ac:dyDescent="0.25">
      <c r="A31" s="53" t="s">
        <v>12</v>
      </c>
      <c r="B31" s="54" t="s">
        <v>55</v>
      </c>
      <c r="C31" s="54" t="s">
        <v>56</v>
      </c>
      <c r="D31" s="54" t="s">
        <v>57</v>
      </c>
      <c r="E31" s="54" t="s">
        <v>58</v>
      </c>
      <c r="F31" s="54" t="s">
        <v>59</v>
      </c>
      <c r="G31" s="54" t="s">
        <v>60</v>
      </c>
      <c r="H31" s="54" t="s">
        <v>61</v>
      </c>
      <c r="I31" s="54" t="s">
        <v>62</v>
      </c>
      <c r="J31" s="54" t="s">
        <v>63</v>
      </c>
      <c r="K31" s="70" t="s">
        <v>64</v>
      </c>
    </row>
    <row r="32" spans="1:12" x14ac:dyDescent="0.25">
      <c r="A32" s="63" t="s">
        <v>13</v>
      </c>
      <c r="B32" s="60">
        <v>1</v>
      </c>
      <c r="C32" s="60">
        <v>1</v>
      </c>
      <c r="D32" s="60">
        <v>1</v>
      </c>
      <c r="E32" s="60">
        <v>1</v>
      </c>
      <c r="F32" s="60">
        <v>1</v>
      </c>
      <c r="G32" s="60">
        <v>1</v>
      </c>
      <c r="H32" s="60">
        <v>1</v>
      </c>
      <c r="I32" s="60">
        <v>1</v>
      </c>
      <c r="J32" s="60">
        <v>1</v>
      </c>
      <c r="K32" s="72">
        <v>1</v>
      </c>
    </row>
    <row r="33" spans="1:11" x14ac:dyDescent="0.25">
      <c r="A33" s="112" t="s">
        <v>14</v>
      </c>
      <c r="B33" s="60">
        <v>3.75</v>
      </c>
      <c r="C33" s="60">
        <v>3.9</v>
      </c>
      <c r="D33" s="60">
        <v>3.75</v>
      </c>
      <c r="E33" s="60">
        <v>3.9</v>
      </c>
      <c r="F33" s="60">
        <v>3</v>
      </c>
      <c r="G33" s="60">
        <v>2.95</v>
      </c>
      <c r="H33" s="60">
        <v>2</v>
      </c>
      <c r="I33" s="60">
        <v>1.94</v>
      </c>
      <c r="J33" s="60">
        <v>1.4</v>
      </c>
      <c r="K33" s="72">
        <v>1.94</v>
      </c>
    </row>
    <row r="34" spans="1:11" x14ac:dyDescent="0.25">
      <c r="A34" s="63" t="s">
        <v>15</v>
      </c>
      <c r="B34" s="60">
        <v>3</v>
      </c>
      <c r="C34" s="60">
        <v>3</v>
      </c>
      <c r="D34" s="60">
        <v>3</v>
      </c>
      <c r="E34" s="60">
        <v>3</v>
      </c>
      <c r="F34" s="60">
        <v>3</v>
      </c>
      <c r="G34" s="60">
        <v>3</v>
      </c>
      <c r="H34" s="60">
        <v>3</v>
      </c>
      <c r="I34" s="60">
        <v>3</v>
      </c>
      <c r="J34" s="60">
        <v>3</v>
      </c>
      <c r="K34" s="72">
        <v>3</v>
      </c>
    </row>
    <row r="35" spans="1:11" x14ac:dyDescent="0.25">
      <c r="A35" s="56" t="s">
        <v>16</v>
      </c>
      <c r="B35" s="57">
        <v>2.16</v>
      </c>
      <c r="C35" s="57">
        <v>3</v>
      </c>
      <c r="D35" s="57">
        <v>1.68</v>
      </c>
      <c r="E35" s="57">
        <v>1.7</v>
      </c>
      <c r="F35" s="57">
        <v>3</v>
      </c>
      <c r="G35" s="57">
        <v>3</v>
      </c>
      <c r="H35" s="57">
        <v>1.68</v>
      </c>
      <c r="I35" s="57">
        <v>0</v>
      </c>
      <c r="J35" s="57">
        <v>0</v>
      </c>
      <c r="K35" s="71">
        <v>0</v>
      </c>
    </row>
    <row r="36" spans="1:11" x14ac:dyDescent="0.25">
      <c r="A36" s="63" t="s">
        <v>141</v>
      </c>
      <c r="B36" s="60">
        <f>(B33*B34)-B35</f>
        <v>9.09</v>
      </c>
      <c r="C36" s="60">
        <f>(C33*C34)-C35</f>
        <v>8.6999999999999993</v>
      </c>
      <c r="D36" s="60">
        <f>(D33*D34)-D35</f>
        <v>9.57</v>
      </c>
      <c r="E36" s="60">
        <f>(E33*E34)-E35</f>
        <v>10</v>
      </c>
      <c r="F36" s="60">
        <f t="shared" ref="F36:K36" si="3">(F33*F34)-F35</f>
        <v>6</v>
      </c>
      <c r="G36" s="60">
        <f t="shared" si="3"/>
        <v>5.8500000000000014</v>
      </c>
      <c r="H36" s="60">
        <f t="shared" si="3"/>
        <v>4.32</v>
      </c>
      <c r="I36" s="60">
        <f t="shared" si="3"/>
        <v>5.82</v>
      </c>
      <c r="J36" s="60">
        <f t="shared" si="3"/>
        <v>4.1999999999999993</v>
      </c>
      <c r="K36" s="72">
        <f t="shared" si="3"/>
        <v>5.82</v>
      </c>
    </row>
    <row r="37" spans="1:11" x14ac:dyDescent="0.25">
      <c r="A37" s="63" t="s">
        <v>44</v>
      </c>
      <c r="B37" s="60"/>
      <c r="C37" s="58">
        <f>SUM(B36:K36)</f>
        <v>69.37</v>
      </c>
      <c r="D37" s="58" t="s">
        <v>18</v>
      </c>
      <c r="E37" s="60"/>
      <c r="F37" s="60"/>
      <c r="G37" s="60"/>
      <c r="H37" s="65"/>
      <c r="I37" s="65"/>
      <c r="J37" s="64"/>
      <c r="K37" s="73"/>
    </row>
    <row r="38" spans="1:11" x14ac:dyDescent="0.25">
      <c r="A38" s="53" t="s">
        <v>12</v>
      </c>
      <c r="B38" s="54" t="s">
        <v>65</v>
      </c>
      <c r="C38" s="54" t="s">
        <v>66</v>
      </c>
      <c r="D38" s="54" t="s">
        <v>67</v>
      </c>
      <c r="E38" s="54" t="s">
        <v>68</v>
      </c>
      <c r="F38" s="54" t="s">
        <v>69</v>
      </c>
      <c r="G38" s="54" t="s">
        <v>70</v>
      </c>
      <c r="H38" s="54" t="s">
        <v>71</v>
      </c>
      <c r="I38" s="54" t="s">
        <v>72</v>
      </c>
      <c r="J38" s="54" t="s">
        <v>73</v>
      </c>
      <c r="K38" s="70" t="s">
        <v>74</v>
      </c>
    </row>
    <row r="39" spans="1:11" x14ac:dyDescent="0.25">
      <c r="A39" s="63" t="s">
        <v>13</v>
      </c>
      <c r="B39" s="60">
        <v>1</v>
      </c>
      <c r="C39" s="60">
        <v>1</v>
      </c>
      <c r="D39" s="60">
        <v>1</v>
      </c>
      <c r="E39" s="60">
        <v>1</v>
      </c>
      <c r="F39" s="60">
        <v>1</v>
      </c>
      <c r="G39" s="60">
        <v>1</v>
      </c>
      <c r="H39" s="60">
        <v>1</v>
      </c>
      <c r="I39" s="60">
        <v>1</v>
      </c>
      <c r="J39" s="60">
        <v>1</v>
      </c>
      <c r="K39" s="72">
        <v>1</v>
      </c>
    </row>
    <row r="40" spans="1:11" x14ac:dyDescent="0.25">
      <c r="A40" s="112" t="s">
        <v>14</v>
      </c>
      <c r="B40" s="60">
        <v>1.4</v>
      </c>
      <c r="C40" s="60">
        <v>3.4</v>
      </c>
      <c r="D40" s="60">
        <v>4.0999999999999996</v>
      </c>
      <c r="E40" s="60">
        <v>3.2</v>
      </c>
      <c r="F40" s="60">
        <v>1.8</v>
      </c>
      <c r="G40" s="60">
        <v>3.2</v>
      </c>
      <c r="H40" s="60">
        <v>4</v>
      </c>
      <c r="I40" s="60">
        <v>6.7</v>
      </c>
      <c r="J40" s="60">
        <v>2.75</v>
      </c>
      <c r="K40" s="72">
        <v>2.95</v>
      </c>
    </row>
    <row r="41" spans="1:11" x14ac:dyDescent="0.25">
      <c r="A41" s="63" t="s">
        <v>15</v>
      </c>
      <c r="B41" s="60">
        <v>3</v>
      </c>
      <c r="C41" s="60">
        <v>3</v>
      </c>
      <c r="D41" s="60">
        <v>3</v>
      </c>
      <c r="E41" s="60">
        <v>3</v>
      </c>
      <c r="F41" s="60">
        <v>3</v>
      </c>
      <c r="G41" s="60">
        <v>3</v>
      </c>
      <c r="H41" s="60">
        <v>3</v>
      </c>
      <c r="I41" s="60">
        <v>3</v>
      </c>
      <c r="J41" s="60">
        <v>3</v>
      </c>
      <c r="K41" s="72">
        <v>3</v>
      </c>
    </row>
    <row r="42" spans="1:11" x14ac:dyDescent="0.25">
      <c r="A42" s="56" t="s">
        <v>16</v>
      </c>
      <c r="B42" s="57">
        <v>0</v>
      </c>
      <c r="C42" s="57">
        <v>0</v>
      </c>
      <c r="D42" s="57">
        <v>0</v>
      </c>
      <c r="E42" s="57">
        <v>0</v>
      </c>
      <c r="F42" s="57">
        <v>1.68</v>
      </c>
      <c r="G42" s="57">
        <v>0</v>
      </c>
      <c r="H42" s="57">
        <v>0</v>
      </c>
      <c r="I42" s="57">
        <v>0</v>
      </c>
      <c r="J42" s="57">
        <v>2.7</v>
      </c>
      <c r="K42" s="71">
        <v>1.68</v>
      </c>
    </row>
    <row r="43" spans="1:11" x14ac:dyDescent="0.25">
      <c r="A43" s="63" t="s">
        <v>141</v>
      </c>
      <c r="B43" s="60">
        <f>(B40*B41)-B42</f>
        <v>4.1999999999999993</v>
      </c>
      <c r="C43" s="60">
        <f t="shared" ref="C43:K43" si="4">(C40*C41)-C42</f>
        <v>10.199999999999999</v>
      </c>
      <c r="D43" s="60">
        <f t="shared" si="4"/>
        <v>12.299999999999999</v>
      </c>
      <c r="E43" s="60">
        <f t="shared" si="4"/>
        <v>9.6000000000000014</v>
      </c>
      <c r="F43" s="60">
        <f t="shared" si="4"/>
        <v>3.7200000000000006</v>
      </c>
      <c r="G43" s="60">
        <f t="shared" si="4"/>
        <v>9.6000000000000014</v>
      </c>
      <c r="H43" s="60">
        <f t="shared" si="4"/>
        <v>12</v>
      </c>
      <c r="I43" s="60">
        <f t="shared" si="4"/>
        <v>20.100000000000001</v>
      </c>
      <c r="J43" s="60">
        <f t="shared" si="4"/>
        <v>5.55</v>
      </c>
      <c r="K43" s="72">
        <f t="shared" si="4"/>
        <v>7.1700000000000017</v>
      </c>
    </row>
    <row r="44" spans="1:11" x14ac:dyDescent="0.25">
      <c r="A44" s="63" t="s">
        <v>44</v>
      </c>
      <c r="B44" s="60"/>
      <c r="C44" s="58">
        <f>SUM(B43:K43)</f>
        <v>94.44</v>
      </c>
      <c r="D44" s="58" t="s">
        <v>18</v>
      </c>
      <c r="E44" s="60"/>
      <c r="F44" s="60"/>
      <c r="G44" s="60"/>
      <c r="H44" s="65"/>
      <c r="I44" s="65"/>
      <c r="J44" s="64"/>
      <c r="K44" s="73"/>
    </row>
    <row r="45" spans="1:11" x14ac:dyDescent="0.25">
      <c r="A45" s="53" t="s">
        <v>12</v>
      </c>
      <c r="B45" s="54" t="s">
        <v>75</v>
      </c>
      <c r="C45" s="54" t="s">
        <v>76</v>
      </c>
      <c r="D45" s="54" t="s">
        <v>77</v>
      </c>
      <c r="E45" s="54" t="s">
        <v>78</v>
      </c>
      <c r="F45" s="54" t="s">
        <v>79</v>
      </c>
      <c r="G45" s="54" t="s">
        <v>80</v>
      </c>
      <c r="H45" s="54" t="s">
        <v>81</v>
      </c>
      <c r="I45" s="54" t="s">
        <v>82</v>
      </c>
      <c r="J45" s="54" t="s">
        <v>83</v>
      </c>
      <c r="K45" s="70" t="s">
        <v>84</v>
      </c>
    </row>
    <row r="46" spans="1:11" x14ac:dyDescent="0.25">
      <c r="A46" s="63" t="s">
        <v>13</v>
      </c>
      <c r="B46" s="60">
        <v>1</v>
      </c>
      <c r="C46" s="60">
        <v>1</v>
      </c>
      <c r="D46" s="60">
        <v>1</v>
      </c>
      <c r="E46" s="60">
        <v>1</v>
      </c>
      <c r="F46" s="60">
        <v>1</v>
      </c>
      <c r="G46" s="60">
        <v>1</v>
      </c>
      <c r="H46" s="60">
        <v>1</v>
      </c>
      <c r="I46" s="60">
        <v>1</v>
      </c>
      <c r="J46" s="60">
        <v>1</v>
      </c>
      <c r="K46" s="72">
        <v>1</v>
      </c>
    </row>
    <row r="47" spans="1:11" x14ac:dyDescent="0.25">
      <c r="A47" s="112" t="s">
        <v>14</v>
      </c>
      <c r="B47" s="60">
        <v>1.7</v>
      </c>
      <c r="C47" s="60">
        <v>3.1</v>
      </c>
      <c r="D47" s="60">
        <v>2.16</v>
      </c>
      <c r="E47" s="60">
        <v>1.8</v>
      </c>
      <c r="F47" s="60">
        <v>1.8</v>
      </c>
      <c r="G47" s="60">
        <v>1.65</v>
      </c>
      <c r="H47" s="60">
        <v>2.8</v>
      </c>
      <c r="I47" s="60">
        <v>1.65</v>
      </c>
      <c r="J47" s="60">
        <v>2.8</v>
      </c>
      <c r="K47" s="72">
        <v>2.38</v>
      </c>
    </row>
    <row r="48" spans="1:11" x14ac:dyDescent="0.25">
      <c r="A48" s="63" t="s">
        <v>15</v>
      </c>
      <c r="B48" s="60">
        <v>3</v>
      </c>
      <c r="C48" s="60">
        <v>3</v>
      </c>
      <c r="D48" s="60">
        <v>3</v>
      </c>
      <c r="E48" s="60">
        <v>3</v>
      </c>
      <c r="F48" s="60">
        <v>3</v>
      </c>
      <c r="G48" s="60">
        <v>3</v>
      </c>
      <c r="H48" s="60">
        <v>3</v>
      </c>
      <c r="I48" s="60">
        <v>3</v>
      </c>
      <c r="J48" s="60">
        <v>3</v>
      </c>
      <c r="K48" s="72">
        <v>3</v>
      </c>
    </row>
    <row r="49" spans="1:11" x14ac:dyDescent="0.25">
      <c r="A49" s="56" t="s">
        <v>16</v>
      </c>
      <c r="B49" s="57">
        <v>0</v>
      </c>
      <c r="C49" s="57">
        <v>1.68</v>
      </c>
      <c r="D49" s="57">
        <v>1.68</v>
      </c>
      <c r="E49" s="57">
        <v>1.68</v>
      </c>
      <c r="F49" s="57">
        <v>1.68</v>
      </c>
      <c r="G49" s="57">
        <v>1.68</v>
      </c>
      <c r="H49" s="57">
        <v>0</v>
      </c>
      <c r="I49" s="57">
        <v>0</v>
      </c>
      <c r="J49" s="57">
        <v>1.68</v>
      </c>
      <c r="K49" s="71">
        <v>1.68</v>
      </c>
    </row>
    <row r="50" spans="1:11" x14ac:dyDescent="0.25">
      <c r="A50" s="63" t="s">
        <v>141</v>
      </c>
      <c r="B50" s="60">
        <f>(B47*B48)-B49</f>
        <v>5.0999999999999996</v>
      </c>
      <c r="C50" s="60">
        <f t="shared" ref="C50:K50" si="5">(C47*C48)-C49</f>
        <v>7.620000000000001</v>
      </c>
      <c r="D50" s="60">
        <f t="shared" si="5"/>
        <v>4.8000000000000007</v>
      </c>
      <c r="E50" s="60">
        <f t="shared" si="5"/>
        <v>3.7200000000000006</v>
      </c>
      <c r="F50" s="60">
        <f>(F47*F48)-F49</f>
        <v>3.7200000000000006</v>
      </c>
      <c r="G50" s="60">
        <f t="shared" si="5"/>
        <v>3.2699999999999996</v>
      </c>
      <c r="H50" s="60">
        <f t="shared" si="5"/>
        <v>8.3999999999999986</v>
      </c>
      <c r="I50" s="60">
        <f t="shared" si="5"/>
        <v>4.9499999999999993</v>
      </c>
      <c r="J50" s="60">
        <f t="shared" si="5"/>
        <v>6.7199999999999989</v>
      </c>
      <c r="K50" s="72">
        <f t="shared" si="5"/>
        <v>5.46</v>
      </c>
    </row>
    <row r="51" spans="1:11" x14ac:dyDescent="0.25">
      <c r="A51" s="63" t="s">
        <v>44</v>
      </c>
      <c r="B51" s="60"/>
      <c r="C51" s="58">
        <f>SUM(B50:K50)</f>
        <v>53.76</v>
      </c>
      <c r="D51" s="58" t="s">
        <v>18</v>
      </c>
      <c r="E51" s="60"/>
      <c r="F51" s="60"/>
      <c r="G51" s="60"/>
      <c r="H51" s="65"/>
      <c r="I51" s="65"/>
      <c r="J51" s="64"/>
      <c r="K51" s="73"/>
    </row>
    <row r="52" spans="1:11" x14ac:dyDescent="0.25">
      <c r="A52" s="53" t="s">
        <v>12</v>
      </c>
      <c r="B52" s="54" t="s">
        <v>102</v>
      </c>
      <c r="C52" s="54" t="s">
        <v>103</v>
      </c>
      <c r="D52" s="54" t="s">
        <v>104</v>
      </c>
      <c r="E52" s="54" t="s">
        <v>105</v>
      </c>
      <c r="F52" s="54" t="s">
        <v>106</v>
      </c>
      <c r="G52" s="54" t="s">
        <v>107</v>
      </c>
      <c r="H52" s="54" t="s">
        <v>108</v>
      </c>
      <c r="I52" s="54" t="s">
        <v>109</v>
      </c>
      <c r="J52" s="54" t="s">
        <v>110</v>
      </c>
      <c r="K52" s="70" t="s">
        <v>111</v>
      </c>
    </row>
    <row r="53" spans="1:11" x14ac:dyDescent="0.25">
      <c r="A53" s="63" t="s">
        <v>13</v>
      </c>
      <c r="B53" s="60">
        <v>1</v>
      </c>
      <c r="C53" s="60">
        <v>1</v>
      </c>
      <c r="D53" s="60">
        <v>1</v>
      </c>
      <c r="E53" s="60">
        <v>1</v>
      </c>
      <c r="F53" s="60">
        <v>1</v>
      </c>
      <c r="G53" s="60">
        <v>1</v>
      </c>
      <c r="H53" s="60">
        <v>1</v>
      </c>
      <c r="I53" s="60">
        <v>1</v>
      </c>
      <c r="J53" s="60">
        <v>1</v>
      </c>
      <c r="K53" s="72">
        <v>1</v>
      </c>
    </row>
    <row r="54" spans="1:11" x14ac:dyDescent="0.25">
      <c r="A54" s="112" t="s">
        <v>14</v>
      </c>
      <c r="B54" s="60">
        <v>2.8</v>
      </c>
      <c r="C54" s="60">
        <v>2.38</v>
      </c>
      <c r="D54" s="60">
        <v>2.8</v>
      </c>
      <c r="E54" s="60">
        <v>6.04</v>
      </c>
      <c r="F54" s="60">
        <v>7.2</v>
      </c>
      <c r="G54" s="60">
        <v>6.04</v>
      </c>
      <c r="H54" s="60">
        <v>7.2</v>
      </c>
      <c r="I54" s="60">
        <v>6.04</v>
      </c>
      <c r="J54" s="60">
        <v>7.2</v>
      </c>
      <c r="K54" s="72">
        <v>6.04</v>
      </c>
    </row>
    <row r="55" spans="1:11" x14ac:dyDescent="0.25">
      <c r="A55" s="63" t="s">
        <v>15</v>
      </c>
      <c r="B55" s="60">
        <v>3</v>
      </c>
      <c r="C55" s="60">
        <v>3</v>
      </c>
      <c r="D55" s="60">
        <v>3</v>
      </c>
      <c r="E55" s="60">
        <v>3</v>
      </c>
      <c r="F55" s="60">
        <v>3</v>
      </c>
      <c r="G55" s="60">
        <v>3</v>
      </c>
      <c r="H55" s="60">
        <v>3</v>
      </c>
      <c r="I55" s="60">
        <v>3</v>
      </c>
      <c r="J55" s="60">
        <v>3</v>
      </c>
      <c r="K55" s="72">
        <v>3</v>
      </c>
    </row>
    <row r="56" spans="1:11" x14ac:dyDescent="0.25">
      <c r="A56" s="56" t="s">
        <v>16</v>
      </c>
      <c r="B56" s="57">
        <v>0</v>
      </c>
      <c r="C56" s="57">
        <v>0</v>
      </c>
      <c r="D56" s="57">
        <v>0</v>
      </c>
      <c r="E56" s="57">
        <v>0</v>
      </c>
      <c r="F56" s="57">
        <v>6.68</v>
      </c>
      <c r="G56" s="57">
        <v>0</v>
      </c>
      <c r="H56" s="57">
        <v>0</v>
      </c>
      <c r="I56" s="57">
        <v>1.68</v>
      </c>
      <c r="J56" s="57">
        <v>0</v>
      </c>
      <c r="K56" s="71">
        <v>0</v>
      </c>
    </row>
    <row r="57" spans="1:11" x14ac:dyDescent="0.25">
      <c r="A57" s="63" t="s">
        <v>143</v>
      </c>
      <c r="B57" s="60">
        <f>(B54*B55)-B56</f>
        <v>8.3999999999999986</v>
      </c>
      <c r="C57" s="60">
        <f t="shared" ref="C57:E57" si="6">(C54*C55)-C56</f>
        <v>7.14</v>
      </c>
      <c r="D57" s="60">
        <f t="shared" si="6"/>
        <v>8.3999999999999986</v>
      </c>
      <c r="E57" s="60">
        <f t="shared" si="6"/>
        <v>18.12</v>
      </c>
      <c r="F57" s="60">
        <f>(F54*F55)-F56</f>
        <v>14.920000000000002</v>
      </c>
      <c r="G57" s="60">
        <f t="shared" ref="G57:K57" si="7">(G54*G55)-G56</f>
        <v>18.12</v>
      </c>
      <c r="H57" s="60">
        <f t="shared" si="7"/>
        <v>21.6</v>
      </c>
      <c r="I57" s="60">
        <f t="shared" si="7"/>
        <v>16.440000000000001</v>
      </c>
      <c r="J57" s="60">
        <f t="shared" si="7"/>
        <v>21.6</v>
      </c>
      <c r="K57" s="72">
        <f t="shared" si="7"/>
        <v>18.12</v>
      </c>
    </row>
    <row r="58" spans="1:11" x14ac:dyDescent="0.25">
      <c r="A58" s="63" t="s">
        <v>44</v>
      </c>
      <c r="B58" s="60"/>
      <c r="C58" s="58">
        <f>SUM(B57:K57)</f>
        <v>152.86000000000001</v>
      </c>
      <c r="D58" s="58" t="s">
        <v>18</v>
      </c>
      <c r="E58" s="60"/>
      <c r="F58" s="60"/>
      <c r="G58" s="60"/>
      <c r="H58" s="65"/>
      <c r="I58" s="65"/>
      <c r="J58" s="64"/>
      <c r="K58" s="73"/>
    </row>
    <row r="59" spans="1:11" x14ac:dyDescent="0.25">
      <c r="A59" s="53" t="s">
        <v>12</v>
      </c>
      <c r="B59" s="54" t="s">
        <v>112</v>
      </c>
      <c r="C59" s="54" t="s">
        <v>113</v>
      </c>
      <c r="D59" s="54" t="s">
        <v>114</v>
      </c>
      <c r="E59" s="54" t="s">
        <v>115</v>
      </c>
      <c r="F59" s="54" t="s">
        <v>116</v>
      </c>
      <c r="G59" s="54" t="s">
        <v>117</v>
      </c>
      <c r="H59" s="54" t="s">
        <v>118</v>
      </c>
      <c r="I59" s="54" t="s">
        <v>119</v>
      </c>
      <c r="J59" s="54" t="s">
        <v>120</v>
      </c>
      <c r="K59" s="70" t="s">
        <v>121</v>
      </c>
    </row>
    <row r="60" spans="1:11" x14ac:dyDescent="0.25">
      <c r="A60" s="63" t="s">
        <v>13</v>
      </c>
      <c r="B60" s="60">
        <v>1</v>
      </c>
      <c r="C60" s="60">
        <v>1</v>
      </c>
      <c r="D60" s="60">
        <v>1</v>
      </c>
      <c r="E60" s="60">
        <v>1</v>
      </c>
      <c r="F60" s="60">
        <v>1</v>
      </c>
      <c r="G60" s="60">
        <v>1</v>
      </c>
      <c r="H60" s="60">
        <v>1</v>
      </c>
      <c r="I60" s="60">
        <v>1</v>
      </c>
      <c r="J60" s="60">
        <v>1</v>
      </c>
      <c r="K60" s="72">
        <v>1</v>
      </c>
    </row>
    <row r="61" spans="1:11" x14ac:dyDescent="0.25">
      <c r="A61" s="112" t="s">
        <v>14</v>
      </c>
      <c r="B61" s="60">
        <v>7.2</v>
      </c>
      <c r="C61" s="60">
        <v>12.4</v>
      </c>
      <c r="D61" s="60">
        <v>2.0499999999999998</v>
      </c>
      <c r="E61" s="60">
        <v>12.4</v>
      </c>
      <c r="F61" s="60">
        <v>6.04</v>
      </c>
      <c r="G61" s="60">
        <v>7.2</v>
      </c>
      <c r="H61" s="60">
        <v>6.04</v>
      </c>
      <c r="I61" s="60">
        <v>7.2</v>
      </c>
      <c r="J61" s="60">
        <v>7.2</v>
      </c>
      <c r="K61" s="72">
        <v>6.04</v>
      </c>
    </row>
    <row r="62" spans="1:11" x14ac:dyDescent="0.25">
      <c r="A62" s="63" t="s">
        <v>15</v>
      </c>
      <c r="B62" s="60">
        <v>3</v>
      </c>
      <c r="C62" s="60">
        <v>3</v>
      </c>
      <c r="D62" s="60">
        <v>3</v>
      </c>
      <c r="E62" s="60">
        <v>3</v>
      </c>
      <c r="F62" s="60">
        <v>3</v>
      </c>
      <c r="G62" s="60">
        <v>3</v>
      </c>
      <c r="H62" s="60">
        <v>3</v>
      </c>
      <c r="I62" s="60">
        <v>3</v>
      </c>
      <c r="J62" s="60">
        <v>3</v>
      </c>
      <c r="K62" s="72">
        <v>3</v>
      </c>
    </row>
    <row r="63" spans="1:11" x14ac:dyDescent="0.25">
      <c r="A63" s="56" t="s">
        <v>16</v>
      </c>
      <c r="B63" s="57">
        <v>4</v>
      </c>
      <c r="C63" s="57">
        <v>1.68</v>
      </c>
      <c r="D63" s="57">
        <v>0</v>
      </c>
      <c r="E63" s="57">
        <v>1.68</v>
      </c>
      <c r="F63" s="57">
        <v>1.68</v>
      </c>
      <c r="G63" s="57">
        <v>4</v>
      </c>
      <c r="H63" s="57">
        <v>0</v>
      </c>
      <c r="I63" s="57">
        <v>0</v>
      </c>
      <c r="J63" s="57">
        <v>0</v>
      </c>
      <c r="K63" s="71">
        <v>0</v>
      </c>
    </row>
    <row r="64" spans="1:11" x14ac:dyDescent="0.25">
      <c r="A64" s="63" t="s">
        <v>141</v>
      </c>
      <c r="B64" s="60">
        <f>(B61*B62)-B63</f>
        <v>17.600000000000001</v>
      </c>
      <c r="C64" s="60">
        <f t="shared" ref="C64:E64" si="8">(C61*C62)-C63</f>
        <v>35.520000000000003</v>
      </c>
      <c r="D64" s="60">
        <f t="shared" si="8"/>
        <v>6.1499999999999995</v>
      </c>
      <c r="E64" s="60">
        <f t="shared" si="8"/>
        <v>35.520000000000003</v>
      </c>
      <c r="F64" s="60">
        <f>(F61*F62)-F63</f>
        <v>16.440000000000001</v>
      </c>
      <c r="G64" s="60">
        <f t="shared" ref="G64:K64" si="9">(G61*G62)-G63</f>
        <v>17.600000000000001</v>
      </c>
      <c r="H64" s="60">
        <f t="shared" si="9"/>
        <v>18.12</v>
      </c>
      <c r="I64" s="60">
        <f t="shared" si="9"/>
        <v>21.6</v>
      </c>
      <c r="J64" s="60">
        <f t="shared" si="9"/>
        <v>21.6</v>
      </c>
      <c r="K64" s="72">
        <f t="shared" si="9"/>
        <v>18.12</v>
      </c>
    </row>
    <row r="65" spans="1:12" x14ac:dyDescent="0.25">
      <c r="A65" s="63" t="s">
        <v>44</v>
      </c>
      <c r="B65" s="60"/>
      <c r="C65" s="58">
        <f>SUM(B64:K64)</f>
        <v>208.27</v>
      </c>
      <c r="D65" s="58" t="s">
        <v>18</v>
      </c>
      <c r="E65" s="60"/>
      <c r="F65" s="60"/>
      <c r="G65" s="60"/>
      <c r="H65" s="65"/>
      <c r="I65" s="65"/>
      <c r="J65" s="64"/>
      <c r="K65" s="73"/>
    </row>
    <row r="66" spans="1:12" x14ac:dyDescent="0.25">
      <c r="A66" s="53" t="s">
        <v>12</v>
      </c>
      <c r="B66" s="54" t="s">
        <v>122</v>
      </c>
      <c r="C66" s="54" t="s">
        <v>123</v>
      </c>
      <c r="D66" s="54" t="s">
        <v>124</v>
      </c>
      <c r="E66" s="54" t="s">
        <v>125</v>
      </c>
      <c r="F66" s="54" t="s">
        <v>126</v>
      </c>
      <c r="G66" s="54" t="s">
        <v>127</v>
      </c>
      <c r="H66" s="54" t="s">
        <v>128</v>
      </c>
      <c r="I66" s="54" t="s">
        <v>129</v>
      </c>
      <c r="J66" s="54" t="s">
        <v>130</v>
      </c>
      <c r="K66" s="70" t="s">
        <v>131</v>
      </c>
    </row>
    <row r="67" spans="1:12" x14ac:dyDescent="0.25">
      <c r="A67" s="63" t="s">
        <v>13</v>
      </c>
      <c r="B67" s="60">
        <v>1</v>
      </c>
      <c r="C67" s="60">
        <v>1</v>
      </c>
      <c r="D67" s="60">
        <v>1</v>
      </c>
      <c r="E67" s="60">
        <v>1</v>
      </c>
      <c r="F67" s="60">
        <v>1</v>
      </c>
      <c r="G67" s="60">
        <v>1</v>
      </c>
      <c r="H67" s="60">
        <v>1</v>
      </c>
      <c r="I67" s="60">
        <v>1</v>
      </c>
      <c r="J67" s="60">
        <v>1</v>
      </c>
      <c r="K67" s="72">
        <v>1</v>
      </c>
    </row>
    <row r="68" spans="1:12" x14ac:dyDescent="0.25">
      <c r="A68" s="112" t="s">
        <v>14</v>
      </c>
      <c r="B68" s="60">
        <v>7.2</v>
      </c>
      <c r="C68" s="60">
        <v>6.04</v>
      </c>
      <c r="D68" s="60">
        <v>6.1</v>
      </c>
      <c r="E68" s="60">
        <v>7.2</v>
      </c>
      <c r="F68" s="60">
        <v>6.1</v>
      </c>
      <c r="G68" s="60">
        <v>7.2</v>
      </c>
      <c r="H68" s="60">
        <v>6.1</v>
      </c>
      <c r="I68" s="60">
        <v>7.2</v>
      </c>
      <c r="J68" s="60">
        <v>6.1</v>
      </c>
      <c r="K68" s="72">
        <v>7.2</v>
      </c>
    </row>
    <row r="69" spans="1:12" x14ac:dyDescent="0.25">
      <c r="A69" s="63" t="s">
        <v>15</v>
      </c>
      <c r="B69" s="60">
        <v>3</v>
      </c>
      <c r="C69" s="60">
        <v>3</v>
      </c>
      <c r="D69" s="60">
        <v>3</v>
      </c>
      <c r="E69" s="60">
        <v>3</v>
      </c>
      <c r="F69" s="60">
        <v>3</v>
      </c>
      <c r="G69" s="60">
        <v>3</v>
      </c>
      <c r="H69" s="60">
        <v>3</v>
      </c>
      <c r="I69" s="60">
        <v>3</v>
      </c>
      <c r="J69" s="60">
        <v>3</v>
      </c>
      <c r="K69" s="72">
        <v>3</v>
      </c>
    </row>
    <row r="70" spans="1:12" x14ac:dyDescent="0.25">
      <c r="A70" s="56" t="s">
        <v>16</v>
      </c>
      <c r="B70" s="57">
        <v>6.68</v>
      </c>
      <c r="C70" s="57">
        <v>0</v>
      </c>
      <c r="D70" s="57">
        <v>0</v>
      </c>
      <c r="E70" s="57">
        <v>4</v>
      </c>
      <c r="F70" s="57">
        <v>0</v>
      </c>
      <c r="G70" s="57">
        <v>6.3</v>
      </c>
      <c r="H70" s="57">
        <v>0</v>
      </c>
      <c r="I70" s="57">
        <v>4</v>
      </c>
      <c r="J70" s="57">
        <v>0</v>
      </c>
      <c r="K70" s="71">
        <v>6.3</v>
      </c>
    </row>
    <row r="71" spans="1:12" x14ac:dyDescent="0.25">
      <c r="A71" s="63" t="s">
        <v>141</v>
      </c>
      <c r="B71" s="60">
        <f>(B68*B69)-B70</f>
        <v>14.920000000000002</v>
      </c>
      <c r="C71" s="60">
        <f t="shared" ref="C71:E71" si="10">(C68*C69)-C70</f>
        <v>18.12</v>
      </c>
      <c r="D71" s="60">
        <f t="shared" si="10"/>
        <v>18.299999999999997</v>
      </c>
      <c r="E71" s="60">
        <f t="shared" si="10"/>
        <v>17.600000000000001</v>
      </c>
      <c r="F71" s="60">
        <f>(F68*F69)-F70</f>
        <v>18.299999999999997</v>
      </c>
      <c r="G71" s="60">
        <f t="shared" ref="G71:K71" si="11">(G68*G69)-G70</f>
        <v>15.3</v>
      </c>
      <c r="H71" s="60">
        <f t="shared" si="11"/>
        <v>18.299999999999997</v>
      </c>
      <c r="I71" s="60">
        <f t="shared" si="11"/>
        <v>17.600000000000001</v>
      </c>
      <c r="J71" s="60">
        <f t="shared" si="11"/>
        <v>18.299999999999997</v>
      </c>
      <c r="K71" s="72">
        <f t="shared" si="11"/>
        <v>15.3</v>
      </c>
    </row>
    <row r="72" spans="1:12" x14ac:dyDescent="0.25">
      <c r="A72" s="63" t="s">
        <v>44</v>
      </c>
      <c r="B72" s="60"/>
      <c r="C72" s="58">
        <f>SUM(B71:K71)</f>
        <v>172.04000000000002</v>
      </c>
      <c r="D72" s="58" t="s">
        <v>18</v>
      </c>
      <c r="E72" s="60"/>
      <c r="F72" s="60"/>
      <c r="G72" s="60"/>
      <c r="H72" s="65"/>
      <c r="I72" s="65"/>
      <c r="J72" s="64"/>
      <c r="K72" s="73"/>
    </row>
    <row r="73" spans="1:12" ht="15.6" x14ac:dyDescent="0.3">
      <c r="A73" s="113" t="s">
        <v>253</v>
      </c>
      <c r="B73" s="65"/>
      <c r="C73" s="60"/>
      <c r="D73" s="60"/>
      <c r="E73" s="60"/>
      <c r="F73" s="60"/>
      <c r="G73" s="60">
        <f>C72+C65+C58+C51+C44+C37</f>
        <v>750.74000000000012</v>
      </c>
      <c r="H73" s="60"/>
      <c r="I73" s="60"/>
      <c r="J73" s="188" t="s">
        <v>194</v>
      </c>
      <c r="K73" s="189"/>
    </row>
    <row r="74" spans="1:12" ht="15.6" x14ac:dyDescent="0.3">
      <c r="A74" s="113" t="s">
        <v>254</v>
      </c>
      <c r="B74" s="65"/>
      <c r="C74" s="60"/>
      <c r="D74" s="60"/>
      <c r="E74" s="60"/>
      <c r="F74" s="60"/>
      <c r="G74" s="60">
        <f>G73/2</f>
        <v>375.37000000000006</v>
      </c>
      <c r="H74" s="60"/>
      <c r="I74" s="60"/>
      <c r="J74" s="188" t="s">
        <v>255</v>
      </c>
      <c r="K74" s="189"/>
    </row>
    <row r="75" spans="1:12" customFormat="1" ht="14.4" x14ac:dyDescent="0.3">
      <c r="A75" s="190" t="s">
        <v>43</v>
      </c>
      <c r="B75" s="191"/>
      <c r="C75" s="191"/>
      <c r="D75" s="191"/>
      <c r="E75" s="191"/>
      <c r="F75" s="191"/>
      <c r="G75" s="191"/>
      <c r="H75" s="191"/>
      <c r="I75" s="191"/>
      <c r="J75" s="191"/>
      <c r="K75" s="192"/>
      <c r="L75" s="51"/>
    </row>
    <row r="76" spans="1:12" x14ac:dyDescent="0.25">
      <c r="A76" s="53" t="s">
        <v>12</v>
      </c>
      <c r="B76" s="54" t="s">
        <v>48</v>
      </c>
      <c r="C76" s="54" t="s">
        <v>49</v>
      </c>
      <c r="D76" s="54" t="s">
        <v>50</v>
      </c>
      <c r="E76" s="54" t="s">
        <v>51</v>
      </c>
      <c r="F76" s="54" t="s">
        <v>52</v>
      </c>
      <c r="G76" s="54" t="s">
        <v>53</v>
      </c>
      <c r="H76" s="54" t="s">
        <v>54</v>
      </c>
      <c r="I76" s="54" t="s">
        <v>89</v>
      </c>
      <c r="J76" s="54" t="s">
        <v>90</v>
      </c>
      <c r="K76" s="70" t="s">
        <v>91</v>
      </c>
    </row>
    <row r="77" spans="1:12" x14ac:dyDescent="0.25">
      <c r="A77" s="63" t="s">
        <v>13</v>
      </c>
      <c r="B77" s="60">
        <v>1</v>
      </c>
      <c r="C77" s="60">
        <v>1</v>
      </c>
      <c r="D77" s="60">
        <v>1</v>
      </c>
      <c r="E77" s="60">
        <v>1</v>
      </c>
      <c r="F77" s="60">
        <v>1</v>
      </c>
      <c r="G77" s="60">
        <v>1</v>
      </c>
      <c r="H77" s="60">
        <v>1</v>
      </c>
      <c r="I77" s="60">
        <v>1</v>
      </c>
      <c r="J77" s="60">
        <v>1</v>
      </c>
      <c r="K77" s="72">
        <v>1</v>
      </c>
    </row>
    <row r="78" spans="1:12" x14ac:dyDescent="0.25">
      <c r="A78" s="112" t="s">
        <v>14</v>
      </c>
      <c r="B78" s="60">
        <v>4.7</v>
      </c>
      <c r="C78" s="60">
        <v>5.86</v>
      </c>
      <c r="D78" s="60">
        <v>4.7</v>
      </c>
      <c r="E78" s="60">
        <v>5.86</v>
      </c>
      <c r="F78" s="60">
        <v>3.75</v>
      </c>
      <c r="G78" s="60">
        <v>3</v>
      </c>
      <c r="H78" s="60">
        <v>7.8</v>
      </c>
      <c r="I78" s="60">
        <v>12.46</v>
      </c>
      <c r="J78" s="60">
        <v>7</v>
      </c>
      <c r="K78" s="72">
        <v>12.46</v>
      </c>
    </row>
    <row r="79" spans="1:12" x14ac:dyDescent="0.25">
      <c r="A79" s="63" t="s">
        <v>15</v>
      </c>
      <c r="B79" s="60">
        <v>4</v>
      </c>
      <c r="C79" s="60">
        <v>4</v>
      </c>
      <c r="D79" s="60">
        <v>4</v>
      </c>
      <c r="E79" s="60">
        <v>4</v>
      </c>
      <c r="F79" s="60">
        <v>4</v>
      </c>
      <c r="G79" s="60">
        <v>4</v>
      </c>
      <c r="H79" s="60">
        <v>4</v>
      </c>
      <c r="I79" s="60">
        <v>4</v>
      </c>
      <c r="J79" s="60">
        <v>4</v>
      </c>
      <c r="K79" s="72">
        <v>4</v>
      </c>
    </row>
    <row r="80" spans="1:12" x14ac:dyDescent="0.25">
      <c r="A80" s="56" t="s">
        <v>16</v>
      </c>
      <c r="B80" s="57">
        <v>0</v>
      </c>
      <c r="C80" s="57">
        <v>1.7</v>
      </c>
      <c r="D80" s="57">
        <v>0</v>
      </c>
      <c r="E80" s="57">
        <v>3.38</v>
      </c>
      <c r="F80" s="57">
        <v>7.4</v>
      </c>
      <c r="G80" s="57">
        <v>6</v>
      </c>
      <c r="H80" s="57">
        <v>3.38</v>
      </c>
      <c r="I80" s="57">
        <v>6</v>
      </c>
      <c r="J80" s="57">
        <v>0</v>
      </c>
      <c r="K80" s="71">
        <v>0</v>
      </c>
    </row>
    <row r="81" spans="1:13" x14ac:dyDescent="0.25">
      <c r="A81" s="63" t="s">
        <v>141</v>
      </c>
      <c r="B81" s="60">
        <f>(B78*B79)-B80</f>
        <v>18.8</v>
      </c>
      <c r="C81" s="60">
        <f>(C78*C79)-C80</f>
        <v>21.740000000000002</v>
      </c>
      <c r="D81" s="60">
        <f>(D78*D79)-D80</f>
        <v>18.8</v>
      </c>
      <c r="E81" s="60">
        <f>(E78*E79)-E80</f>
        <v>20.060000000000002</v>
      </c>
      <c r="F81" s="60">
        <f t="shared" ref="F81:K81" si="12">(F78*F79)-F80</f>
        <v>7.6</v>
      </c>
      <c r="G81" s="60">
        <f t="shared" si="12"/>
        <v>6</v>
      </c>
      <c r="H81" s="60">
        <f t="shared" si="12"/>
        <v>27.82</v>
      </c>
      <c r="I81" s="60">
        <f t="shared" si="12"/>
        <v>43.84</v>
      </c>
      <c r="J81" s="60">
        <f t="shared" si="12"/>
        <v>28</v>
      </c>
      <c r="K81" s="72">
        <f t="shared" si="12"/>
        <v>49.84</v>
      </c>
    </row>
    <row r="82" spans="1:13" x14ac:dyDescent="0.25">
      <c r="A82" s="63" t="s">
        <v>197</v>
      </c>
      <c r="B82" s="60"/>
      <c r="C82" s="58">
        <f>SUM(B81:K81)</f>
        <v>242.5</v>
      </c>
      <c r="D82" s="58" t="s">
        <v>18</v>
      </c>
      <c r="E82" s="60"/>
      <c r="F82" s="60"/>
      <c r="G82" s="60"/>
      <c r="H82" s="65"/>
      <c r="I82" s="65"/>
      <c r="J82" s="64"/>
      <c r="K82" s="73"/>
    </row>
    <row r="83" spans="1:13" x14ac:dyDescent="0.25">
      <c r="A83" s="53" t="s">
        <v>12</v>
      </c>
      <c r="B83" s="54" t="s">
        <v>92</v>
      </c>
      <c r="C83" s="54" t="s">
        <v>93</v>
      </c>
      <c r="D83" s="54" t="s">
        <v>94</v>
      </c>
      <c r="E83" s="54" t="s">
        <v>95</v>
      </c>
      <c r="F83" s="54" t="s">
        <v>96</v>
      </c>
      <c r="G83" s="54" t="s">
        <v>97</v>
      </c>
      <c r="H83" s="54" t="s">
        <v>98</v>
      </c>
      <c r="I83" s="54" t="s">
        <v>99</v>
      </c>
      <c r="J83" s="54" t="s">
        <v>100</v>
      </c>
      <c r="K83" s="70" t="s">
        <v>101</v>
      </c>
    </row>
    <row r="84" spans="1:13" x14ac:dyDescent="0.25">
      <c r="A84" s="63" t="s">
        <v>13</v>
      </c>
      <c r="B84" s="60">
        <v>1</v>
      </c>
      <c r="C84" s="60">
        <v>1</v>
      </c>
      <c r="D84" s="60">
        <v>1</v>
      </c>
      <c r="E84" s="60">
        <v>1</v>
      </c>
      <c r="F84" s="60">
        <v>1</v>
      </c>
      <c r="G84" s="60">
        <v>1</v>
      </c>
      <c r="H84" s="60">
        <v>1</v>
      </c>
      <c r="I84" s="60">
        <v>1</v>
      </c>
      <c r="J84" s="60">
        <v>1</v>
      </c>
      <c r="K84" s="72">
        <v>1</v>
      </c>
    </row>
    <row r="85" spans="1:13" x14ac:dyDescent="0.25">
      <c r="A85" s="112" t="s">
        <v>14</v>
      </c>
      <c r="B85" s="60">
        <v>12.46</v>
      </c>
      <c r="C85" s="60">
        <v>20.21</v>
      </c>
      <c r="D85" s="60">
        <v>12.46</v>
      </c>
      <c r="E85" s="60">
        <v>20.21</v>
      </c>
      <c r="F85" s="60">
        <v>14.86</v>
      </c>
      <c r="G85" s="60">
        <v>14.86</v>
      </c>
      <c r="H85" s="60">
        <v>14.86</v>
      </c>
      <c r="I85" s="60">
        <v>8.36</v>
      </c>
      <c r="J85" s="60">
        <v>14.86</v>
      </c>
      <c r="K85" s="72">
        <v>8.36</v>
      </c>
    </row>
    <row r="86" spans="1:13" x14ac:dyDescent="0.25">
      <c r="A86" s="63" t="s">
        <v>15</v>
      </c>
      <c r="B86" s="60">
        <v>4</v>
      </c>
      <c r="C86" s="60">
        <v>4</v>
      </c>
      <c r="D86" s="60">
        <v>4</v>
      </c>
      <c r="E86" s="60">
        <v>4</v>
      </c>
      <c r="F86" s="60">
        <v>4</v>
      </c>
      <c r="G86" s="60">
        <v>4</v>
      </c>
      <c r="H86" s="60">
        <v>4</v>
      </c>
      <c r="I86" s="60">
        <v>4</v>
      </c>
      <c r="J86" s="60">
        <v>4</v>
      </c>
      <c r="K86" s="72">
        <v>4</v>
      </c>
    </row>
    <row r="87" spans="1:13" x14ac:dyDescent="0.25">
      <c r="A87" s="56" t="s">
        <v>16</v>
      </c>
      <c r="B87" s="57">
        <v>6.72</v>
      </c>
      <c r="C87" s="57">
        <v>9.68</v>
      </c>
      <c r="D87" s="57">
        <v>0</v>
      </c>
      <c r="E87" s="57">
        <v>9.68</v>
      </c>
      <c r="F87" s="57">
        <v>29.72</v>
      </c>
      <c r="G87" s="57">
        <v>29.72</v>
      </c>
      <c r="H87" s="57">
        <v>11.76</v>
      </c>
      <c r="I87" s="57">
        <v>3.5</v>
      </c>
      <c r="J87" s="57">
        <v>12.6</v>
      </c>
      <c r="K87" s="71">
        <v>3.5</v>
      </c>
    </row>
    <row r="88" spans="1:13" x14ac:dyDescent="0.25">
      <c r="A88" s="63" t="s">
        <v>141</v>
      </c>
      <c r="B88" s="60">
        <f>(B85*B86)-B87</f>
        <v>43.120000000000005</v>
      </c>
      <c r="C88" s="60">
        <f t="shared" ref="C88:K88" si="13">(C85*C86)-C87</f>
        <v>71.16</v>
      </c>
      <c r="D88" s="60">
        <f t="shared" si="13"/>
        <v>49.84</v>
      </c>
      <c r="E88" s="60">
        <f t="shared" si="13"/>
        <v>71.16</v>
      </c>
      <c r="F88" s="60">
        <f t="shared" si="13"/>
        <v>29.72</v>
      </c>
      <c r="G88" s="60">
        <f t="shared" si="13"/>
        <v>29.72</v>
      </c>
      <c r="H88" s="60">
        <f t="shared" si="13"/>
        <v>47.68</v>
      </c>
      <c r="I88" s="60">
        <f t="shared" si="13"/>
        <v>29.939999999999998</v>
      </c>
      <c r="J88" s="60">
        <f t="shared" si="13"/>
        <v>46.839999999999996</v>
      </c>
      <c r="K88" s="72">
        <f t="shared" si="13"/>
        <v>29.939999999999998</v>
      </c>
    </row>
    <row r="89" spans="1:13" x14ac:dyDescent="0.25">
      <c r="A89" s="63" t="s">
        <v>197</v>
      </c>
      <c r="B89" s="60"/>
      <c r="C89" s="58">
        <f>SUM(B88:K88)</f>
        <v>449.12</v>
      </c>
      <c r="D89" s="58" t="s">
        <v>18</v>
      </c>
      <c r="E89" s="60"/>
      <c r="F89" s="60"/>
      <c r="G89" s="60"/>
      <c r="H89" s="65"/>
      <c r="I89" s="65"/>
      <c r="J89" s="64"/>
      <c r="K89" s="73"/>
    </row>
    <row r="90" spans="1:13" ht="15.6" x14ac:dyDescent="0.3">
      <c r="A90" s="113" t="s">
        <v>144</v>
      </c>
      <c r="B90" s="65"/>
      <c r="C90" s="60"/>
      <c r="D90" s="60"/>
      <c r="E90" s="60"/>
      <c r="F90" s="60"/>
      <c r="G90" s="60">
        <f>C89+C82</f>
        <v>691.62</v>
      </c>
      <c r="H90" s="60"/>
      <c r="I90" s="60"/>
      <c r="J90" s="188" t="s">
        <v>195</v>
      </c>
      <c r="K90" s="189"/>
    </row>
    <row r="91" spans="1:13" customFormat="1" ht="14.4" x14ac:dyDescent="0.3">
      <c r="A91" s="190" t="s">
        <v>145</v>
      </c>
      <c r="B91" s="191"/>
      <c r="C91" s="191"/>
      <c r="D91" s="191"/>
      <c r="E91" s="191"/>
      <c r="F91" s="191"/>
      <c r="G91" s="191"/>
      <c r="H91" s="191"/>
      <c r="I91" s="191"/>
      <c r="J91" s="191"/>
      <c r="K91" s="192"/>
      <c r="M91" s="114"/>
    </row>
    <row r="92" spans="1:13" x14ac:dyDescent="0.25">
      <c r="A92" s="203" t="s">
        <v>146</v>
      </c>
      <c r="B92" s="204"/>
      <c r="C92" s="204"/>
      <c r="D92" s="204"/>
      <c r="E92" s="204"/>
      <c r="F92" s="204"/>
      <c r="G92" s="204"/>
      <c r="H92" s="204"/>
      <c r="I92" s="204"/>
      <c r="J92" s="204"/>
      <c r="K92" s="205"/>
      <c r="L92" s="55"/>
    </row>
    <row r="93" spans="1:13" x14ac:dyDescent="0.25">
      <c r="A93" s="206" t="s">
        <v>2</v>
      </c>
      <c r="B93" s="207"/>
      <c r="C93" s="207"/>
      <c r="D93" s="59" t="s">
        <v>40</v>
      </c>
      <c r="E93" s="115" t="s">
        <v>32</v>
      </c>
      <c r="F93" s="59" t="s">
        <v>17</v>
      </c>
      <c r="G93" s="59" t="s">
        <v>41</v>
      </c>
      <c r="H93" s="59" t="s">
        <v>42</v>
      </c>
      <c r="I93" s="59"/>
      <c r="J93" s="60"/>
      <c r="K93" s="72"/>
      <c r="L93" s="55"/>
    </row>
    <row r="94" spans="1:13" x14ac:dyDescent="0.25">
      <c r="A94" s="201" t="s">
        <v>147</v>
      </c>
      <c r="B94" s="202"/>
      <c r="C94" s="202"/>
      <c r="D94" s="116">
        <v>0.8</v>
      </c>
      <c r="E94" s="116">
        <v>2.1</v>
      </c>
      <c r="F94" s="61">
        <f t="shared" ref="F94:F96" si="14">E94*D94</f>
        <v>1.6800000000000002</v>
      </c>
      <c r="G94" s="116">
        <v>18</v>
      </c>
      <c r="H94" s="116">
        <f t="shared" ref="H94:H96" si="15">F94*G94</f>
        <v>30.240000000000002</v>
      </c>
      <c r="I94" s="116"/>
      <c r="J94" s="60"/>
      <c r="K94" s="72"/>
      <c r="L94" s="55"/>
    </row>
    <row r="95" spans="1:13" x14ac:dyDescent="0.25">
      <c r="A95" s="201" t="s">
        <v>147</v>
      </c>
      <c r="B95" s="202"/>
      <c r="C95" s="202"/>
      <c r="D95" s="116">
        <v>0.7</v>
      </c>
      <c r="E95" s="116">
        <v>1.7</v>
      </c>
      <c r="F95" s="61">
        <f t="shared" si="14"/>
        <v>1.19</v>
      </c>
      <c r="G95" s="116">
        <v>6</v>
      </c>
      <c r="H95" s="116">
        <f t="shared" si="15"/>
        <v>7.14</v>
      </c>
      <c r="I95" s="116"/>
      <c r="J95" s="60"/>
      <c r="K95" s="72"/>
      <c r="L95" s="55"/>
    </row>
    <row r="96" spans="1:13" x14ac:dyDescent="0.25">
      <c r="A96" s="201" t="s">
        <v>196</v>
      </c>
      <c r="B96" s="202"/>
      <c r="C96" s="202"/>
      <c r="D96" s="116">
        <v>1</v>
      </c>
      <c r="E96" s="116">
        <v>2.1</v>
      </c>
      <c r="F96" s="61">
        <f t="shared" si="14"/>
        <v>2.1</v>
      </c>
      <c r="G96" s="116">
        <v>2</v>
      </c>
      <c r="H96" s="116">
        <f t="shared" si="15"/>
        <v>4.2</v>
      </c>
      <c r="I96" s="116"/>
      <c r="J96" s="60"/>
      <c r="K96" s="72"/>
      <c r="L96" s="55"/>
    </row>
    <row r="97" spans="1:12" x14ac:dyDescent="0.25">
      <c r="A97" s="201" t="s">
        <v>196</v>
      </c>
      <c r="B97" s="202"/>
      <c r="C97" s="202"/>
      <c r="D97" s="116">
        <v>1.6</v>
      </c>
      <c r="E97" s="116">
        <v>2.1</v>
      </c>
      <c r="F97" s="61">
        <f>E97*D97</f>
        <v>3.3600000000000003</v>
      </c>
      <c r="G97" s="116">
        <v>1</v>
      </c>
      <c r="H97" s="116">
        <f>F97*G97</f>
        <v>3.3600000000000003</v>
      </c>
      <c r="I97" s="116"/>
      <c r="J97" s="60"/>
      <c r="K97" s="72"/>
      <c r="L97" s="55"/>
    </row>
    <row r="98" spans="1:12" x14ac:dyDescent="0.25">
      <c r="A98" s="117"/>
      <c r="B98" s="61"/>
      <c r="C98" s="61"/>
      <c r="D98" s="116"/>
      <c r="E98" s="116"/>
      <c r="F98" s="61"/>
      <c r="G98" s="116"/>
      <c r="H98" s="62">
        <f>SUM(H94:H97)*2</f>
        <v>89.88000000000001</v>
      </c>
      <c r="I98" s="118" t="s">
        <v>18</v>
      </c>
      <c r="J98" s="62"/>
      <c r="K98" s="119"/>
      <c r="L98" s="55"/>
    </row>
    <row r="99" spans="1:12" x14ac:dyDescent="0.25">
      <c r="A99" s="203" t="s">
        <v>148</v>
      </c>
      <c r="B99" s="204"/>
      <c r="C99" s="204"/>
      <c r="D99" s="204"/>
      <c r="E99" s="204"/>
      <c r="F99" s="204"/>
      <c r="G99" s="204"/>
      <c r="H99" s="204"/>
      <c r="I99" s="204"/>
      <c r="J99" s="204"/>
      <c r="K99" s="205"/>
      <c r="L99" s="55"/>
    </row>
    <row r="100" spans="1:12" x14ac:dyDescent="0.25">
      <c r="A100" s="206" t="s">
        <v>2</v>
      </c>
      <c r="B100" s="207"/>
      <c r="C100" s="207"/>
      <c r="D100" s="59" t="s">
        <v>40</v>
      </c>
      <c r="E100" s="115" t="s">
        <v>32</v>
      </c>
      <c r="F100" s="59" t="s">
        <v>17</v>
      </c>
      <c r="G100" s="59" t="s">
        <v>41</v>
      </c>
      <c r="H100" s="59" t="s">
        <v>42</v>
      </c>
      <c r="I100" s="59"/>
      <c r="J100" s="60"/>
      <c r="K100" s="72"/>
      <c r="L100" s="55"/>
    </row>
    <row r="101" spans="1:12" x14ac:dyDescent="0.25">
      <c r="A101" s="201" t="s">
        <v>149</v>
      </c>
      <c r="B101" s="202"/>
      <c r="C101" s="202"/>
      <c r="D101" s="116">
        <v>1.7</v>
      </c>
      <c r="E101" s="116">
        <v>1</v>
      </c>
      <c r="F101" s="61">
        <f t="shared" ref="F101:F105" si="16">E101*D101</f>
        <v>1.7</v>
      </c>
      <c r="G101" s="116">
        <v>3</v>
      </c>
      <c r="H101" s="116">
        <f t="shared" ref="H101:H105" si="17">F101*G101</f>
        <v>5.0999999999999996</v>
      </c>
      <c r="I101" s="116"/>
      <c r="J101" s="60"/>
      <c r="K101" s="72"/>
      <c r="L101" s="55"/>
    </row>
    <row r="102" spans="1:12" x14ac:dyDescent="0.25">
      <c r="A102" s="201" t="s">
        <v>149</v>
      </c>
      <c r="B102" s="202"/>
      <c r="C102" s="202"/>
      <c r="D102" s="116">
        <v>3</v>
      </c>
      <c r="E102" s="116">
        <v>1</v>
      </c>
      <c r="F102" s="61">
        <f t="shared" si="16"/>
        <v>3</v>
      </c>
      <c r="G102" s="116">
        <v>3</v>
      </c>
      <c r="H102" s="116">
        <f t="shared" si="17"/>
        <v>9</v>
      </c>
      <c r="I102" s="116"/>
      <c r="J102" s="60"/>
      <c r="K102" s="72"/>
      <c r="L102" s="55"/>
    </row>
    <row r="103" spans="1:12" x14ac:dyDescent="0.25">
      <c r="A103" s="201" t="s">
        <v>149</v>
      </c>
      <c r="B103" s="202"/>
      <c r="C103" s="202"/>
      <c r="D103" s="116">
        <v>2.8</v>
      </c>
      <c r="E103" s="116">
        <v>0.6</v>
      </c>
      <c r="F103" s="61">
        <f t="shared" si="16"/>
        <v>1.68</v>
      </c>
      <c r="G103" s="116">
        <v>2</v>
      </c>
      <c r="H103" s="116">
        <f t="shared" si="17"/>
        <v>3.36</v>
      </c>
      <c r="I103" s="116"/>
      <c r="J103" s="60"/>
      <c r="K103" s="72"/>
      <c r="L103" s="55"/>
    </row>
    <row r="104" spans="1:12" x14ac:dyDescent="0.25">
      <c r="A104" s="201" t="s">
        <v>149</v>
      </c>
      <c r="B104" s="202"/>
      <c r="C104" s="202"/>
      <c r="D104" s="116">
        <v>4</v>
      </c>
      <c r="E104" s="116">
        <v>1</v>
      </c>
      <c r="F104" s="61">
        <f t="shared" si="16"/>
        <v>4</v>
      </c>
      <c r="G104" s="116">
        <v>4</v>
      </c>
      <c r="H104" s="116">
        <f t="shared" si="17"/>
        <v>16</v>
      </c>
      <c r="I104" s="116"/>
      <c r="J104" s="60"/>
      <c r="K104" s="72"/>
      <c r="L104" s="55"/>
    </row>
    <row r="105" spans="1:12" x14ac:dyDescent="0.25">
      <c r="A105" s="201" t="s">
        <v>149</v>
      </c>
      <c r="B105" s="202"/>
      <c r="C105" s="202"/>
      <c r="D105" s="116">
        <v>2.1</v>
      </c>
      <c r="E105" s="116">
        <v>1</v>
      </c>
      <c r="F105" s="61">
        <f t="shared" si="16"/>
        <v>2.1</v>
      </c>
      <c r="G105" s="116">
        <v>10</v>
      </c>
      <c r="H105" s="116">
        <f t="shared" si="17"/>
        <v>21</v>
      </c>
      <c r="I105" s="116"/>
      <c r="J105" s="60"/>
      <c r="K105" s="72"/>
      <c r="L105" s="55"/>
    </row>
    <row r="106" spans="1:12" x14ac:dyDescent="0.25">
      <c r="A106" s="201" t="s">
        <v>149</v>
      </c>
      <c r="B106" s="202"/>
      <c r="C106" s="202"/>
      <c r="D106" s="116">
        <v>1.8</v>
      </c>
      <c r="E106" s="116">
        <v>0.6</v>
      </c>
      <c r="F106" s="61">
        <f>E106*D106</f>
        <v>1.08</v>
      </c>
      <c r="G106" s="116">
        <v>2</v>
      </c>
      <c r="H106" s="116">
        <f>F106*G106</f>
        <v>2.16</v>
      </c>
      <c r="I106" s="116"/>
      <c r="J106" s="60"/>
      <c r="K106" s="72"/>
      <c r="L106" s="55"/>
    </row>
    <row r="107" spans="1:12" ht="13.8" thickBot="1" x14ac:dyDescent="0.3">
      <c r="A107" s="120"/>
      <c r="B107" s="121"/>
      <c r="C107" s="121"/>
      <c r="D107" s="122"/>
      <c r="E107" s="122"/>
      <c r="F107" s="121"/>
      <c r="G107" s="122"/>
      <c r="H107" s="123">
        <f>SUM(H101:H106)*2</f>
        <v>113.24000000000001</v>
      </c>
      <c r="I107" s="124" t="s">
        <v>18</v>
      </c>
      <c r="J107" s="123"/>
      <c r="K107" s="125"/>
      <c r="L107" s="55"/>
    </row>
    <row r="108" spans="1:12" ht="13.8" thickTop="1" x14ac:dyDescent="0.25">
      <c r="A108" s="111"/>
      <c r="B108" s="131"/>
      <c r="C108" s="131"/>
      <c r="D108" s="131"/>
      <c r="E108" s="131"/>
      <c r="F108" s="131"/>
      <c r="G108" s="131"/>
      <c r="H108" s="131"/>
      <c r="I108" s="131"/>
      <c r="J108" s="131"/>
      <c r="K108" s="132"/>
    </row>
    <row r="109" spans="1:12" x14ac:dyDescent="0.25">
      <c r="A109" s="111"/>
      <c r="B109" s="131"/>
      <c r="C109" s="131"/>
      <c r="D109" s="131"/>
      <c r="E109" s="131"/>
      <c r="F109" s="131"/>
      <c r="G109" s="131"/>
      <c r="H109" s="131"/>
      <c r="I109" s="131"/>
      <c r="J109" s="131"/>
      <c r="K109" s="132"/>
    </row>
    <row r="110" spans="1:12" x14ac:dyDescent="0.25">
      <c r="A110" s="111"/>
      <c r="B110" s="131"/>
      <c r="C110" s="131"/>
      <c r="D110" s="131"/>
      <c r="E110" s="131"/>
      <c r="F110" s="131"/>
      <c r="G110" s="131"/>
      <c r="H110" s="131"/>
      <c r="I110" s="131"/>
      <c r="J110" s="131"/>
      <c r="K110" s="132"/>
    </row>
    <row r="111" spans="1:12" x14ac:dyDescent="0.25">
      <c r="A111" s="111"/>
      <c r="B111" s="131"/>
      <c r="C111" s="131"/>
      <c r="D111" s="131"/>
      <c r="E111" s="131"/>
      <c r="F111" s="131"/>
      <c r="G111" s="131"/>
      <c r="H111" s="131"/>
      <c r="I111" s="131"/>
      <c r="J111" s="131"/>
      <c r="K111" s="132"/>
    </row>
    <row r="112" spans="1:12" x14ac:dyDescent="0.25">
      <c r="A112" s="111"/>
      <c r="B112" s="131"/>
      <c r="C112" s="131"/>
      <c r="D112" s="131"/>
      <c r="E112" s="131"/>
      <c r="F112" s="131"/>
      <c r="G112" s="131"/>
      <c r="H112" s="131"/>
      <c r="I112" s="131"/>
      <c r="J112" s="131"/>
      <c r="K112" s="132"/>
    </row>
    <row r="113" spans="1:11" x14ac:dyDescent="0.25">
      <c r="A113" s="111"/>
      <c r="B113" s="131"/>
      <c r="C113" s="131"/>
      <c r="D113" s="131"/>
      <c r="E113" s="131"/>
      <c r="F113" s="131"/>
      <c r="G113" s="131"/>
      <c r="H113" s="131"/>
      <c r="I113" s="131"/>
      <c r="J113" s="131"/>
      <c r="K113" s="132"/>
    </row>
    <row r="114" spans="1:11" x14ac:dyDescent="0.25">
      <c r="A114" s="111"/>
      <c r="B114" s="131"/>
      <c r="C114" s="131"/>
      <c r="D114" s="131"/>
      <c r="E114" s="131"/>
      <c r="F114" s="131"/>
      <c r="G114" s="131"/>
      <c r="H114" s="131"/>
      <c r="I114" s="131"/>
      <c r="J114" s="131"/>
      <c r="K114" s="132"/>
    </row>
    <row r="115" spans="1:11" x14ac:dyDescent="0.25">
      <c r="A115" s="111"/>
      <c r="B115" s="131"/>
      <c r="C115" s="131"/>
      <c r="D115" s="131"/>
      <c r="E115" s="131"/>
      <c r="F115" s="131"/>
      <c r="G115" s="131"/>
      <c r="H115" s="131"/>
      <c r="I115" s="131"/>
      <c r="J115" s="131"/>
      <c r="K115" s="132"/>
    </row>
    <row r="116" spans="1:11" x14ac:dyDescent="0.25">
      <c r="A116" s="111"/>
      <c r="B116" s="131"/>
      <c r="C116" s="170" t="s">
        <v>153</v>
      </c>
      <c r="D116" s="170"/>
      <c r="E116" s="170"/>
      <c r="F116" s="170"/>
      <c r="G116" s="131"/>
      <c r="H116" s="131"/>
      <c r="I116" s="131"/>
      <c r="J116" s="131"/>
      <c r="K116" s="132"/>
    </row>
    <row r="117" spans="1:11" x14ac:dyDescent="0.25">
      <c r="A117" s="111"/>
      <c r="B117" s="131"/>
      <c r="C117" s="208" t="s">
        <v>154</v>
      </c>
      <c r="D117" s="208"/>
      <c r="E117" s="208"/>
      <c r="F117" s="208"/>
      <c r="G117" s="131"/>
      <c r="H117" s="131"/>
      <c r="I117" s="131"/>
      <c r="J117" s="131"/>
      <c r="K117" s="132"/>
    </row>
    <row r="118" spans="1:11" x14ac:dyDescent="0.25">
      <c r="A118" s="111"/>
      <c r="B118" s="131"/>
      <c r="C118" s="131"/>
      <c r="D118" s="131"/>
      <c r="E118" s="131"/>
      <c r="F118" s="131"/>
      <c r="G118" s="131"/>
      <c r="H118" s="131"/>
      <c r="I118" s="131"/>
      <c r="J118" s="131"/>
      <c r="K118" s="132"/>
    </row>
    <row r="119" spans="1:11" x14ac:dyDescent="0.25">
      <c r="A119" s="111"/>
      <c r="B119" s="131"/>
      <c r="C119" s="131"/>
      <c r="D119" s="131"/>
      <c r="E119" s="131"/>
      <c r="F119" s="131"/>
      <c r="G119" s="131"/>
      <c r="H119" s="131"/>
      <c r="I119" s="131"/>
      <c r="J119" s="131"/>
      <c r="K119" s="132"/>
    </row>
    <row r="120" spans="1:11" ht="13.8" thickBot="1" x14ac:dyDescent="0.3">
      <c r="A120" s="133"/>
      <c r="B120" s="134"/>
      <c r="C120" s="134"/>
      <c r="D120" s="134"/>
      <c r="E120" s="134"/>
      <c r="F120" s="134"/>
      <c r="G120" s="134"/>
      <c r="H120" s="134"/>
      <c r="I120" s="134"/>
      <c r="J120" s="134"/>
      <c r="K120" s="135"/>
    </row>
    <row r="121" spans="1:11" ht="13.8" thickTop="1" x14ac:dyDescent="0.25"/>
  </sheetData>
  <mergeCells count="28">
    <mergeCell ref="A104:C104"/>
    <mergeCell ref="A105:C105"/>
    <mergeCell ref="A106:C106"/>
    <mergeCell ref="C116:F116"/>
    <mergeCell ref="C117:F117"/>
    <mergeCell ref="A103:C103"/>
    <mergeCell ref="A91:K91"/>
    <mergeCell ref="A92:K92"/>
    <mergeCell ref="A93:C93"/>
    <mergeCell ref="A94:C94"/>
    <mergeCell ref="A95:C95"/>
    <mergeCell ref="A96:C96"/>
    <mergeCell ref="A97:C97"/>
    <mergeCell ref="A99:K99"/>
    <mergeCell ref="A100:C100"/>
    <mergeCell ref="A101:C101"/>
    <mergeCell ref="A102:C102"/>
    <mergeCell ref="A1:K1"/>
    <mergeCell ref="A2:K2"/>
    <mergeCell ref="A3:K3"/>
    <mergeCell ref="A6:C6"/>
    <mergeCell ref="A7:K7"/>
    <mergeCell ref="J90:K90"/>
    <mergeCell ref="J29:K29"/>
    <mergeCell ref="A30:K30"/>
    <mergeCell ref="J73:K73"/>
    <mergeCell ref="J74:K74"/>
    <mergeCell ref="A75:K75"/>
  </mergeCells>
  <pageMargins left="0.511811024" right="0.511811024" top="0.78740157499999996" bottom="0.78740157499999996" header="0.31496062000000002" footer="0.31496062000000002"/>
  <pageSetup paperSize="9" scale="76" orientation="portrait" r:id="rId1"/>
  <colBreaks count="1" manualBreakCount="1">
    <brk id="1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B7F50-254A-459C-B0E7-D2AD497B7C12}">
  <sheetPr>
    <tabColor rgb="FF0099FF"/>
  </sheetPr>
  <dimension ref="A1:G32"/>
  <sheetViews>
    <sheetView view="pageBreakPreview" zoomScale="115" zoomScaleNormal="100" zoomScaleSheetLayoutView="115" workbookViewId="0">
      <selection activeCell="G31" sqref="A1:G31"/>
    </sheetView>
  </sheetViews>
  <sheetFormatPr defaultRowHeight="14.4" x14ac:dyDescent="0.3"/>
  <cols>
    <col min="3" max="3" width="42.88671875" customWidth="1"/>
  </cols>
  <sheetData>
    <row r="1" spans="1:7" s="52" customFormat="1" ht="16.2" thickTop="1" x14ac:dyDescent="0.3">
      <c r="A1" s="193"/>
      <c r="B1" s="194"/>
      <c r="C1" s="194"/>
      <c r="D1" s="194"/>
      <c r="E1" s="194"/>
      <c r="F1" s="194"/>
      <c r="G1" s="195"/>
    </row>
    <row r="2" spans="1:7" s="52" customFormat="1" ht="31.5" customHeight="1" x14ac:dyDescent="0.3">
      <c r="A2" s="196"/>
      <c r="B2" s="197"/>
      <c r="C2" s="197"/>
      <c r="D2" s="197"/>
      <c r="E2" s="197"/>
      <c r="F2" s="197"/>
      <c r="G2" s="198"/>
    </row>
    <row r="3" spans="1:7" s="52" customFormat="1" ht="24.75" customHeight="1" x14ac:dyDescent="0.3">
      <c r="A3" s="196"/>
      <c r="B3" s="197"/>
      <c r="C3" s="197"/>
      <c r="D3" s="197"/>
      <c r="E3" s="197"/>
      <c r="F3" s="197"/>
      <c r="G3" s="198"/>
    </row>
    <row r="4" spans="1:7" s="52" customFormat="1" ht="19.5" customHeight="1" x14ac:dyDescent="0.3">
      <c r="A4" s="83" t="s">
        <v>258</v>
      </c>
      <c r="B4" s="94"/>
      <c r="C4" s="94"/>
      <c r="D4" s="95"/>
      <c r="E4"/>
      <c r="F4"/>
      <c r="G4" s="89"/>
    </row>
    <row r="5" spans="1:7" s="4" customFormat="1" ht="15" customHeight="1" x14ac:dyDescent="0.3">
      <c r="A5" s="84" t="s">
        <v>259</v>
      </c>
      <c r="B5" s="94"/>
      <c r="C5" s="94"/>
      <c r="D5" s="96"/>
      <c r="E5" s="97"/>
      <c r="G5" s="154"/>
    </row>
    <row r="6" spans="1:7" s="52" customFormat="1" x14ac:dyDescent="0.3">
      <c r="A6" s="199" t="s">
        <v>307</v>
      </c>
      <c r="B6" s="200"/>
      <c r="C6" s="200"/>
      <c r="D6" s="96"/>
      <c r="E6" s="96"/>
      <c r="F6" s="96"/>
      <c r="G6" s="90"/>
    </row>
    <row r="7" spans="1:7" s="30" customFormat="1" ht="15" customHeight="1" x14ac:dyDescent="0.3">
      <c r="A7" s="209" t="s">
        <v>298</v>
      </c>
      <c r="B7" s="210"/>
      <c r="C7" s="210"/>
      <c r="D7" s="210"/>
      <c r="E7" s="210"/>
      <c r="F7" s="210"/>
      <c r="G7" s="211"/>
    </row>
    <row r="8" spans="1:7" s="30" customFormat="1" ht="79.2" x14ac:dyDescent="0.3">
      <c r="A8" s="143" t="s">
        <v>1</v>
      </c>
      <c r="B8" s="144" t="s">
        <v>299</v>
      </c>
      <c r="C8" s="144" t="s">
        <v>3</v>
      </c>
      <c r="D8" s="144" t="s">
        <v>4</v>
      </c>
      <c r="E8" s="145" t="s">
        <v>5</v>
      </c>
      <c r="F8" s="146" t="s">
        <v>300</v>
      </c>
      <c r="G8" s="147" t="s">
        <v>301</v>
      </c>
    </row>
    <row r="9" spans="1:7" s="30" customFormat="1" ht="26.4" x14ac:dyDescent="0.3">
      <c r="A9" s="148">
        <v>120101</v>
      </c>
      <c r="B9" s="12" t="s">
        <v>302</v>
      </c>
      <c r="C9" s="10" t="s">
        <v>318</v>
      </c>
      <c r="D9" s="11" t="s">
        <v>18</v>
      </c>
      <c r="E9" s="137">
        <v>608.83000000000004</v>
      </c>
      <c r="F9" s="29">
        <f>E9/2</f>
        <v>304.41500000000002</v>
      </c>
      <c r="G9" s="136">
        <v>13.93</v>
      </c>
    </row>
    <row r="10" spans="1:7" s="30" customFormat="1" x14ac:dyDescent="0.3">
      <c r="A10" s="149" t="s">
        <v>321</v>
      </c>
      <c r="B10" s="12" t="s">
        <v>320</v>
      </c>
      <c r="C10" s="10" t="s">
        <v>319</v>
      </c>
      <c r="D10" s="11" t="s">
        <v>18</v>
      </c>
      <c r="E10" s="137">
        <v>490</v>
      </c>
      <c r="F10" s="16">
        <f>E10/2</f>
        <v>245</v>
      </c>
      <c r="G10" s="136">
        <v>11.07</v>
      </c>
    </row>
    <row r="11" spans="1:7" s="30" customFormat="1" ht="27" thickBot="1" x14ac:dyDescent="0.35">
      <c r="A11" s="150">
        <v>220311</v>
      </c>
      <c r="B11" s="142" t="s">
        <v>302</v>
      </c>
      <c r="C11" s="151" t="s">
        <v>309</v>
      </c>
      <c r="D11" s="152" t="s">
        <v>18</v>
      </c>
      <c r="E11" s="139">
        <v>138.85</v>
      </c>
      <c r="F11" s="141">
        <f>E11/2</f>
        <v>69.424999999999997</v>
      </c>
      <c r="G11" s="138">
        <v>10.56</v>
      </c>
    </row>
    <row r="12" spans="1:7" s="30" customFormat="1" ht="15" thickTop="1" x14ac:dyDescent="0.3">
      <c r="A12" s="153"/>
      <c r="G12" s="47"/>
    </row>
    <row r="13" spans="1:7" x14ac:dyDescent="0.3">
      <c r="A13" s="51"/>
      <c r="G13" s="89"/>
    </row>
    <row r="14" spans="1:7" x14ac:dyDescent="0.3">
      <c r="A14" s="51"/>
      <c r="G14" s="89"/>
    </row>
    <row r="15" spans="1:7" x14ac:dyDescent="0.3">
      <c r="A15" s="51"/>
      <c r="G15" s="89"/>
    </row>
    <row r="16" spans="1:7" x14ac:dyDescent="0.3">
      <c r="A16" s="51"/>
      <c r="G16" s="89"/>
    </row>
    <row r="17" spans="1:7" x14ac:dyDescent="0.3">
      <c r="A17" s="51"/>
      <c r="G17" s="89"/>
    </row>
    <row r="18" spans="1:7" x14ac:dyDescent="0.3">
      <c r="A18" s="51"/>
      <c r="G18" s="89"/>
    </row>
    <row r="19" spans="1:7" x14ac:dyDescent="0.3">
      <c r="A19" s="51"/>
      <c r="G19" s="89"/>
    </row>
    <row r="20" spans="1:7" x14ac:dyDescent="0.3">
      <c r="A20" s="51"/>
      <c r="G20" s="89"/>
    </row>
    <row r="21" spans="1:7" x14ac:dyDescent="0.3">
      <c r="A21" s="51"/>
      <c r="G21" s="89"/>
    </row>
    <row r="22" spans="1:7" x14ac:dyDescent="0.3">
      <c r="A22" s="51"/>
      <c r="G22" s="89"/>
    </row>
    <row r="23" spans="1:7" x14ac:dyDescent="0.3">
      <c r="A23" s="51"/>
      <c r="G23" s="89"/>
    </row>
    <row r="24" spans="1:7" x14ac:dyDescent="0.3">
      <c r="A24" s="51"/>
      <c r="C24" s="140" t="s">
        <v>153</v>
      </c>
      <c r="G24" s="89"/>
    </row>
    <row r="25" spans="1:7" x14ac:dyDescent="0.3">
      <c r="A25" s="51"/>
      <c r="C25" s="95" t="s">
        <v>154</v>
      </c>
      <c r="G25" s="89"/>
    </row>
    <row r="26" spans="1:7" x14ac:dyDescent="0.3">
      <c r="A26" s="51"/>
      <c r="G26" s="89"/>
    </row>
    <row r="27" spans="1:7" x14ac:dyDescent="0.3">
      <c r="A27" s="51"/>
      <c r="G27" s="89"/>
    </row>
    <row r="28" spans="1:7" x14ac:dyDescent="0.3">
      <c r="A28" s="51"/>
      <c r="G28" s="89"/>
    </row>
    <row r="29" spans="1:7" x14ac:dyDescent="0.3">
      <c r="A29" s="51"/>
      <c r="G29" s="89"/>
    </row>
    <row r="30" spans="1:7" x14ac:dyDescent="0.3">
      <c r="A30" s="51"/>
      <c r="G30" s="89"/>
    </row>
    <row r="31" spans="1:7" ht="15" thickBot="1" x14ac:dyDescent="0.35">
      <c r="A31" s="155"/>
      <c r="B31" s="156"/>
      <c r="C31" s="156"/>
      <c r="D31" s="156"/>
      <c r="E31" s="156"/>
      <c r="F31" s="156"/>
      <c r="G31" s="157"/>
    </row>
    <row r="32" spans="1:7" ht="15" thickTop="1" x14ac:dyDescent="0.3"/>
  </sheetData>
  <mergeCells count="5">
    <mergeCell ref="A1:G1"/>
    <mergeCell ref="A2:G2"/>
    <mergeCell ref="A3:G3"/>
    <mergeCell ref="A6:C6"/>
    <mergeCell ref="A7:G7"/>
  </mergeCells>
  <pageMargins left="0.511811024" right="0.511811024" top="0.78740157499999996" bottom="0.78740157499999996" header="0.31496062000000002" footer="0.31496062000000002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 ORÇ. DESONERADO</vt:lpstr>
      <vt:lpstr>CRONOGRAMA DESONERADO</vt:lpstr>
      <vt:lpstr>MEMORIA DE CALCULO SEM RAMPA</vt:lpstr>
      <vt:lpstr>Itens de Maior Relevância</vt:lpstr>
      <vt:lpstr>' ORÇ. DESONERADO'!Area_de_impressao</vt:lpstr>
      <vt:lpstr>'CRONOGRAMA DESONERADO'!Area_de_impressao</vt:lpstr>
      <vt:lpstr>'Itens de Maior Relevância'!Area_de_impressao</vt:lpstr>
      <vt:lpstr>'MEMORIA DE CALCULO SEM RAMPA'!Area_de_impressao</vt:lpstr>
      <vt:lpstr>' ORÇ. DESONERADO'!Titulos_de_impressao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MIRELE.CARVALHO</dc:creator>
  <cp:lastModifiedBy>Colaborador</cp:lastModifiedBy>
  <cp:lastPrinted>2026-09-10T17:50:56Z</cp:lastPrinted>
  <dcterms:created xsi:type="dcterms:W3CDTF">2017-06-07T16:36:48Z</dcterms:created>
  <dcterms:modified xsi:type="dcterms:W3CDTF">2026-10-22T16:28:58Z</dcterms:modified>
</cp:coreProperties>
</file>