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ver\OneDrive\Documentos\AA ENGTOP\11 - Itambé\Implantação de Subestação e Pontos de Ar Condicionado na Escola 12 salas\"/>
    </mc:Choice>
  </mc:AlternateContent>
  <xr:revisionPtr revIDLastSave="0" documentId="13_ncr:1_{E7A00032-6BEC-4535-B650-637393BC8730}" xr6:coauthVersionLast="47" xr6:coauthVersionMax="47" xr10:uidLastSave="{00000000-0000-0000-0000-000000000000}"/>
  <bookViews>
    <workbookView xWindow="-108" yWindow="-108" windowWidth="23256" windowHeight="12456" activeTab="3" xr2:uid="{8EC11FC6-373D-4ADC-8002-739CE0A183DA}"/>
  </bookViews>
  <sheets>
    <sheet name="Orçamento Base" sheetId="1" r:id="rId1"/>
    <sheet name="Memória de Cálculo" sheetId="2" r:id="rId2"/>
    <sheet name="Composições" sheetId="3" r:id="rId3"/>
    <sheet name="Cronograma" sheetId="4" r:id="rId4"/>
    <sheet name="BDI" sheetId="5" r:id="rId5"/>
    <sheet name="COTAÇÕES" sheetId="6" r:id="rId6"/>
  </sheets>
  <definedNames>
    <definedName name="_xlnm.Print_Area" localSheetId="4">BDI!$A$1:$C$32</definedName>
    <definedName name="_xlnm.Print_Area" localSheetId="2">Composições!$A$1:$H$44</definedName>
    <definedName name="_xlnm.Print_Area" localSheetId="3">Cronograma!$A$1:$F$18</definedName>
    <definedName name="_xlnm.Print_Area" localSheetId="1">'Memória de Cálculo'!$A$1:$H$467</definedName>
    <definedName name="_xlnm.Print_Area" localSheetId="0">'Orçamento Base'!$A$1:$J$83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4" l="1"/>
  <c r="H8" i="4"/>
  <c r="F10" i="4"/>
  <c r="E10" i="4"/>
  <c r="D10" i="4"/>
  <c r="C10" i="4"/>
  <c r="D9" i="4"/>
  <c r="C9" i="4"/>
  <c r="H465" i="2" l="1"/>
  <c r="H464" i="2"/>
  <c r="H463" i="2"/>
  <c r="H466" i="2" s="1"/>
  <c r="F77" i="1" s="1"/>
  <c r="F76" i="1"/>
  <c r="F75" i="1"/>
  <c r="H460" i="2"/>
  <c r="H425" i="2"/>
  <c r="H390" i="2"/>
  <c r="F74" i="1" s="1"/>
  <c r="H352" i="2"/>
  <c r="H351" i="2"/>
  <c r="H349" i="2"/>
  <c r="H348" i="2"/>
  <c r="H345" i="2"/>
  <c r="H344" i="2"/>
  <c r="H342" i="2"/>
  <c r="H341" i="2"/>
  <c r="D339" i="2"/>
  <c r="H339" i="2" s="1"/>
  <c r="H340" i="2"/>
  <c r="H355" i="2" s="1"/>
  <c r="F73" i="1" s="1"/>
  <c r="H343" i="2"/>
  <c r="H346" i="2"/>
  <c r="H347" i="2"/>
  <c r="H350" i="2"/>
  <c r="H353" i="2"/>
  <c r="H354" i="2"/>
  <c r="D335" i="2"/>
  <c r="H335" i="2" s="1"/>
  <c r="D334" i="2"/>
  <c r="H334" i="2" s="1"/>
  <c r="D333" i="2"/>
  <c r="H333" i="2"/>
  <c r="D332" i="2"/>
  <c r="H332" i="2" s="1"/>
  <c r="D331" i="2"/>
  <c r="H331" i="2" s="1"/>
  <c r="D330" i="2"/>
  <c r="H330" i="2" s="1"/>
  <c r="D329" i="2"/>
  <c r="H329" i="2" s="1"/>
  <c r="D328" i="2"/>
  <c r="H328" i="2" s="1"/>
  <c r="H325" i="2"/>
  <c r="H319" i="2"/>
  <c r="D318" i="2"/>
  <c r="H316" i="2"/>
  <c r="H317" i="2"/>
  <c r="H318" i="2"/>
  <c r="H320" i="2"/>
  <c r="H321" i="2"/>
  <c r="H322" i="2"/>
  <c r="H323" i="2"/>
  <c r="H324" i="2"/>
  <c r="H326" i="2"/>
  <c r="H327" i="2"/>
  <c r="D315" i="2"/>
  <c r="H315" i="2" s="1"/>
  <c r="H336" i="2" s="1"/>
  <c r="F72" i="1" s="1"/>
  <c r="H312" i="2"/>
  <c r="F71" i="1" s="1"/>
  <c r="H277" i="2"/>
  <c r="F70" i="1" s="1"/>
  <c r="H269" i="2"/>
  <c r="F69" i="1" s="1"/>
  <c r="H265" i="2"/>
  <c r="F68" i="1" s="1"/>
  <c r="H259" i="2"/>
  <c r="F67" i="1" s="1"/>
  <c r="H255" i="2"/>
  <c r="F66" i="1" s="1"/>
  <c r="H251" i="2"/>
  <c r="F65" i="1" s="1"/>
  <c r="D246" i="2"/>
  <c r="H246" i="2" s="1"/>
  <c r="D245" i="2"/>
  <c r="H245" i="2" s="1"/>
  <c r="D244" i="2"/>
  <c r="H244" i="2" s="1"/>
  <c r="D240" i="2"/>
  <c r="H240" i="2" s="1"/>
  <c r="H241" i="2" s="1"/>
  <c r="F63" i="1" s="1"/>
  <c r="D236" i="2"/>
  <c r="H236" i="2" s="1"/>
  <c r="H237" i="2" s="1"/>
  <c r="F62" i="1" s="1"/>
  <c r="D231" i="2"/>
  <c r="H231" i="2" s="1"/>
  <c r="H232" i="2" s="1"/>
  <c r="F61" i="1" s="1"/>
  <c r="H61" i="1"/>
  <c r="H62" i="1"/>
  <c r="H63" i="1"/>
  <c r="H64" i="1"/>
  <c r="H65" i="1"/>
  <c r="H247" i="2" l="1"/>
  <c r="F64" i="1" s="1"/>
  <c r="I64" i="1" s="1"/>
  <c r="I65" i="1"/>
  <c r="I61" i="1"/>
  <c r="I63" i="1"/>
  <c r="I62" i="1"/>
  <c r="H228" i="2"/>
  <c r="F60" i="1" s="1"/>
  <c r="D223" i="2"/>
  <c r="H223" i="2" s="1"/>
  <c r="H224" i="2" s="1"/>
  <c r="F59" i="1" s="1"/>
  <c r="D219" i="2"/>
  <c r="H219" i="2" s="1"/>
  <c r="H220" i="2" s="1"/>
  <c r="F58" i="1" s="1"/>
  <c r="H216" i="2"/>
  <c r="F57" i="1" s="1"/>
  <c r="H212" i="2"/>
  <c r="F56" i="1" s="1"/>
  <c r="H208" i="2"/>
  <c r="F55" i="1" s="1"/>
  <c r="H204" i="2"/>
  <c r="F54" i="1" s="1"/>
  <c r="H199" i="2"/>
  <c r="H198" i="2"/>
  <c r="H194" i="2"/>
  <c r="H195" i="2" s="1"/>
  <c r="F52" i="1" s="1"/>
  <c r="H190" i="2"/>
  <c r="H189" i="2"/>
  <c r="H185" i="2"/>
  <c r="H186" i="2" s="1"/>
  <c r="F50" i="1" s="1"/>
  <c r="H181" i="2"/>
  <c r="H180" i="2"/>
  <c r="H176" i="2"/>
  <c r="H175" i="2"/>
  <c r="H172" i="2"/>
  <c r="F47" i="1" s="1"/>
  <c r="H136" i="2"/>
  <c r="F43" i="1" s="1"/>
  <c r="H132" i="2"/>
  <c r="F42" i="1" s="1"/>
  <c r="H128" i="2"/>
  <c r="F41" i="1" s="1"/>
  <c r="H124" i="2"/>
  <c r="F40" i="1" s="1"/>
  <c r="H120" i="2"/>
  <c r="F39" i="1" s="1"/>
  <c r="H116" i="2"/>
  <c r="F38" i="1" s="1"/>
  <c r="H112" i="2"/>
  <c r="F37" i="1" s="1"/>
  <c r="H108" i="2"/>
  <c r="F36" i="1" s="1"/>
  <c r="H104" i="2"/>
  <c r="F35" i="1" s="1"/>
  <c r="H100" i="2"/>
  <c r="F34" i="1" s="1"/>
  <c r="H96" i="2"/>
  <c r="F33" i="1" s="1"/>
  <c r="H36" i="1"/>
  <c r="H33" i="1"/>
  <c r="H34" i="1"/>
  <c r="H35" i="1"/>
  <c r="H37" i="1"/>
  <c r="H38" i="1"/>
  <c r="H39" i="1"/>
  <c r="H40" i="1"/>
  <c r="H41" i="1"/>
  <c r="H42" i="1"/>
  <c r="H43" i="1"/>
  <c r="H200" i="2" l="1"/>
  <c r="F53" i="1" s="1"/>
  <c r="H182" i="2"/>
  <c r="F49" i="1" s="1"/>
  <c r="H177" i="2"/>
  <c r="F48" i="1" s="1"/>
  <c r="H191" i="2"/>
  <c r="F51" i="1" s="1"/>
  <c r="I43" i="1"/>
  <c r="I42" i="1"/>
  <c r="I41" i="1"/>
  <c r="I40" i="1"/>
  <c r="I39" i="1"/>
  <c r="I38" i="1"/>
  <c r="I37" i="1"/>
  <c r="I36" i="1"/>
  <c r="I35" i="1"/>
  <c r="I34" i="1"/>
  <c r="I33" i="1"/>
  <c r="H72" i="1"/>
  <c r="I72" i="1" s="1"/>
  <c r="H73" i="1"/>
  <c r="I73" i="1" s="1"/>
  <c r="H74" i="1"/>
  <c r="I74" i="1" s="1"/>
  <c r="H75" i="1"/>
  <c r="I75" i="1" s="1"/>
  <c r="H76" i="1"/>
  <c r="I76" i="1" s="1"/>
  <c r="H77" i="1"/>
  <c r="I77" i="1" s="1"/>
  <c r="H54" i="1"/>
  <c r="I54" i="1" s="1"/>
  <c r="H57" i="1"/>
  <c r="I57" i="1" s="1"/>
  <c r="H58" i="1"/>
  <c r="I58" i="1" s="1"/>
  <c r="H59" i="1"/>
  <c r="I59" i="1" s="1"/>
  <c r="H60" i="1"/>
  <c r="I60" i="1" s="1"/>
  <c r="H66" i="1"/>
  <c r="I66" i="1" s="1"/>
  <c r="H67" i="1"/>
  <c r="I67" i="1" s="1"/>
  <c r="H68" i="1"/>
  <c r="I68" i="1" s="1"/>
  <c r="H69" i="1"/>
  <c r="I69" i="1" s="1"/>
  <c r="H70" i="1"/>
  <c r="I70" i="1" s="1"/>
  <c r="H71" i="1"/>
  <c r="I71" i="1" s="1"/>
  <c r="H52" i="1"/>
  <c r="I52" i="1" s="1"/>
  <c r="H56" i="1"/>
  <c r="I56" i="1" s="1"/>
  <c r="H55" i="1"/>
  <c r="I55" i="1" s="1"/>
  <c r="H53" i="1"/>
  <c r="H51" i="1"/>
  <c r="H50" i="1"/>
  <c r="I50" i="1" s="1"/>
  <c r="H49" i="1"/>
  <c r="H48" i="1"/>
  <c r="H47" i="1"/>
  <c r="I47" i="1" s="1"/>
  <c r="H30" i="1"/>
  <c r="H31" i="1"/>
  <c r="A3" i="5"/>
  <c r="A3" i="4"/>
  <c r="A4" i="2"/>
  <c r="A3" i="2"/>
  <c r="H25" i="3"/>
  <c r="I49" i="1" l="1"/>
  <c r="I53" i="1"/>
  <c r="I48" i="1"/>
  <c r="I51" i="1"/>
  <c r="I78" i="1" l="1"/>
  <c r="H4" i="6"/>
  <c r="G11" i="1" s="1"/>
  <c r="H11" i="1" s="1"/>
  <c r="H91" i="2"/>
  <c r="H92" i="2" s="1"/>
  <c r="F32" i="1" s="1"/>
  <c r="H87" i="2"/>
  <c r="H88" i="2" s="1"/>
  <c r="F31" i="1" s="1"/>
  <c r="I31" i="1" s="1"/>
  <c r="H83" i="2"/>
  <c r="H84" i="2" s="1"/>
  <c r="F30" i="1" s="1"/>
  <c r="I30" i="1" s="1"/>
  <c r="H79" i="2"/>
  <c r="H80" i="2" s="1"/>
  <c r="F29" i="1" s="1"/>
  <c r="H76" i="2"/>
  <c r="F28" i="1" s="1"/>
  <c r="H72" i="2"/>
  <c r="F27" i="1" s="1"/>
  <c r="H68" i="2"/>
  <c r="F26" i="1" s="1"/>
  <c r="H63" i="2"/>
  <c r="H64" i="2" s="1"/>
  <c r="F25" i="1" s="1"/>
  <c r="H60" i="2"/>
  <c r="F24" i="1" s="1"/>
  <c r="H56" i="2"/>
  <c r="F23" i="1" s="1"/>
  <c r="H51" i="2"/>
  <c r="H50" i="2"/>
  <c r="H46" i="2"/>
  <c r="H45" i="2"/>
  <c r="H41" i="2"/>
  <c r="H42" i="2" s="1"/>
  <c r="F20" i="1" s="1"/>
  <c r="H37" i="2"/>
  <c r="H36" i="2"/>
  <c r="H33" i="2"/>
  <c r="F18" i="1" s="1"/>
  <c r="H29" i="2"/>
  <c r="F17" i="1" s="1"/>
  <c r="H25" i="2"/>
  <c r="F16" i="1" s="1"/>
  <c r="H21" i="2"/>
  <c r="F15" i="1" s="1"/>
  <c r="H34" i="3"/>
  <c r="H33" i="3"/>
  <c r="H32" i="3"/>
  <c r="H31" i="3"/>
  <c r="H30" i="3"/>
  <c r="H29" i="3"/>
  <c r="H28" i="3"/>
  <c r="H27" i="3"/>
  <c r="H26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2" i="1"/>
  <c r="C8" i="4"/>
  <c r="H52" i="2" l="1"/>
  <c r="F22" i="1" s="1"/>
  <c r="I22" i="1" s="1"/>
  <c r="I28" i="1"/>
  <c r="I24" i="1"/>
  <c r="I32" i="1"/>
  <c r="H38" i="2"/>
  <c r="F19" i="1" s="1"/>
  <c r="I19" i="1" s="1"/>
  <c r="H47" i="2"/>
  <c r="F21" i="1" s="1"/>
  <c r="I21" i="1" s="1"/>
  <c r="I18" i="1"/>
  <c r="I27" i="1"/>
  <c r="I23" i="1"/>
  <c r="I26" i="1"/>
  <c r="I16" i="1"/>
  <c r="I29" i="1"/>
  <c r="I20" i="1"/>
  <c r="I25" i="1"/>
  <c r="I17" i="1"/>
  <c r="H36" i="3"/>
  <c r="H38" i="3" s="1"/>
  <c r="G15" i="1" s="1"/>
  <c r="H15" i="1" s="1"/>
  <c r="I15" i="1" s="1"/>
  <c r="I44" i="1" l="1"/>
  <c r="H16" i="2"/>
  <c r="F11" i="1" s="1"/>
  <c r="I11" i="1" s="1"/>
  <c r="A2" i="5"/>
  <c r="H48" i="5"/>
  <c r="G48" i="5"/>
  <c r="F48" i="5"/>
  <c r="H26" i="5"/>
  <c r="G26" i="5"/>
  <c r="F26" i="5"/>
  <c r="C26" i="5"/>
  <c r="C24" i="5"/>
  <c r="C19" i="5"/>
  <c r="A5" i="4"/>
  <c r="A4" i="4"/>
  <c r="H11" i="4"/>
  <c r="G11" i="4"/>
  <c r="H11" i="2"/>
  <c r="H12" i="2" s="1"/>
  <c r="F10" i="1" s="1"/>
  <c r="L81" i="1"/>
  <c r="H10" i="1"/>
  <c r="H10" i="4" l="1"/>
  <c r="H9" i="4"/>
  <c r="I10" i="1"/>
  <c r="E9" i="4" l="1"/>
  <c r="G9" i="4" s="1"/>
  <c r="G10" i="4"/>
  <c r="I12" i="1" l="1"/>
  <c r="I80" i="1" s="1"/>
  <c r="J36" i="1" l="1"/>
  <c r="J61" i="1"/>
  <c r="J64" i="1"/>
  <c r="J63" i="1"/>
  <c r="J65" i="1"/>
  <c r="J62" i="1"/>
  <c r="J78" i="1"/>
  <c r="J43" i="1"/>
  <c r="J38" i="1"/>
  <c r="J33" i="1"/>
  <c r="J35" i="1"/>
  <c r="J40" i="1"/>
  <c r="J42" i="1"/>
  <c r="J37" i="1"/>
  <c r="J34" i="1"/>
  <c r="J41" i="1"/>
  <c r="J39" i="1"/>
  <c r="J77" i="1"/>
  <c r="J76" i="1"/>
  <c r="J74" i="1"/>
  <c r="J75" i="1"/>
  <c r="J73" i="1"/>
  <c r="J72" i="1"/>
  <c r="J54" i="1"/>
  <c r="J52" i="1"/>
  <c r="J69" i="1"/>
  <c r="J71" i="1"/>
  <c r="J70" i="1"/>
  <c r="J60" i="1"/>
  <c r="J57" i="1"/>
  <c r="J68" i="1"/>
  <c r="J66" i="1"/>
  <c r="J67" i="1"/>
  <c r="J59" i="1"/>
  <c r="J58" i="1"/>
  <c r="J51" i="1"/>
  <c r="J56" i="1"/>
  <c r="J47" i="1"/>
  <c r="J53" i="1"/>
  <c r="J55" i="1"/>
  <c r="J49" i="1"/>
  <c r="J48" i="1"/>
  <c r="J50" i="1"/>
  <c r="J30" i="1"/>
  <c r="J31" i="1"/>
  <c r="D8" i="4"/>
  <c r="J11" i="1"/>
  <c r="E8" i="4" l="1"/>
  <c r="G8" i="4" s="1"/>
  <c r="D13" i="4"/>
  <c r="J29" i="1"/>
  <c r="J27" i="1"/>
  <c r="J22" i="1"/>
  <c r="J23" i="1"/>
  <c r="J21" i="1"/>
  <c r="J25" i="1"/>
  <c r="J16" i="1"/>
  <c r="J17" i="1"/>
  <c r="J19" i="1"/>
  <c r="J20" i="1"/>
  <c r="J24" i="1"/>
  <c r="J15" i="1"/>
  <c r="J18" i="1"/>
  <c r="J32" i="1"/>
  <c r="J28" i="1"/>
  <c r="J26" i="1"/>
  <c r="J44" i="1"/>
  <c r="I88" i="1"/>
  <c r="F14" i="4"/>
  <c r="J10" i="1"/>
  <c r="J80" i="1"/>
  <c r="J12" i="1"/>
  <c r="E14" i="4" l="1"/>
  <c r="E15" i="4" s="1"/>
  <c r="E16" i="4" l="1"/>
  <c r="E17" i="4" s="1"/>
  <c r="G14" i="4"/>
  <c r="H12" i="4"/>
  <c r="F15" i="4"/>
  <c r="F16" i="4" l="1"/>
  <c r="G15" i="4"/>
  <c r="F17" i="4" l="1"/>
  <c r="G17" i="4" l="1"/>
</calcChain>
</file>

<file path=xl/sharedStrings.xml><?xml version="1.0" encoding="utf-8"?>
<sst xmlns="http://schemas.openxmlformats.org/spreadsheetml/2006/main" count="1048" uniqueCount="417">
  <si>
    <t>TABELAS REFERÊNCIA:</t>
  </si>
  <si>
    <t>BDI = 18,58%</t>
  </si>
  <si>
    <t xml:space="preserve">ORÇAMENTO BASE                               </t>
  </si>
  <si>
    <t>ITEM</t>
  </si>
  <si>
    <t>FONTE</t>
  </si>
  <si>
    <t xml:space="preserve">CÓDIGO </t>
  </si>
  <si>
    <t>DISCRIMINAÇÃO DOS SERVIÇOS</t>
  </si>
  <si>
    <t>UNIDADE</t>
  </si>
  <si>
    <t>QUANTIDADE</t>
  </si>
  <si>
    <t>PREÇO UNITÁRIO SEM BDI</t>
  </si>
  <si>
    <t>PREÇO UNITÁRIO COM BDI</t>
  </si>
  <si>
    <t>PREÇO TOTAL COM BDI</t>
  </si>
  <si>
    <t>PESO (%)</t>
  </si>
  <si>
    <t xml:space="preserve">PREÇO TOTAL </t>
  </si>
  <si>
    <t>1.0</t>
  </si>
  <si>
    <t>SERVIÇOS PRELIMINARES</t>
  </si>
  <si>
    <t>1.1</t>
  </si>
  <si>
    <t>SINAPI</t>
  </si>
  <si>
    <t>FORNECIMENTO E INSTALAÇÃO DE PLACA DE OBRA COM CHAPA GALVANIZADA E ESTRUTURA DE MADEIRA. AF_03/2022_PS</t>
  </si>
  <si>
    <t>M2</t>
  </si>
  <si>
    <t>1.2</t>
  </si>
  <si>
    <t>M</t>
  </si>
  <si>
    <t>TOTAL 1.0</t>
  </si>
  <si>
    <t>2.0</t>
  </si>
  <si>
    <t>2.1</t>
  </si>
  <si>
    <t>2.2</t>
  </si>
  <si>
    <t>TOTAL 2.0</t>
  </si>
  <si>
    <t>3.0</t>
  </si>
  <si>
    <t>3.1</t>
  </si>
  <si>
    <t>3.2</t>
  </si>
  <si>
    <t>3.3</t>
  </si>
  <si>
    <t>UND</t>
  </si>
  <si>
    <t>TOTAL 3.0</t>
  </si>
  <si>
    <t>ORSE</t>
  </si>
  <si>
    <t>103326</t>
  </si>
  <si>
    <t>ALVENARIA DE VEDAÇÃO DE BLOCOS CERÂMICOS FURADOS NA VERTICAL DE 19X19X39 CM (ESPESSURA 19 CM) E ARGAMASSA DE ASSENTAMENTO COM PREPARO EM BETONEIRA. AF_12/2021</t>
  </si>
  <si>
    <t>CHAPISCO APLICADO EM ALVENARIAS E ESTRUTURAS DE CONCRETO INTERNAS, COM COLHER DE PEDREIRO.  ARGAMASSA TRAÇO 1:3 COM PREPARO EM BETONEIRA 400L. AF_10/2022</t>
  </si>
  <si>
    <t>87529</t>
  </si>
  <si>
    <t>MASSA ÚNICA, EM ARGAMASSA TRAÇO 1:2:8, PREPARO MECÂNICO, APLICADA MANUALMENTE EM PAREDES INTERNAS DE AMBIENTES COM ÁREA ENTRE 5M² E 10M², E = 17,5MM, COM TALISCAS. AF_03/2024</t>
  </si>
  <si>
    <t>TOTAL GERAL</t>
  </si>
  <si>
    <t>RECURSOS: PRÓPRIOS</t>
  </si>
  <si>
    <t>MEMÓRIA DE CÁLCULO DO ORÇAMENTO BASE</t>
  </si>
  <si>
    <t>Item</t>
  </si>
  <si>
    <t>COMPRIMENTO</t>
  </si>
  <si>
    <t>ALTURA</t>
  </si>
  <si>
    <t>LARGURA</t>
  </si>
  <si>
    <t>REPETIÇÕES</t>
  </si>
  <si>
    <t>TOTAL</t>
  </si>
  <si>
    <t>PLACA DE OBRA EM CHAPA AÇO GALVANIZADO, INSTALADA</t>
  </si>
  <si>
    <t>DIMENSÕES</t>
  </si>
  <si>
    <t>SUB TOTAL</t>
  </si>
  <si>
    <t>2.3</t>
  </si>
  <si>
    <t>2.4</t>
  </si>
  <si>
    <t>2.5</t>
  </si>
  <si>
    <t>UNIDADES</t>
  </si>
  <si>
    <t>COMPOSIÇÕES DE CUSTOS</t>
  </si>
  <si>
    <t>DISCRIMINAÇÃO</t>
  </si>
  <si>
    <t>CLASS</t>
  </si>
  <si>
    <t>UNID.</t>
  </si>
  <si>
    <t>COEF.</t>
  </si>
  <si>
    <t>PREÇO TOTAL (R$)</t>
  </si>
  <si>
    <t>PREÇO (mão-de-obra):</t>
  </si>
  <si>
    <t>PREÇO (material):</t>
  </si>
  <si>
    <t>PREÇO (equipamento):</t>
  </si>
  <si>
    <t>COEFICIENTES EXTRAÍDOS DA TABELA:</t>
  </si>
  <si>
    <t>INSUMOS ADAPTADOS DA TABELA:</t>
  </si>
  <si>
    <t>CRONOGRAMA FÍSICO FINANCEIRO</t>
  </si>
  <si>
    <t>30 DIAS</t>
  </si>
  <si>
    <t>60 DIAS</t>
  </si>
  <si>
    <t>VALOR TOTAL</t>
  </si>
  <si>
    <t>MÊS 01</t>
  </si>
  <si>
    <t>MÊS 02</t>
  </si>
  <si>
    <t>VALOR SIMPLES (R$)</t>
  </si>
  <si>
    <t>PERCENTUAL SIMPLES (%)</t>
  </si>
  <si>
    <t>VALOR ACUMULADO (R$)</t>
  </si>
  <si>
    <t>PERCENTUAL ACUMULADO (%)</t>
  </si>
  <si>
    <t xml:space="preserve">COMPOSIÇÃO DE BDI </t>
  </si>
  <si>
    <t>Preencher os campos em amarelo</t>
  </si>
  <si>
    <t>COD</t>
  </si>
  <si>
    <t>DESCRIÇÃO</t>
  </si>
  <si>
    <t>%</t>
  </si>
  <si>
    <t>Não ultrapassar a faixa de limites abaixo, caso tenha duvida sobre o tipo da obra, realizar consulta no ACORDÃO 2622/2013-TCU ou pedir orientações pra alguem da GIDUR.</t>
  </si>
  <si>
    <t>Despesas Indiretas</t>
  </si>
  <si>
    <t>AC</t>
  </si>
  <si>
    <t>Administração central</t>
  </si>
  <si>
    <r>
      <t xml:space="preserve"> </t>
    </r>
    <r>
      <rPr>
        <sz val="11"/>
        <color indexed="8"/>
        <rFont val="Arial"/>
        <family val="2"/>
      </rPr>
      <t>Para o tipo de obra “Construção de Edifícios”:</t>
    </r>
  </si>
  <si>
    <t>Para o tipo de obra “Construção de Redes de Abastecimento de Água, Coleta de Esgoto e Construções Correlatas”:</t>
  </si>
  <si>
    <t>DF</t>
  </si>
  <si>
    <t>Despesas financeiras</t>
  </si>
  <si>
    <t>PARCELA DO BDI</t>
  </si>
  <si>
    <t>1 Quartil</t>
  </si>
  <si>
    <t>Médio</t>
  </si>
  <si>
    <t>3 Quartil</t>
  </si>
  <si>
    <t>R</t>
  </si>
  <si>
    <t>Riscos</t>
  </si>
  <si>
    <t>Administração Central</t>
  </si>
  <si>
    <t>Seguro e Garantia</t>
  </si>
  <si>
    <t>Risco</t>
  </si>
  <si>
    <t>Benefício</t>
  </si>
  <si>
    <t>Despesas Financeiras</t>
  </si>
  <si>
    <t>S + G</t>
  </si>
  <si>
    <t>Garantia/seguros</t>
  </si>
  <si>
    <t>Lucro</t>
  </si>
  <si>
    <t>L</t>
  </si>
  <si>
    <t>PIS, COFINS e ISSQN</t>
  </si>
  <si>
    <t>Conforme legislação específica</t>
  </si>
  <si>
    <r>
      <t xml:space="preserve"> </t>
    </r>
    <r>
      <rPr>
        <sz val="11"/>
        <color indexed="8"/>
        <rFont val="Arial"/>
        <family val="2"/>
      </rPr>
      <t>Para o tipo de obra “Construção de Rodovias e Ferrovias”:</t>
    </r>
  </si>
  <si>
    <t>Para “Fornecimento de Materiais e Equipamentos”:</t>
  </si>
  <si>
    <t>I</t>
  </si>
  <si>
    <t>Impostos</t>
  </si>
  <si>
    <t>PIS</t>
  </si>
  <si>
    <t>COFINS</t>
  </si>
  <si>
    <t>ISS</t>
  </si>
  <si>
    <t>TOTAL DOS IMPOSTOS</t>
  </si>
  <si>
    <t xml:space="preserve">BDI = </t>
  </si>
  <si>
    <t>O valor final do BDI não pode ultrapassar os limites abaixo, quando não tiver desoneração do INSS na folha de pagamento, pois foram calculados sem desoneração:</t>
  </si>
  <si>
    <t>VALORES DE BDI POR TIPO DE OBRA</t>
  </si>
  <si>
    <t>TIPO DE OBRA</t>
  </si>
  <si>
    <t>Construção de Edifícios</t>
  </si>
  <si>
    <t>Construção de Rodovias e Ferrovias</t>
  </si>
  <si>
    <t>Construção de Redes de Abastecimento de Água, Coleta de Esgoto e Construções Correlatas</t>
  </si>
  <si>
    <t>Construção e Manutenção de Estações e Redes de Distribuição de Energia Elétrica</t>
  </si>
  <si>
    <t>Obras Portuárias, Marítimas e Fluviais</t>
  </si>
  <si>
    <t>Fornecimento de Materiais e Equipamentos</t>
  </si>
  <si>
    <t xml:space="preserve">MAPA DE COTAÇÕES DOS EQUIPAMENTOS </t>
  </si>
  <si>
    <t>OBJETO DA COTAÇÃO</t>
  </si>
  <si>
    <t>Nome da Empresa</t>
  </si>
  <si>
    <t>CNPJ</t>
  </si>
  <si>
    <t>Nome  do Contato</t>
  </si>
  <si>
    <t>telefone</t>
  </si>
  <si>
    <t>Data da Cotação</t>
  </si>
  <si>
    <t>valor da cotação</t>
  </si>
  <si>
    <t>COTAÇÃO DE MERCADO</t>
  </si>
  <si>
    <t>BDI ADOTADO DE 18,58%</t>
  </si>
  <si>
    <t>FONTE: TABELA DO SINAPI JULHO/2025 NÃO DESONERADA - ORSE JULHO/2025-1</t>
  </si>
  <si>
    <t>PRESTAÇÃO DE SERVIÇO TÉCNICO DE ENGENHARIA PARA ELABORAÇÃO DE PROJETO ELÉTRICO DE SUBESTAÇÃO DO PRÉDIO DO CENTRO ADMINISTRATIVO COM APROVAÇÃO JUNTO A CELPE</t>
  </si>
  <si>
    <t>MONTAGEM DE ACESSÓRIOS PARA SUBESTAÇÃO TRANSFORMADORA EM POSTE DE CONCRETO ARMADO DE SECAO DUPLO T, EXTENSAO DE 10,00 M, RESISTENCIA DE 600 DAN, TIPO B - CONFORME PROJETOS</t>
  </si>
  <si>
    <t>CAIXA ENTERRADA ELÉTRICA RETANGULAR, EM ALVENARIA COM BLOCOS DE CONCRETO, FUNDO COM BRITA, DIMENSÕES INTERNAS: 0,6X0,6X0,6 M. AF_12/2020</t>
  </si>
  <si>
    <t>CABO DE COBRE FLEXÍVEL ISOLADO, 35 MM², 0,6/1,0 KV, PARA REDE AÉREA DE DISTRIBUIÇÃO DE ENERGIA ELÉTRICA DE BAIXA TENSÃO - FORNECIMENTO E INSTALAÇÃO. AF_07/2020</t>
  </si>
  <si>
    <t>CABO DE COBRE FLEXÍVEL ISOLADO, 50 MM², 0,6/1,0 KV, PARA REDE AÉREA DE DISTRIBUIÇÃO DE ENERGIA ELÉTRICA DE BAIXA TENSÃO - FORNECIMENTO E INSTALAÇÃO. AF_07/2020</t>
  </si>
  <si>
    <t>CABO DE COBRE FLEXÍVEL ISOLADO, 70 MM², 0,6/1,0 KV, PARA REDE AÉREA DE DISTRIBUIÇÃO DE ENERGIA ELÉTRICA DE BAIXA TENSÃO - FORNECIMENTO E INSTALAÇÃO. AF_07/2020</t>
  </si>
  <si>
    <t>Fornecimento de cabo de aço cobreado 3 x 9 awg</t>
  </si>
  <si>
    <t>KG</t>
  </si>
  <si>
    <t>CAIXA ENTERRADA ELÉTRICA RETANGULAR, EM ALVENARIA COM TIJOLOS CERÂMICOS MACIÇOS, FUNDO COM BRITA, DIMENSÕES INTERNAS: 0,3X0,3X0,3 M. AF_12/2020</t>
  </si>
  <si>
    <t>CAIXA INTERNA/EXTERNA DE MEDICAO PARA 1 MEDIDOR TRIFASICO, COM VISOR, EM CHAPA DE ACO 18 USG (PADRAO DA CONCESSIONARIA LOCAL)</t>
  </si>
  <si>
    <t>ELETRODUTO RÍGIDO SOLDÁVEL, PVC, DN 20 MM (½''), APARENTE - FORNECIMENTO E INSTALAÇÃO. AF_10/2022</t>
  </si>
  <si>
    <t>COMPOSIÇÃO</t>
  </si>
  <si>
    <t>PREÇO (R$)</t>
  </si>
  <si>
    <t>CÓDIGO / TABELA</t>
  </si>
  <si>
    <t>00543/ORSE</t>
  </si>
  <si>
    <t>Cartucho para conector cunha série vermelho</t>
  </si>
  <si>
    <t>MAT.</t>
  </si>
  <si>
    <t>00588/ORSE</t>
  </si>
  <si>
    <t>Chave fusível 15kv- 24kv 100a 12000a</t>
  </si>
  <si>
    <t>00654/ORSE</t>
  </si>
  <si>
    <t>Conec ampactinho tipo ii verde - 880.560-1</t>
  </si>
  <si>
    <t>00655/ORSE</t>
  </si>
  <si>
    <t>Conec ampactinho tipo VII vermelho / br 444.033-2</t>
  </si>
  <si>
    <t>00656/ORSE</t>
  </si>
  <si>
    <t>Conec cunha p/c 2 c/ 1/0 awg al</t>
  </si>
  <si>
    <t>00657/ORSE</t>
  </si>
  <si>
    <t>Conec cunha p/c 6 c/ 1/0 awg al</t>
  </si>
  <si>
    <t>00658/ORSE</t>
  </si>
  <si>
    <t>Conec cunha p/c 6 c/ 2 awg al</t>
  </si>
  <si>
    <t>00660/ORSE</t>
  </si>
  <si>
    <t>Conector c look</t>
  </si>
  <si>
    <t>00664/ORSE</t>
  </si>
  <si>
    <t>Conector p/ haste de aterramento 5/8"</t>
  </si>
  <si>
    <t>00714/ORSE</t>
  </si>
  <si>
    <t>Cruzeta em concreto armado, tipo "t", 1900mm</t>
  </si>
  <si>
    <t>00927/ORSE</t>
  </si>
  <si>
    <t>Estribo normal alça 2 awg para co</t>
  </si>
  <si>
    <t>00958/ORSE</t>
  </si>
  <si>
    <t>Fio alumínio recozido para amarração 6 awg</t>
  </si>
  <si>
    <t>01064/ORSE</t>
  </si>
  <si>
    <t>Grampo linha viva 6 a 250 mcm, ramal 8 a 2/0 awg</t>
  </si>
  <si>
    <t>01664/ORSE</t>
  </si>
  <si>
    <t>Pára-raio tipo polimérico 12KV, com desligador automático, resist. n/ linear</t>
  </si>
  <si>
    <t>01683/ORSE</t>
  </si>
  <si>
    <t>Parafuso cabeça quadrada 16 x 400mm</t>
  </si>
  <si>
    <t>ARRUELA QUADRADA EM ACO GALVANIZADO, DIMENSAO = 38 MM, ESPESSURA = 3MM, DIAMETRO DO FURO= 18 MM</t>
  </si>
  <si>
    <t>PARAFUSO M16 EM ACO GALVANIZADO, COMPRIMENTO = 400 MM, DIAMETRO = 16 MM, ROSCA DUPLA</t>
  </si>
  <si>
    <t>PARAFUSO M16 EM ACO GALVANIZADO, COMPRIMENTO = 300 MM, DIAMETRO = 16 MM, ROSCA MAQUINA, CABECA QUADRADA</t>
  </si>
  <si>
    <t>PINO ROSCA EXTERNA, EM ACO GALVANIZADO, PARA ISOLADOR DE 15KV, DIAMETRO 25 MM, COMPRIMENTO *290* MM</t>
  </si>
  <si>
    <t>01018/SINAPI</t>
  </si>
  <si>
    <t>CABO DE COBRE, FLEXIVEL, CLASSE 4 OU 5, ISOLACAO EM PVC/A, ANTICHAMA BWF-B, COBERTURA PVC-ST1, ANTICHAMA BWF-B, 1 CONDUTOR, 0,6/1 KV, SECAO NOMINAL 50 MM2</t>
  </si>
  <si>
    <t>03379/SINAPI</t>
  </si>
  <si>
    <t>HASTE DE ATERRAMENTO EM ACO COM 3,00 M DE COMPRIMENTO E DN = 5/8", REVESTIDA COM BAIXA CAMADA DE COBRE, SEM CONECTOR</t>
  </si>
  <si>
    <t>ISOLADOR DE PORCELANA, TIPO PINO MONOCORPO, PARA TENSAO DE *15* KV</t>
  </si>
  <si>
    <t>SUPORTE EM ACO GALVANIZADO PARA TRANSFORMADOR PARA POSTE DUPLO T 185 X 95 MM, CHAPA DE 5/16"</t>
  </si>
  <si>
    <t>POSTE DE CONCRETO ARMADO DE SECAO DUPLO T, EXTENSAO DE 10,00 M, RESISTENCIA DE 600 DAN, TIPO B</t>
  </si>
  <si>
    <t>00881/ORSE</t>
  </si>
  <si>
    <t>Elo fusível 2 h, 500 mm</t>
  </si>
  <si>
    <t>PREÇO TOTAL (UNIT.):</t>
  </si>
  <si>
    <t>COMPOSIÇÃO EXTRAÍDA DO CÓDIGO 00323/ORSE - MONTAGEM DE ACESSÓRIOS PARA SUBESTAÇÃO TRANSFORMADORA EM POSTE - REV. 01-2023</t>
  </si>
  <si>
    <t>MONTAGEM CONFORME PROJETOS</t>
  </si>
  <si>
    <t>ASSENTAMENTO DE POSTE PARA TRANSFORMADOR</t>
  </si>
  <si>
    <t>SUBESTAÇÃO AÉREA</t>
  </si>
  <si>
    <t>CAIXAS DE INSPEÇÃO</t>
  </si>
  <si>
    <t>LIGAÇÕES SUBESTAÇÃO AÉREA</t>
  </si>
  <si>
    <t>DESCIDA ATÉ CAIXA DE MEDIÇÃO</t>
  </si>
  <si>
    <t>LIGAÇÕES SUBESTAÇÃO AÉREA E ATERRAMENTOS</t>
  </si>
  <si>
    <t>DISTRIBUIÇÃO ATÉ QUADROS</t>
  </si>
  <si>
    <t>SISTEMA DE ATERRAMENTOS</t>
  </si>
  <si>
    <t>CAIXA DE PROTEÇÃO CONFORME PROJETOS</t>
  </si>
  <si>
    <t>BASE / APOIO DA CAIXA DE PROTEÇÃO DO MEDIDOR</t>
  </si>
  <si>
    <t>ELETRODUTO PARA LEITURA REMOTA</t>
  </si>
  <si>
    <t>Menor preço</t>
  </si>
  <si>
    <t xml:space="preserve">S A ENGENHARIA E CONSULTORIA </t>
  </si>
  <si>
    <t>28.942.539/0001-89</t>
  </si>
  <si>
    <t>SAULO DAVI</t>
  </si>
  <si>
    <t>81.99999-9882</t>
  </si>
  <si>
    <t>DISTAC ENGENHARIA E CONSULTORIA LTDA</t>
  </si>
  <si>
    <t>07.653.493/0001-08</t>
  </si>
  <si>
    <t>TADZIO ALESSANDRO</t>
  </si>
  <si>
    <t>81-3083-3363</t>
  </si>
  <si>
    <t>S M ENGENHARIA</t>
  </si>
  <si>
    <t>21.303.988/0001-38</t>
  </si>
  <si>
    <t>JAILTON</t>
  </si>
  <si>
    <t>81-98229-1636</t>
  </si>
  <si>
    <t>PRESTAÇÃO DE SERVIÇO TÉCNICO DE ENGENHARIA PARA ELABORAÇÃO DE PROJETO ELÉTRICO DE SUBESTAÇÃO DO PRÉDIO CRECHE TIPO 01 - PADRÃO FNDE - OPÇÃO 220V</t>
  </si>
  <si>
    <t>INSUMOS SINAPI</t>
  </si>
  <si>
    <t>ASSENTAMENTO DE POSTE DE CONCRETO COM COMPRIMENTO NOMINAL DE 10 M, CARGA NOMINAL DE 600 DAN, ENGASTAMENTO BASE CONCRETADA COM 1 M DE CONCRETO E 0,6 M DE SOLO (NÃO INCLUI FORNECIMENTO). AF_04/2025</t>
  </si>
  <si>
    <t>DISJUNTOR TERMOMAGNÉTICO TRIPOLAR, CORRENTE NOMINAL DE 200A - FORNECIMENTO E INSTALAÇÃO. AF_07/2025</t>
  </si>
  <si>
    <t>PREFEITURA MUNICIPAL DE ITAMBÉ</t>
  </si>
  <si>
    <t>LOCALIZAÇÃO: RUA DESEMBARGADOR JOÃO PAES, S/N, DISTRITO DE IBIRANGA - ITAMBÉ/PE</t>
  </si>
  <si>
    <t>OBJETO: IMPLANTAÇÃO DE SUBESTAÇÃO E INSTALAÇÕES DE PONTOS DE AR CONDICIONADO NO ESPAÇO EDUCATIVO URBANO, COM 12 SALAS DE AULA</t>
  </si>
  <si>
    <t>DATA: MARÇO DE 2026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</si>
  <si>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</si>
  <si>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</si>
  <si>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</si>
  <si>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</si>
  <si>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</si>
  <si>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</si>
  <si>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</si>
  <si>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</si>
  <si>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</si>
  <si>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</si>
  <si>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</si>
  <si>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</si>
  <si>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</si>
  <si>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PROJETO</t>
  </si>
  <si>
    <t>2.19</t>
  </si>
  <si>
    <t>SINAPI NÃO DESONERADO NA DATA BASE JANEIRO/2026</t>
  </si>
  <si>
    <t>FITA ACO INOX PARA CINTAR POSTE, L = 19 MM, E = 0,5 MM (ROLO DE 30M)</t>
  </si>
  <si>
    <t>00379/SINAPI 07/2025</t>
  </si>
  <si>
    <t>00406/SINAPI 07/2025</t>
  </si>
  <si>
    <t>00437/SINAPI 07/2025</t>
  </si>
  <si>
    <t>00439/SINAPI 07/2025</t>
  </si>
  <si>
    <t>00444/SINAPI 07/2025</t>
  </si>
  <si>
    <t>03406/SINAPI 07/2025</t>
  </si>
  <si>
    <t>07576/SINAPI 07/2025</t>
  </si>
  <si>
    <t>41200/SINAPI 07/2025</t>
  </si>
  <si>
    <t>SINAPI JANEIRO/2026 - NÃO DESONERADA</t>
  </si>
  <si>
    <t>ORSE JANEIRO/2026-1</t>
  </si>
  <si>
    <t xml:space="preserve">CPRB ( 3,60%, Apenas quando tiver desoneração INSS) </t>
  </si>
  <si>
    <t>TRANSFORMADOR DE DISTRIBUIÇÃO, 300 KVA, TRIFÁSICO, 60 HZ, CLASSE 15 KV, IMERSO EM ÓLEO MINERAL, INSTALAÇÃO EM POSTE (NÃO INCLUSO SUPORTE) - FORNECIMENTO E INSTALAÇÃO. AF_12/2020</t>
  </si>
  <si>
    <t>ELETRODUTO RÍGIDO ROSCÁVEL, PVC, DN 75 MM (2 1/2"), PARA REDE ENTERRADA DE DISTRIBUIÇÃO DE ENERGIA ELÉTRICA - FORNECIMENTO E INSTALAÇÃO. AF_12/2021</t>
  </si>
  <si>
    <t>LUVA PARA ELETRODUTO, PVC, ROSCÁVEL, DN 75 MM (2 1/2"), PARA REDE ENTERRADA DE DISTRIBUIÇÃO DE ENERGIA ELÉTRICA - FORNECIMENTO E INSTALAÇÃO. AF_12/2021</t>
  </si>
  <si>
    <t>CURVA 90 GRAUS PARA ELETRODUTO, PVC, ROSCÁVEL, DN 75 MM (2 1/2"), PARA REDE ENTERRADA DE DISTRIBUIÇÃO DE ENERGIA ELÉTRICA - FORNECIMENTO E INSTALAÇÃO. AF_12/2021</t>
  </si>
  <si>
    <t>DISJUNTOR TERMOMAGNÉTICO TRIPOLAR, CORRENTE NOMINAL DE 400A - FORNECIMENTO E INSTALAÇÃO. AF_07/2025</t>
  </si>
  <si>
    <t>INSTATALÇOES DE PONTOS DE AR CONDICIONADO</t>
  </si>
  <si>
    <t>3.4</t>
  </si>
  <si>
    <t>3.5</t>
  </si>
  <si>
    <t>3.6</t>
  </si>
  <si>
    <t>QUEBRA EM ALVENARIA PARA INSTALAÇÃO DE CAIXA DE TOMADA (4X4 OU 4X2). AF_09/2023</t>
  </si>
  <si>
    <t>RASGO LINEAR MANUAL EM ALVENARIA, PARA ELETRODUTOS, DIÂMETROS MENORES OU IGUAIS A 40 MM. AF_09/2023</t>
  </si>
  <si>
    <t>RASGO LINEAR MECANIZADO EM CONTRAPISO, PARA RAMAIS/ DISTRIBUIÇÃO DE INSTALAÇÕES HIDRÁULICAS, DIÂMETROS MENORES OU IGUAIS A 40 MM. AF_09/2023_PS</t>
  </si>
  <si>
    <t>RASGO LINEAR MANUAL EM ALVENARIA, PARA RAMAIS/ DISTRIBUIÇÃO DE INSTALAÇÕES HIDRÁULICAS, DIÂMETROS MENORES OU IGUAIS A 40 MM. AF_09/2023</t>
  </si>
  <si>
    <t>QUADRO DE DISTRIBUIÇÃO DE ENERGIA EM CHAPA DE AÇO GALVANIZADO, DE EMBUTIR, COM BARRAMENTO TRIFÁSICO, PARA 40 DISJUNTORES DIN 100A - FORNECIMENTO E INSTALAÇÃO. AF_07/2025</t>
  </si>
  <si>
    <t>CHUMBAMENTO LINEAR EM ALVENARIA PARA ELETRODUTOS COM DIÂMETROS MENORES OU IGUAIS A 40 MM. AF_09/2023</t>
  </si>
  <si>
    <t>CHUMBAMENTO LINEAR EM ALVENARIA PARA RAMAIS/DISTRIBUIÇÃO DE INSTALAÇÕES HIDRÁULICAS COM DIÂMETROS MENORES OU IGUAIS A 40 MM. AF_09/2023</t>
  </si>
  <si>
    <t>CHUMBAMENTO LINEAR EM CONTRAPISO PARA RAMAIS/DISTRIBUIÇÃO DE INSTALAÇÕES HIDRÁULICAS COM DIÂMETROS MENORES OU IGUAIS A 40 MM. AF_09/2023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</si>
  <si>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</si>
  <si>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</si>
  <si>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</si>
  <si>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</si>
  <si>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</si>
  <si>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</si>
  <si>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</si>
  <si>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</si>
  <si>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</si>
  <si>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</si>
  <si>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</si>
  <si>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</si>
  <si>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</si>
  <si>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</si>
  <si>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3.21</t>
  </si>
  <si>
    <t>3.22</t>
  </si>
  <si>
    <t>3.23</t>
  </si>
  <si>
    <t>3.24</t>
  </si>
  <si>
    <t>3.25</t>
  </si>
  <si>
    <t>QUEBRA EM ALVENARIA PARA INSTALAÇÃO DE QUADRO DISTRIBUIÇÃO GRANDE (76X40 CM). AF_09/2023</t>
  </si>
  <si>
    <t>3.26</t>
  </si>
  <si>
    <t>DISPOSITIVO DPS 20KA-175V OU 275V - FORNECIMENTO E INSTALAÇÃO. AF_07/2025</t>
  </si>
  <si>
    <t>CABO DE COBRE FLEXÍVEL ISOLADO, 35 MM², ANTI-CHAMA 0,6/1,0 KV, PARA REDE ENTERRADA DE DISTRIBUIÇÃO DE ENERGIA ELÉTRICA - FORNECIMENTO E INSTALAÇÃO. AF_12/2021</t>
  </si>
  <si>
    <t>CABO DE COBRE FLEXÍVEL ISOLADO, 95 MM², ANTI-CHAMA 0,6/1,0 KV, PARA REDE ENTERRADA DE DISTRIBUIÇÃO DE ENERGIA ELÉTRICA - FORNECIMENTO E INSTALAÇÃO. AF_12/2021</t>
  </si>
  <si>
    <t>DISJUNTOR MONOPOLAR TIPO DIN, CORRENTE NOMINAL DE 25A - FORNECIMENTO E INSTALAÇÃO. AF_07/2025</t>
  </si>
  <si>
    <t>ELETRODUTO RÍGIDO ROSCÁVEL, PVC, DN 32 MM (1"), PARA CIRCUITOS TERMINAIS, INSTALADO EM FORRO - FORNECIMENTO E INSTALAÇÃO. AF_03/2023</t>
  </si>
  <si>
    <t>3.27</t>
  </si>
  <si>
    <t>ELETRODUTO RÍGIDO ROSCÁVEL, PVC, DN 40 MM (1 1/4"), PARA CIRCUITOS TERMINAIS, INSTALADO EM FORRO - FORNECIMENTO E INSTALAÇÃO. AF_03/2023</t>
  </si>
  <si>
    <t>ELETRODUTO RÍGIDO ROSCÁVEL, PVC, DN 50 MM (1 1/2"), PARA REDE ENTERRADA DE DISTRIBUIÇÃO DE ENERGIA ELÉTRICA - FORNECIMENTO E INSTALAÇÃO. AF_12/2021</t>
  </si>
  <si>
    <t>CURVA 90 GRAUS PARA ELETRODUTO, PVC, ROSCÁVEL, DN 50 MM (1 1/2"), PARA REDE ENTERRADA DE DISTRIBUIÇÃO DE ENERGIA ELÉTRICA - FORNECIMENTO E INSTALAÇÃO. AF_12/2021</t>
  </si>
  <si>
    <t>CURVA 90 GRAUS PARA ELETRODUTO, PVC, ROSCÁVEL, DN 32 MM (1"), PARA CIRCUITOS TERMINAIS, INSTALADA EM FORRO - FORNECIMENTO E INSTALAÇÃO. AF_03/2023</t>
  </si>
  <si>
    <t>CURVA 90 GRAUS PARA ELETRODUTO, PVC, ROSCÁVEL, DN 40 MM (1 1/4"), PARA CIRCUITOS TERMINAIS, INSTALADA EM FORRO - FORNECIMENTO E INSTALAÇÃO. AF_03/2023</t>
  </si>
  <si>
    <t>3.28</t>
  </si>
  <si>
    <t>3.29</t>
  </si>
  <si>
    <t>CONDULETE DE PVC, TIPO T, PARA ELETRODUTO DE PVC SOLDÁVEL DN 25 MM (3/4''), APARENTE - FORNECIMENTO E INSTALAÇÃO. AF_01/2026</t>
  </si>
  <si>
    <t>CONDULETE DE PVC, TIPO T, PARA ELETRODUTO DE PVC SOLDÁVEL DN 32 MM (1''), APARENTE - FORNECIMENTO E INSTALAÇÃO. AF_01/2026</t>
  </si>
  <si>
    <t>CAIXA RETANGULAR 4" X 2" ALTA (2,00 M DO PISO), PVC, INSTALADA EM PAREDE - FORNECIMENTO E INSTALAÇÃO. AF_03/2023</t>
  </si>
  <si>
    <t>CABO DE COBRE FLEXÍVEL ISOLADO, 4 MM², ANTI-CHAMA 450/750 V, PARA CIRCUITOS TERMINAIS - FORNECIMENTO E INSTALAÇÃO. AF_03/2023</t>
  </si>
  <si>
    <t>CABO DE COBRE FLEXÍVEL ISOLADO, 6 MM², ANTI-CHAMA 450/750 V, PARA CIRCUITOS TERMINAIS - FORNECIMENTO E INSTALAÇÃO. AF_03/2023</t>
  </si>
  <si>
    <t>TOMADA ALTA DE EMBUTIR (1 MÓDULO), 2P+T 20 A, INCLUINDO SUPORTE E PLACA - FORNECIMENTO E INSTALAÇÃO. AF_03/2023</t>
  </si>
  <si>
    <t>JOELHO 45 GRAUS, PVC, SOLDÁVEL, DN 20 MM, INSTALADO EM DRENO DE AR CONDICIONADO - FORNECIMENTO E INSTALAÇÃO. AF_08/2022</t>
  </si>
  <si>
    <t>JOELHO 90 GRAUS, PVC, SOLDÁVEL, DN 20 MM, INSTALADO EM DRENO DE AR CONDICIONADO - FORNECIMENTO E INSTALAÇÃO. AF_08/2022</t>
  </si>
  <si>
    <t>TUBO, PVC, SOLDÁVEL, DE 20MM, INSTALADO EM DRENO DE AR CONDICIONADO - FORNECIMENTO E INSTALAÇÃO. AF_08/2022</t>
  </si>
  <si>
    <t>2.20</t>
  </si>
  <si>
    <t>2.21</t>
  </si>
  <si>
    <t>2.22</t>
  </si>
  <si>
    <t>2.23</t>
  </si>
  <si>
    <t>2.24</t>
  </si>
  <si>
    <t>2.25</t>
  </si>
  <si>
    <t>2.26</t>
  </si>
  <si>
    <t>2.27</t>
  </si>
  <si>
    <t>2.28</t>
  </si>
  <si>
    <t>2.29</t>
  </si>
  <si>
    <t>Gancho suspensão com olhal, fornecimento</t>
  </si>
  <si>
    <t>Fornecimento de gancho de olhal c/ furo 18 mm</t>
  </si>
  <si>
    <t>Manilha sapatilha preformada, fornecimento</t>
  </si>
  <si>
    <t>CORDOALHA DE COBRE NU 35 MM², NÃO ENTERRADA, COM ISOLADOR - FORNECIMENTO E INSTALAÇÃO. AF_08/2023</t>
  </si>
  <si>
    <t>CORDOALHA DE COBRE NU 95 MM², NÃO ENTERRADA, COM ISOLADOR - FORNECIMENTO E INSTALAÇÃO. AF_08/2023</t>
  </si>
  <si>
    <t>Presilha de latão, L=20mm, para fixação de cabos de cobre, furo d=7mm, para cabos 35mm² a 50mm², ref:TEL-745 ou similar (SPDA)</t>
  </si>
  <si>
    <t>Massa 3M para calafetação (fornecimento)</t>
  </si>
  <si>
    <t>CONECTOR SPLIT-BOLT, PARA SPDA, PARA CABOS ATÉ 35 MM2 - FORNECIMENTO E INSTALAÇÃO. AF_08/2023</t>
  </si>
  <si>
    <t>CONECTOR SPLIT-BOLT, PARA SPDA, PARA CABOS ATÉ 50 MM2 - FORNECIMENTO E INSTALAÇÃO. AF_08/2023</t>
  </si>
  <si>
    <t>CONECTOR SPLIT-BOLT, PARA SPDA, PARA CABOS ATÉ 95 MM2 - FORNECIMENTO E INSTALAÇÃO. AF_08/2023</t>
  </si>
  <si>
    <t>SUBESTAÇÃO AÉREA TRIFÁSICA DE 300 KVA</t>
  </si>
  <si>
    <t>BLOCO A</t>
  </si>
  <si>
    <t>DIREÇÃO</t>
  </si>
  <si>
    <t>COORDENAÇÃO</t>
  </si>
  <si>
    <t>SECRETARIA</t>
  </si>
  <si>
    <t>SALA DOS PROFESSORES</t>
  </si>
  <si>
    <t>BLOCO B</t>
  </si>
  <si>
    <t>BIBLIOTECA</t>
  </si>
  <si>
    <t>AUDITÓRIO</t>
  </si>
  <si>
    <t>BLOCO C</t>
  </si>
  <si>
    <t>SALA DO GRÊMIO</t>
  </si>
  <si>
    <t>LABORATÓRIO</t>
  </si>
  <si>
    <t>SALA INFORMÁTICA</t>
  </si>
  <si>
    <t>BLOCO E1</t>
  </si>
  <si>
    <t>SALA DE AULA 01</t>
  </si>
  <si>
    <t>SALA DE AULA 02</t>
  </si>
  <si>
    <t>SALA DE AULA 03</t>
  </si>
  <si>
    <t>SALA DE AULA 04</t>
  </si>
  <si>
    <t>BLOCO E2</t>
  </si>
  <si>
    <t>BLOCO F</t>
  </si>
  <si>
    <t>SUBIDAS QGAR ATÉ TELHADO DA SECRETARIA</t>
  </si>
  <si>
    <t>DESCIDAS TELHADOS ATÉ PONTOS DE ENTRADA DOS APARELHOS</t>
  </si>
  <si>
    <t>DRENAGES ATÉ CALHAS</t>
  </si>
  <si>
    <t>DRENAGES ATÉ PISOS</t>
  </si>
  <si>
    <t>QGAR</t>
  </si>
  <si>
    <t>GERAL</t>
  </si>
  <si>
    <t>DPS</t>
  </si>
  <si>
    <t>TERRA</t>
  </si>
  <si>
    <t>3 FASES + 1 NEUTRO</t>
  </si>
  <si>
    <t>3.30</t>
  </si>
  <si>
    <t>3.31</t>
  </si>
  <si>
    <t>ELETRODUTO RÍGIDO ROSCÁVEL, PVC, DN 25 MM (3/4"), PARA CIRCUITOS TERMINAIS, INSTALADO EM FORRO - FORNECIMENTO E INSTALAÇÃO. AF_03/2023</t>
  </si>
  <si>
    <t>CURVA 90 GRAUS PARA ELETRODUTO, PVC, ROSCÁVEL, DN 25 MM (3/4"), PARA CIRCUITOS TERMINAIS, INSTALADA EM FORRO - FORNECIMENTO E INSTALAÇÃO. AF_03/2023</t>
  </si>
  <si>
    <t>CIRCUITO "D" - BLOCO A</t>
  </si>
  <si>
    <t>CIRCUITO "E" - BLOCO F</t>
  </si>
  <si>
    <t>CIRCUITO "C" - BLOCO B</t>
  </si>
  <si>
    <t>CIRCUITO "B" - BLOCO C</t>
  </si>
  <si>
    <t>CIRCUITO "A" - BLOCO E1</t>
  </si>
  <si>
    <t>CIRCUITO "F" - BLOCO E2</t>
  </si>
  <si>
    <t>CIRCUITO "C" - BLOCO B (32MM)</t>
  </si>
  <si>
    <t>CIRCUITO "B" - BLOCO C (40MM)</t>
  </si>
  <si>
    <t>CIRCUITO "A" - BLOCO E1 (50MM)</t>
  </si>
  <si>
    <t>CIRCUITO "E" - BLOCO F (50MM)</t>
  </si>
  <si>
    <t>CIRCUITO "F" - BLOCO E2 (50MM)</t>
  </si>
  <si>
    <t>CIRCUITO 09 - SALA DO GRÊMIO</t>
  </si>
  <si>
    <t>CIRCUITO 10 - LABORATÓRIO - AR 01</t>
  </si>
  <si>
    <t>CIRCUITO 11 - LABORATÓRIO - AR 02</t>
  </si>
  <si>
    <t>CIRCUITO 12 - INFORMÁTICA - AR 02</t>
  </si>
  <si>
    <t>CIRCUITO 13 - INFORMÁTICA - AR 01</t>
  </si>
  <si>
    <t>CIRCUITO 14 - DIREÇÃO</t>
  </si>
  <si>
    <t>CIRCUITO 15 - COORDENAÇÃO</t>
  </si>
  <si>
    <t>CIRCUITO 16 - SECRETARIA</t>
  </si>
  <si>
    <t>CIRCUITO 17 - SALA DOS PROFESSORES</t>
  </si>
  <si>
    <t>CIRCUITO 18 - BIBLIOTECA AR 02</t>
  </si>
  <si>
    <t>CIRCUITO 19 - BIBLIOTECA AR 01</t>
  </si>
  <si>
    <t>CIRCUITO 20 - AUDITÓRIO AR 02</t>
  </si>
  <si>
    <t>CIRCUITO 21 - AUDITÓRIO AR 01</t>
  </si>
  <si>
    <t>CIRCUITO 22 - SALA DE AULA 05 AR 01</t>
  </si>
  <si>
    <t>CIRCUITO 23 - SALA DE AULA 05 AR 02</t>
  </si>
  <si>
    <t>CIRCUITO 24 - SALA DE AULA 06 AR 01</t>
  </si>
  <si>
    <t>CIRCUITO 25 - SALA DE AULA 06 AR 02</t>
  </si>
  <si>
    <t>CIRCUITO 26 - SALA DE AULA 07 AR 01</t>
  </si>
  <si>
    <t>CIRCUITO 27 - SALA DE AULA 07 AR 02</t>
  </si>
  <si>
    <t>CIRCUITO 28 - SALA DE AULA 08 AR 01</t>
  </si>
  <si>
    <t>CIRCUITO 29 - SALA DE AULA 08 AR 02</t>
  </si>
  <si>
    <t>CIRCUITO 01 - SALA DE AULA 04 AR 02</t>
  </si>
  <si>
    <t>CIRCUITO 02 - SALA DE AULA 04 AR 01</t>
  </si>
  <si>
    <t>CIRCUITO 03 - SALA DE AULA 03 AR 02</t>
  </si>
  <si>
    <t>CIRCUITO 04 - SALA DE AULA 03 AR 01</t>
  </si>
  <si>
    <t>CIRCUITO 05 - SALA DE AULA 02 AR 02</t>
  </si>
  <si>
    <t>CIRCUITO 06 - SALA DE AULA 02 AR 01</t>
  </si>
  <si>
    <t>CIRCUITO 07 - SALA DE AULA 01 AR 02</t>
  </si>
  <si>
    <t>CIRCUITO 08 - SALA DE AULA 01 AR 01</t>
  </si>
  <si>
    <t>CIRCUITO 30 - SALA DE AULA 09 AR 01</t>
  </si>
  <si>
    <t>CIRCUITO 31 - SALA DE AULA 09 AR 02</t>
  </si>
  <si>
    <t>CIRCUITO 32 - SALA DE AULA 10 AR 01</t>
  </si>
  <si>
    <t>CIRCUITO 33 - SALA DE AULA 10 AR 02</t>
  </si>
  <si>
    <t>CIRCUITO 34 - SALA DE AULA 11 AR 01</t>
  </si>
  <si>
    <t>CIRCUITO 35 - SALA DE AULA 11 AR 02</t>
  </si>
  <si>
    <t>CIRCUITO 36 - SALA DE AULA 12 AR 01</t>
  </si>
  <si>
    <t>CIRCUITO 37 - SALA DE AULA 12 AR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</si>
</sst>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0.0000"/>
    <numFmt numFmtId="165" formatCode="0.0"/>
    <numFmt numFmtId="166" formatCode="_(* #,##0.00_);_(* \(#,##0.00\);_(* \-??_);_(@_)"/>
    <numFmt numFmtId="167" formatCode="#,##0.00;[Red]#,##0.00"/>
    <numFmt numFmtId="168" formatCode="#,##0.0000"/>
    <numFmt numFmtId="169" formatCode="0.00000"/>
    <numFmt numFmtId="170" formatCode="_-&quot;R$&quot;* #,##0.00_-;\-&quot;R$&quot;* #,##0.00_-;_-&quot;R$&quot;* &quot;-&quot;??_-;_-@_-"/>
    <numFmt numFmtId="171" formatCode="_(* #,##0.00_);_(* \(#,##0.00\);_(* &quot;-&quot;??_);_(@_)"/>
    <numFmt numFmtId="172" formatCode="_-* #,##0.0000_-;\-* #,##0.0000_-;_-* &quot;-&quot;????_-;_-@_-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2"/>
      <charset val="1"/>
    </font>
    <font>
      <sz val="10"/>
      <color indexed="8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b/>
      <sz val="10"/>
      <color indexed="10"/>
      <name val="Arial Narrow"/>
      <family val="2"/>
    </font>
    <font>
      <sz val="10"/>
      <color indexed="10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u/>
      <sz val="10"/>
      <name val="Arial Narrow"/>
      <family val="2"/>
    </font>
    <font>
      <sz val="10"/>
      <color indexed="8"/>
      <name val="Arial2"/>
    </font>
    <font>
      <sz val="10"/>
      <color theme="1"/>
      <name val="Calibri"/>
      <family val="2"/>
    </font>
    <font>
      <b/>
      <sz val="14"/>
      <name val="Calibri"/>
      <family val="2"/>
    </font>
    <font>
      <b/>
      <sz val="8"/>
      <name val="Arial Narrow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7"/>
      <color indexed="8"/>
      <name val="Times New Roman"/>
      <family val="1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43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0" fontId="13" fillId="0" borderId="0"/>
    <xf numFmtId="0" fontId="13" fillId="0" borderId="0"/>
    <xf numFmtId="43" fontId="14" fillId="0" borderId="0" applyFont="0" applyFill="0" applyBorder="0" applyAlignment="0" applyProtection="0"/>
    <xf numFmtId="0" fontId="13" fillId="0" borderId="0"/>
    <xf numFmtId="0" fontId="1" fillId="0" borderId="0"/>
    <xf numFmtId="0" fontId="16" fillId="0" borderId="0"/>
    <xf numFmtId="0" fontId="13" fillId="0" borderId="0"/>
    <xf numFmtId="0" fontId="13" fillId="0" borderId="0"/>
    <xf numFmtId="0" fontId="14" fillId="0" borderId="0"/>
    <xf numFmtId="0" fontId="3" fillId="0" borderId="0"/>
    <xf numFmtId="9" fontId="13" fillId="0" borderId="0" applyFill="0" applyBorder="0" applyAlignment="0" applyProtection="0"/>
    <xf numFmtId="0" fontId="1" fillId="0" borderId="0"/>
    <xf numFmtId="171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</cellStyleXfs>
  <cellXfs count="351">
    <xf numFmtId="0" fontId="0" fillId="0" borderId="0" xfId="0"/>
    <xf numFmtId="2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5" fillId="4" borderId="4" xfId="0" applyFont="1" applyFill="1" applyBorder="1" applyAlignment="1">
      <alignment vertical="center"/>
    </xf>
    <xf numFmtId="0" fontId="5" fillId="4" borderId="0" xfId="0" applyFont="1" applyFill="1" applyAlignment="1">
      <alignment vertical="center"/>
    </xf>
    <xf numFmtId="0" fontId="5" fillId="0" borderId="7" xfId="0" applyFont="1" applyBorder="1" applyAlignment="1">
      <alignment vertical="center"/>
    </xf>
    <xf numFmtId="2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2" fontId="6" fillId="0" borderId="0" xfId="0" applyNumberFormat="1" applyFont="1" applyAlignment="1">
      <alignment vertical="center"/>
    </xf>
    <xf numFmtId="0" fontId="6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2" fontId="6" fillId="0" borderId="0" xfId="0" applyNumberFormat="1" applyFont="1" applyAlignment="1">
      <alignment horizontal="left" vertical="center"/>
    </xf>
    <xf numFmtId="164" fontId="4" fillId="2" borderId="0" xfId="0" applyNumberFormat="1" applyFont="1" applyFill="1" applyAlignment="1">
      <alignment vertical="center"/>
    </xf>
    <xf numFmtId="0" fontId="7" fillId="0" borderId="13" xfId="3" applyFont="1" applyBorder="1" applyAlignment="1">
      <alignment horizontal="center" vertical="center" wrapText="1"/>
    </xf>
    <xf numFmtId="2" fontId="4" fillId="0" borderId="13" xfId="3" applyNumberFormat="1" applyFont="1" applyBorder="1" applyAlignment="1">
      <alignment horizontal="center" vertical="center" wrapText="1"/>
    </xf>
    <xf numFmtId="165" fontId="5" fillId="6" borderId="13" xfId="0" applyNumberFormat="1" applyFont="1" applyFill="1" applyBorder="1" applyAlignment="1">
      <alignment horizontal="center" vertical="center" wrapText="1"/>
    </xf>
    <xf numFmtId="0" fontId="5" fillId="6" borderId="13" xfId="0" applyFont="1" applyFill="1" applyBorder="1" applyAlignment="1">
      <alignment horizontal="center" vertical="center" wrapText="1"/>
    </xf>
    <xf numFmtId="0" fontId="5" fillId="6" borderId="13" xfId="0" applyFont="1" applyFill="1" applyBorder="1" applyAlignment="1">
      <alignment horizontal="justify" vertical="center" wrapText="1"/>
    </xf>
    <xf numFmtId="0" fontId="5" fillId="6" borderId="13" xfId="0" applyFont="1" applyFill="1" applyBorder="1" applyAlignment="1">
      <alignment vertical="center" wrapText="1"/>
    </xf>
    <xf numFmtId="2" fontId="8" fillId="6" borderId="13" xfId="1" applyNumberFormat="1" applyFont="1" applyFill="1" applyBorder="1" applyAlignment="1" applyProtection="1">
      <alignment horizontal="center" vertical="center" wrapText="1"/>
    </xf>
    <xf numFmtId="166" fontId="8" fillId="6" borderId="13" xfId="1" applyNumberFormat="1" applyFont="1" applyFill="1" applyBorder="1" applyAlignment="1" applyProtection="1">
      <alignment vertical="center" wrapText="1"/>
    </xf>
    <xf numFmtId="166" fontId="9" fillId="6" borderId="13" xfId="1" applyNumberFormat="1" applyFont="1" applyFill="1" applyBorder="1" applyAlignment="1" applyProtection="1">
      <alignment vertical="center" wrapText="1"/>
    </xf>
    <xf numFmtId="166" fontId="10" fillId="6" borderId="13" xfId="1" applyNumberFormat="1" applyFont="1" applyFill="1" applyBorder="1" applyAlignment="1" applyProtection="1">
      <alignment horizontal="right" vertical="center" wrapText="1"/>
    </xf>
    <xf numFmtId="2" fontId="6" fillId="2" borderId="13" xfId="1" applyNumberFormat="1" applyFont="1" applyFill="1" applyBorder="1" applyAlignment="1" applyProtection="1">
      <alignment vertical="center"/>
    </xf>
    <xf numFmtId="0" fontId="11" fillId="0" borderId="1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left" vertical="center" wrapText="1"/>
    </xf>
    <xf numFmtId="2" fontId="11" fillId="0" borderId="13" xfId="4" applyNumberFormat="1" applyFont="1" applyFill="1" applyBorder="1" applyAlignment="1">
      <alignment horizontal="center" vertical="center"/>
    </xf>
    <xf numFmtId="10" fontId="6" fillId="0" borderId="13" xfId="2" applyNumberFormat="1" applyFont="1" applyFill="1" applyBorder="1" applyAlignment="1">
      <alignment horizontal="center" vertical="center"/>
    </xf>
    <xf numFmtId="2" fontId="6" fillId="4" borderId="13" xfId="0" applyNumberFormat="1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left" vertical="center" wrapText="1"/>
    </xf>
    <xf numFmtId="165" fontId="6" fillId="0" borderId="13" xfId="0" applyNumberFormat="1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2" fontId="11" fillId="0" borderId="13" xfId="1" applyNumberFormat="1" applyFont="1" applyFill="1" applyBorder="1" applyAlignment="1" applyProtection="1">
      <alignment horizontal="center" vertical="center" wrapText="1"/>
    </xf>
    <xf numFmtId="166" fontId="11" fillId="0" borderId="13" xfId="1" applyNumberFormat="1" applyFont="1" applyFill="1" applyBorder="1" applyAlignment="1" applyProtection="1">
      <alignment vertical="center" wrapText="1"/>
    </xf>
    <xf numFmtId="2" fontId="4" fillId="4" borderId="0" xfId="0" applyNumberFormat="1" applyFont="1" applyFill="1" applyAlignment="1">
      <alignment vertical="center"/>
    </xf>
    <xf numFmtId="0" fontId="4" fillId="4" borderId="0" xfId="0" applyFont="1" applyFill="1" applyAlignment="1">
      <alignment vertical="center"/>
    </xf>
    <xf numFmtId="2" fontId="5" fillId="0" borderId="13" xfId="0" applyNumberFormat="1" applyFont="1" applyBorder="1" applyAlignment="1">
      <alignment horizontal="center" vertical="center" wrapText="1"/>
    </xf>
    <xf numFmtId="10" fontId="6" fillId="6" borderId="13" xfId="2" applyNumberFormat="1" applyFont="1" applyFill="1" applyBorder="1" applyAlignment="1">
      <alignment horizontal="center" vertical="center"/>
    </xf>
    <xf numFmtId="0" fontId="5" fillId="0" borderId="13" xfId="6" applyFont="1" applyBorder="1" applyAlignment="1">
      <alignment horizontal="center" vertical="center" wrapText="1"/>
    </xf>
    <xf numFmtId="4" fontId="5" fillId="0" borderId="13" xfId="5" applyNumberFormat="1" applyFont="1" applyBorder="1" applyAlignment="1">
      <alignment horizontal="center" vertical="center" wrapText="1"/>
    </xf>
    <xf numFmtId="167" fontId="4" fillId="0" borderId="13" xfId="0" applyNumberFormat="1" applyFont="1" applyBorder="1" applyAlignment="1">
      <alignment horizontal="right" vertical="center"/>
    </xf>
    <xf numFmtId="0" fontId="5" fillId="0" borderId="13" xfId="0" applyFont="1" applyBorder="1" applyAlignment="1">
      <alignment vertical="center" wrapText="1"/>
    </xf>
    <xf numFmtId="2" fontId="6" fillId="0" borderId="13" xfId="7" applyNumberFormat="1" applyFont="1" applyFill="1" applyBorder="1" applyAlignment="1" applyProtection="1">
      <alignment horizontal="center" vertical="center" wrapText="1"/>
    </xf>
    <xf numFmtId="0" fontId="6" fillId="0" borderId="13" xfId="0" applyFont="1" applyBorder="1" applyAlignment="1">
      <alignment vertical="center" wrapText="1"/>
    </xf>
    <xf numFmtId="4" fontId="5" fillId="6" borderId="13" xfId="5" applyNumberFormat="1" applyFont="1" applyFill="1" applyBorder="1" applyAlignment="1">
      <alignment horizontal="center" vertical="center" wrapText="1"/>
    </xf>
    <xf numFmtId="167" fontId="4" fillId="6" borderId="13" xfId="0" applyNumberFormat="1" applyFont="1" applyFill="1" applyBorder="1" applyAlignment="1">
      <alignment horizontal="right" vertical="center"/>
    </xf>
    <xf numFmtId="10" fontId="5" fillId="6" borderId="13" xfId="2" applyNumberFormat="1" applyFont="1" applyFill="1" applyBorder="1" applyAlignment="1">
      <alignment horizontal="center" vertical="center"/>
    </xf>
    <xf numFmtId="43" fontId="6" fillId="4" borderId="0" xfId="1" applyFont="1" applyFill="1" applyAlignment="1">
      <alignment horizontal="center" vertical="center"/>
    </xf>
    <xf numFmtId="166" fontId="5" fillId="0" borderId="13" xfId="1" applyNumberFormat="1" applyFont="1" applyFill="1" applyBorder="1" applyAlignment="1" applyProtection="1">
      <alignment horizontal="right" vertical="center" wrapText="1"/>
    </xf>
    <xf numFmtId="43" fontId="6" fillId="4" borderId="0" xfId="1" applyFont="1" applyFill="1" applyAlignment="1">
      <alignment vertical="center"/>
    </xf>
    <xf numFmtId="0" fontId="7" fillId="0" borderId="13" xfId="0" applyFont="1" applyBorder="1" applyAlignment="1">
      <alignment horizontal="center" vertical="center"/>
    </xf>
    <xf numFmtId="2" fontId="6" fillId="4" borderId="13" xfId="0" applyNumberFormat="1" applyFont="1" applyFill="1" applyBorder="1" applyAlignment="1">
      <alignment vertical="center"/>
    </xf>
    <xf numFmtId="2" fontId="4" fillId="3" borderId="0" xfId="0" applyNumberFormat="1" applyFont="1" applyFill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/>
    <xf numFmtId="0" fontId="6" fillId="0" borderId="13" xfId="6" applyFont="1" applyBorder="1" applyAlignment="1">
      <alignment horizontal="center" vertical="center" wrapText="1"/>
    </xf>
    <xf numFmtId="2" fontId="6" fillId="0" borderId="13" xfId="6" applyNumberFormat="1" applyFont="1" applyBorder="1"/>
    <xf numFmtId="2" fontId="6" fillId="0" borderId="13" xfId="1" applyNumberFormat="1" applyFont="1" applyFill="1" applyBorder="1" applyAlignment="1">
      <alignment horizontal="center" vertical="center" wrapText="1"/>
    </xf>
    <xf numFmtId="2" fontId="6" fillId="0" borderId="13" xfId="1" applyNumberFormat="1" applyFont="1" applyFill="1" applyBorder="1" applyAlignment="1">
      <alignment horizontal="centerContinuous" vertical="center" wrapText="1"/>
    </xf>
    <xf numFmtId="2" fontId="6" fillId="0" borderId="1" xfId="1" applyNumberFormat="1" applyFont="1" applyFill="1" applyBorder="1" applyAlignment="1">
      <alignment horizontal="centerContinuous" vertical="center" wrapText="1"/>
    </xf>
    <xf numFmtId="2" fontId="5" fillId="0" borderId="13" xfId="6" applyNumberFormat="1" applyFont="1" applyBorder="1" applyAlignment="1">
      <alignment horizontal="center" vertical="center" wrapText="1"/>
    </xf>
    <xf numFmtId="0" fontId="5" fillId="0" borderId="14" xfId="6" applyFont="1" applyBorder="1" applyAlignment="1">
      <alignment horizontal="center" vertical="center" wrapText="1"/>
    </xf>
    <xf numFmtId="0" fontId="5" fillId="0" borderId="13" xfId="6" applyFont="1" applyBorder="1" applyAlignment="1">
      <alignment horizontal="left" vertical="center" wrapText="1"/>
    </xf>
    <xf numFmtId="2" fontId="11" fillId="0" borderId="13" xfId="0" applyNumberFormat="1" applyFont="1" applyBorder="1" applyAlignment="1">
      <alignment horizontal="center" vertical="center" wrapText="1"/>
    </xf>
    <xf numFmtId="2" fontId="6" fillId="0" borderId="13" xfId="4" applyNumberFormat="1" applyFont="1" applyFill="1" applyBorder="1" applyAlignment="1">
      <alignment horizontal="center" vertical="center"/>
    </xf>
    <xf numFmtId="2" fontId="6" fillId="0" borderId="0" xfId="0" applyNumberFormat="1" applyFont="1"/>
    <xf numFmtId="2" fontId="6" fillId="0" borderId="13" xfId="4" applyNumberFormat="1" applyFont="1" applyFill="1" applyBorder="1" applyAlignment="1">
      <alignment horizontal="right" vertical="center"/>
    </xf>
    <xf numFmtId="2" fontId="5" fillId="0" borderId="13" xfId="4" applyNumberFormat="1" applyFont="1" applyFill="1" applyBorder="1" applyAlignment="1">
      <alignment horizontal="center" vertical="center"/>
    </xf>
    <xf numFmtId="2" fontId="6" fillId="0" borderId="0" xfId="1" applyNumberFormat="1" applyFont="1" applyFill="1"/>
    <xf numFmtId="0" fontId="4" fillId="0" borderId="0" xfId="14" applyFont="1"/>
    <xf numFmtId="0" fontId="7" fillId="0" borderId="0" xfId="14" applyFont="1" applyAlignment="1">
      <alignment horizontal="left" vertical="top" wrapText="1"/>
    </xf>
    <xf numFmtId="0" fontId="7" fillId="0" borderId="0" xfId="14" applyFont="1" applyAlignment="1">
      <alignment horizontal="left"/>
    </xf>
    <xf numFmtId="0" fontId="4" fillId="0" borderId="21" xfId="10" applyFont="1" applyBorder="1"/>
    <xf numFmtId="0" fontId="7" fillId="7" borderId="27" xfId="10" applyFont="1" applyFill="1" applyBorder="1" applyAlignment="1">
      <alignment horizontal="center"/>
    </xf>
    <xf numFmtId="0" fontId="4" fillId="0" borderId="0" xfId="10" applyFont="1"/>
    <xf numFmtId="43" fontId="6" fillId="0" borderId="0" xfId="1" applyFont="1" applyBorder="1" applyAlignment="1">
      <alignment vertical="center"/>
    </xf>
    <xf numFmtId="43" fontId="4" fillId="0" borderId="0" xfId="10" applyNumberFormat="1" applyFont="1" applyAlignment="1">
      <alignment vertical="center"/>
    </xf>
    <xf numFmtId="0" fontId="7" fillId="0" borderId="13" xfId="10" applyFont="1" applyBorder="1" applyAlignment="1">
      <alignment horizontal="center"/>
    </xf>
    <xf numFmtId="0" fontId="5" fillId="0" borderId="1" xfId="6" applyFont="1" applyBorder="1" applyAlignment="1">
      <alignment horizontal="left" vertical="center" wrapText="1"/>
    </xf>
    <xf numFmtId="170" fontId="5" fillId="0" borderId="13" xfId="6" applyNumberFormat="1" applyFont="1" applyBorder="1" applyAlignment="1">
      <alignment horizontal="left" vertical="center" wrapText="1"/>
    </xf>
    <xf numFmtId="166" fontId="6" fillId="0" borderId="13" xfId="1" applyNumberFormat="1" applyFont="1" applyFill="1" applyBorder="1" applyAlignment="1" applyProtection="1">
      <alignment horizontal="right" vertical="center" wrapText="1"/>
    </xf>
    <xf numFmtId="40" fontId="4" fillId="0" borderId="0" xfId="10" applyNumberFormat="1" applyFont="1" applyAlignment="1">
      <alignment vertical="center"/>
    </xf>
    <xf numFmtId="40" fontId="4" fillId="0" borderId="0" xfId="10" applyNumberFormat="1" applyFont="1" applyAlignment="1">
      <alignment horizontal="center"/>
    </xf>
    <xf numFmtId="0" fontId="7" fillId="0" borderId="0" xfId="10" applyFont="1"/>
    <xf numFmtId="0" fontId="4" fillId="0" borderId="23" xfId="10" applyFont="1" applyBorder="1"/>
    <xf numFmtId="0" fontId="7" fillId="0" borderId="13" xfId="10" applyFont="1" applyBorder="1" applyAlignment="1">
      <alignment horizontal="center" vertical="center"/>
    </xf>
    <xf numFmtId="0" fontId="5" fillId="0" borderId="1" xfId="3" applyFont="1" applyBorder="1" applyAlignment="1">
      <alignment horizontal="right" vertical="center"/>
    </xf>
    <xf numFmtId="170" fontId="5" fillId="0" borderId="14" xfId="3" applyNumberFormat="1" applyFont="1" applyBorder="1" applyAlignment="1">
      <alignment horizontal="center" vertical="center"/>
    </xf>
    <xf numFmtId="0" fontId="7" fillId="6" borderId="28" xfId="10" applyFont="1" applyFill="1" applyBorder="1" applyAlignment="1">
      <alignment horizontal="center"/>
    </xf>
    <xf numFmtId="40" fontId="4" fillId="0" borderId="0" xfId="10" applyNumberFormat="1" applyFont="1"/>
    <xf numFmtId="170" fontId="5" fillId="0" borderId="13" xfId="3" applyNumberFormat="1" applyFont="1" applyBorder="1" applyAlignment="1">
      <alignment horizontal="center" vertical="center"/>
    </xf>
    <xf numFmtId="170" fontId="6" fillId="0" borderId="13" xfId="1" applyNumberFormat="1" applyFont="1" applyFill="1" applyBorder="1" applyAlignment="1">
      <alignment horizontal="center" vertical="center"/>
    </xf>
    <xf numFmtId="10" fontId="6" fillId="0" borderId="13" xfId="15" applyNumberFormat="1" applyFont="1" applyFill="1" applyBorder="1" applyAlignment="1">
      <alignment horizontal="center" vertical="center"/>
    </xf>
    <xf numFmtId="10" fontId="13" fillId="0" borderId="0" xfId="15" applyNumberFormat="1" applyBorder="1" applyAlignment="1">
      <alignment vertical="center"/>
    </xf>
    <xf numFmtId="170" fontId="6" fillId="0" borderId="13" xfId="15" applyNumberFormat="1" applyFont="1" applyFill="1" applyBorder="1" applyAlignment="1">
      <alignment horizontal="center" vertical="center"/>
    </xf>
    <xf numFmtId="2" fontId="7" fillId="0" borderId="0" xfId="10" applyNumberFormat="1" applyFont="1"/>
    <xf numFmtId="43" fontId="6" fillId="0" borderId="0" xfId="1" applyFont="1" applyAlignment="1">
      <alignment horizontal="center" vertical="center"/>
    </xf>
    <xf numFmtId="0" fontId="5" fillId="0" borderId="13" xfId="3" applyFont="1" applyBorder="1" applyAlignment="1">
      <alignment vertical="center"/>
    </xf>
    <xf numFmtId="10" fontId="5" fillId="0" borderId="13" xfId="15" applyNumberFormat="1" applyFont="1" applyFill="1" applyBorder="1" applyAlignment="1">
      <alignment horizontal="center" vertical="center"/>
    </xf>
    <xf numFmtId="10" fontId="7" fillId="0" borderId="13" xfId="10" applyNumberFormat="1" applyFont="1" applyBorder="1" applyAlignment="1">
      <alignment horizontal="center" vertical="center"/>
    </xf>
    <xf numFmtId="10" fontId="6" fillId="0" borderId="0" xfId="15" applyNumberFormat="1" applyFont="1" applyFill="1" applyBorder="1" applyAlignment="1">
      <alignment vertical="center"/>
    </xf>
    <xf numFmtId="40" fontId="7" fillId="0" borderId="0" xfId="10" applyNumberFormat="1" applyFont="1"/>
    <xf numFmtId="0" fontId="7" fillId="4" borderId="0" xfId="10" applyFont="1" applyFill="1" applyAlignment="1">
      <alignment horizontal="center"/>
    </xf>
    <xf numFmtId="0" fontId="7" fillId="4" borderId="0" xfId="10" applyFont="1" applyFill="1" applyAlignment="1">
      <alignment vertical="top" wrapText="1"/>
    </xf>
    <xf numFmtId="2" fontId="4" fillId="4" borderId="0" xfId="10" applyNumberFormat="1" applyFont="1" applyFill="1" applyAlignment="1">
      <alignment horizontal="center"/>
    </xf>
    <xf numFmtId="0" fontId="1" fillId="8" borderId="0" xfId="16" applyFill="1"/>
    <xf numFmtId="0" fontId="1" fillId="8" borderId="0" xfId="16" applyFill="1" applyAlignment="1">
      <alignment vertical="justify"/>
    </xf>
    <xf numFmtId="0" fontId="13" fillId="8" borderId="0" xfId="6" applyFill="1"/>
    <xf numFmtId="0" fontId="13" fillId="8" borderId="0" xfId="6" applyFill="1" applyAlignment="1">
      <alignment horizontal="center"/>
    </xf>
    <xf numFmtId="49" fontId="19" fillId="8" borderId="32" xfId="16" applyNumberFormat="1" applyFont="1" applyFill="1" applyBorder="1" applyAlignment="1">
      <alignment horizontal="center" vertical="center"/>
    </xf>
    <xf numFmtId="49" fontId="19" fillId="8" borderId="33" xfId="16" applyNumberFormat="1" applyFont="1" applyFill="1" applyBorder="1" applyAlignment="1">
      <alignment horizontal="center" vertical="center"/>
    </xf>
    <xf numFmtId="0" fontId="19" fillId="8" borderId="34" xfId="16" applyFont="1" applyFill="1" applyBorder="1" applyAlignment="1">
      <alignment horizontal="center" vertical="center"/>
    </xf>
    <xf numFmtId="0" fontId="1" fillId="8" borderId="35" xfId="16" applyFill="1" applyBorder="1" applyAlignment="1">
      <alignment horizontal="center"/>
    </xf>
    <xf numFmtId="0" fontId="20" fillId="8" borderId="17" xfId="16" applyFont="1" applyFill="1" applyBorder="1"/>
    <xf numFmtId="0" fontId="1" fillId="8" borderId="18" xfId="16" applyFill="1" applyBorder="1" applyAlignment="1">
      <alignment horizontal="center"/>
    </xf>
    <xf numFmtId="0" fontId="1" fillId="8" borderId="19" xfId="16" applyFill="1" applyBorder="1" applyAlignment="1">
      <alignment horizontal="center" vertical="center"/>
    </xf>
    <xf numFmtId="0" fontId="1" fillId="8" borderId="13" xfId="16" applyFill="1" applyBorder="1" applyAlignment="1">
      <alignment vertical="center"/>
    </xf>
    <xf numFmtId="43" fontId="21" fillId="10" borderId="20" xfId="17" applyNumberFormat="1" applyFont="1" applyFill="1" applyBorder="1" applyAlignment="1">
      <alignment horizontal="center" vertical="center"/>
    </xf>
    <xf numFmtId="0" fontId="22" fillId="0" borderId="0" xfId="16" applyFont="1" applyAlignment="1">
      <alignment horizontal="justify"/>
    </xf>
    <xf numFmtId="0" fontId="1" fillId="0" borderId="0" xfId="16"/>
    <xf numFmtId="0" fontId="24" fillId="0" borderId="29" xfId="16" applyFont="1" applyBorder="1" applyAlignment="1">
      <alignment horizontal="center" vertical="top" wrapText="1"/>
    </xf>
    <xf numFmtId="0" fontId="23" fillId="0" borderId="36" xfId="16" applyFont="1" applyBorder="1" applyAlignment="1">
      <alignment horizontal="center" vertical="top" wrapText="1"/>
    </xf>
    <xf numFmtId="0" fontId="23" fillId="0" borderId="37" xfId="16" applyFont="1" applyBorder="1" applyAlignment="1">
      <alignment vertical="top" wrapText="1"/>
    </xf>
    <xf numFmtId="10" fontId="23" fillId="0" borderId="25" xfId="16" applyNumberFormat="1" applyFont="1" applyBorder="1" applyAlignment="1">
      <alignment horizontal="center" vertical="top" wrapText="1"/>
    </xf>
    <xf numFmtId="0" fontId="1" fillId="8" borderId="38" xfId="16" applyFill="1" applyBorder="1" applyAlignment="1">
      <alignment vertical="center"/>
    </xf>
    <xf numFmtId="0" fontId="1" fillId="8" borderId="26" xfId="16" applyFill="1" applyBorder="1" applyAlignment="1">
      <alignment horizontal="right" vertical="center"/>
    </xf>
    <xf numFmtId="43" fontId="21" fillId="8" borderId="39" xfId="17" applyNumberFormat="1" applyFont="1" applyFill="1" applyBorder="1" applyAlignment="1">
      <alignment horizontal="center" vertical="center"/>
    </xf>
    <xf numFmtId="0" fontId="1" fillId="8" borderId="0" xfId="16" applyFill="1" applyAlignment="1">
      <alignment vertical="center"/>
    </xf>
    <xf numFmtId="0" fontId="1" fillId="8" borderId="0" xfId="16" applyFill="1" applyAlignment="1">
      <alignment horizontal="center" vertical="center"/>
    </xf>
    <xf numFmtId="0" fontId="1" fillId="8" borderId="35" xfId="16" applyFill="1" applyBorder="1" applyAlignment="1">
      <alignment horizontal="center" vertical="center"/>
    </xf>
    <xf numFmtId="0" fontId="20" fillId="8" borderId="17" xfId="16" applyFont="1" applyFill="1" applyBorder="1" applyAlignment="1">
      <alignment vertical="center"/>
    </xf>
    <xf numFmtId="0" fontId="1" fillId="8" borderId="18" xfId="16" applyFill="1" applyBorder="1" applyAlignment="1">
      <alignment horizontal="center" vertical="center"/>
    </xf>
    <xf numFmtId="0" fontId="1" fillId="8" borderId="38" xfId="16" applyFill="1" applyBorder="1" applyAlignment="1">
      <alignment horizontal="center" vertical="center"/>
    </xf>
    <xf numFmtId="0" fontId="1" fillId="8" borderId="35" xfId="16" applyFill="1" applyBorder="1" applyAlignment="1" applyProtection="1">
      <alignment horizontal="center" vertical="center"/>
      <protection locked="0"/>
    </xf>
    <xf numFmtId="0" fontId="1" fillId="8" borderId="17" xfId="16" applyFill="1" applyBorder="1" applyAlignment="1" applyProtection="1">
      <alignment vertical="center"/>
      <protection locked="0"/>
    </xf>
    <xf numFmtId="43" fontId="1" fillId="8" borderId="18" xfId="16" applyNumberFormat="1" applyFill="1" applyBorder="1" applyAlignment="1" applyProtection="1">
      <alignment horizontal="center" vertical="center"/>
      <protection locked="0"/>
    </xf>
    <xf numFmtId="0" fontId="1" fillId="8" borderId="19" xfId="16" applyFill="1" applyBorder="1" applyAlignment="1" applyProtection="1">
      <alignment horizontal="center" vertical="center"/>
      <protection locked="0"/>
    </xf>
    <xf numFmtId="0" fontId="1" fillId="8" borderId="13" xfId="16" applyFill="1" applyBorder="1" applyAlignment="1" applyProtection="1">
      <alignment vertical="center"/>
      <protection locked="0"/>
    </xf>
    <xf numFmtId="43" fontId="20" fillId="8" borderId="20" xfId="17" applyNumberFormat="1" applyFont="1" applyFill="1" applyBorder="1" applyAlignment="1" applyProtection="1">
      <alignment horizontal="center" vertical="center"/>
      <protection locked="0"/>
    </xf>
    <xf numFmtId="43" fontId="1" fillId="8" borderId="0" xfId="16" applyNumberFormat="1" applyFill="1"/>
    <xf numFmtId="43" fontId="21" fillId="10" borderId="20" xfId="17" applyNumberFormat="1" applyFont="1" applyFill="1" applyBorder="1" applyAlignment="1" applyProtection="1">
      <alignment horizontal="center" vertical="center"/>
      <protection locked="0"/>
    </xf>
    <xf numFmtId="0" fontId="1" fillId="8" borderId="42" xfId="16" applyFill="1" applyBorder="1" applyAlignment="1" applyProtection="1">
      <alignment horizontal="center" vertical="center"/>
      <protection locked="0"/>
    </xf>
    <xf numFmtId="43" fontId="21" fillId="10" borderId="43" xfId="17" applyNumberFormat="1" applyFont="1" applyFill="1" applyBorder="1" applyAlignment="1" applyProtection="1">
      <alignment horizontal="center" vertical="center"/>
      <protection locked="0"/>
    </xf>
    <xf numFmtId="0" fontId="1" fillId="8" borderId="38" xfId="16" applyFill="1" applyBorder="1" applyAlignment="1" applyProtection="1">
      <alignment horizontal="center" vertical="center"/>
      <protection locked="0"/>
    </xf>
    <xf numFmtId="0" fontId="20" fillId="8" borderId="26" xfId="16" applyFont="1" applyFill="1" applyBorder="1" applyAlignment="1" applyProtection="1">
      <alignment horizontal="right" vertical="center"/>
      <protection locked="0"/>
    </xf>
    <xf numFmtId="43" fontId="20" fillId="8" borderId="39" xfId="16" applyNumberFormat="1" applyFont="1" applyFill="1" applyBorder="1" applyAlignment="1" applyProtection="1">
      <alignment horizontal="center" vertical="center"/>
      <protection locked="0"/>
    </xf>
    <xf numFmtId="0" fontId="1" fillId="8" borderId="4" xfId="16" applyFill="1" applyBorder="1" applyAlignment="1">
      <alignment horizontal="right" vertical="center"/>
    </xf>
    <xf numFmtId="10" fontId="20" fillId="8" borderId="0" xfId="16" applyNumberFormat="1" applyFont="1" applyFill="1" applyAlignment="1">
      <alignment horizontal="center" vertical="center"/>
    </xf>
    <xf numFmtId="0" fontId="20" fillId="8" borderId="44" xfId="16" applyFont="1" applyFill="1" applyBorder="1" applyAlignment="1">
      <alignment vertical="center"/>
    </xf>
    <xf numFmtId="0" fontId="21" fillId="8" borderId="45" xfId="16" applyFont="1" applyFill="1" applyBorder="1" applyAlignment="1">
      <alignment vertical="center"/>
    </xf>
    <xf numFmtId="10" fontId="21" fillId="8" borderId="29" xfId="18" applyNumberFormat="1" applyFont="1" applyFill="1" applyBorder="1" applyAlignment="1">
      <alignment vertical="center"/>
    </xf>
    <xf numFmtId="10" fontId="1" fillId="8" borderId="0" xfId="16" applyNumberFormat="1" applyFill="1"/>
    <xf numFmtId="0" fontId="1" fillId="8" borderId="0" xfId="16" applyFill="1" applyAlignment="1">
      <alignment horizontal="center"/>
    </xf>
    <xf numFmtId="172" fontId="1" fillId="8" borderId="0" xfId="16" applyNumberFormat="1" applyFill="1"/>
    <xf numFmtId="172" fontId="1" fillId="8" borderId="0" xfId="16" applyNumberFormat="1" applyFill="1" applyAlignment="1">
      <alignment horizontal="center"/>
    </xf>
    <xf numFmtId="0" fontId="24" fillId="0" borderId="37" xfId="16" applyFont="1" applyBorder="1" applyAlignment="1">
      <alignment horizontal="center" vertical="top" wrapText="1"/>
    </xf>
    <xf numFmtId="0" fontId="23" fillId="0" borderId="25" xfId="16" applyFont="1" applyBorder="1" applyAlignment="1">
      <alignment horizontal="center" vertical="top" wrapText="1"/>
    </xf>
    <xf numFmtId="43" fontId="13" fillId="8" borderId="0" xfId="6" applyNumberFormat="1" applyFill="1" applyAlignment="1">
      <alignment horizontal="center"/>
    </xf>
    <xf numFmtId="10" fontId="2" fillId="8" borderId="0" xfId="16" applyNumberFormat="1" applyFont="1" applyFill="1"/>
    <xf numFmtId="0" fontId="11" fillId="0" borderId="46" xfId="0" applyFont="1" applyBorder="1" applyAlignment="1">
      <alignment horizontal="center" vertical="center"/>
    </xf>
    <xf numFmtId="0" fontId="11" fillId="0" borderId="46" xfId="0" applyFont="1" applyBorder="1" applyAlignment="1">
      <alignment vertical="center" wrapText="1"/>
    </xf>
    <xf numFmtId="0" fontId="11" fillId="0" borderId="46" xfId="0" applyFont="1" applyBorder="1" applyAlignment="1">
      <alignment horizontal="center" vertical="center" wrapText="1"/>
    </xf>
    <xf numFmtId="2" fontId="6" fillId="4" borderId="46" xfId="0" applyNumberFormat="1" applyFont="1" applyFill="1" applyBorder="1" applyAlignment="1">
      <alignment horizontal="center" vertical="center"/>
    </xf>
    <xf numFmtId="2" fontId="6" fillId="0" borderId="46" xfId="4" applyNumberFormat="1" applyFont="1" applyFill="1" applyBorder="1" applyAlignment="1">
      <alignment horizontal="center" vertical="center"/>
    </xf>
    <xf numFmtId="2" fontId="6" fillId="0" borderId="46" xfId="4" applyNumberFormat="1" applyFont="1" applyFill="1" applyBorder="1" applyAlignment="1">
      <alignment horizontal="right" vertical="center"/>
    </xf>
    <xf numFmtId="165" fontId="6" fillId="0" borderId="46" xfId="0" applyNumberFormat="1" applyFont="1" applyBorder="1" applyAlignment="1">
      <alignment horizontal="center" vertical="center" wrapText="1"/>
    </xf>
    <xf numFmtId="0" fontId="6" fillId="0" borderId="46" xfId="0" applyFont="1" applyBorder="1" applyAlignment="1">
      <alignment vertical="center" wrapText="1"/>
    </xf>
    <xf numFmtId="0" fontId="6" fillId="0" borderId="46" xfId="0" applyFont="1" applyBorder="1" applyAlignment="1">
      <alignment horizontal="center" vertical="center"/>
    </xf>
    <xf numFmtId="2" fontId="5" fillId="0" borderId="46" xfId="4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43" fontId="4" fillId="3" borderId="0" xfId="0" applyNumberFormat="1" applyFont="1" applyFill="1" applyAlignment="1">
      <alignment vertical="center"/>
    </xf>
    <xf numFmtId="0" fontId="6" fillId="0" borderId="46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left" vertical="center" wrapText="1"/>
    </xf>
    <xf numFmtId="4" fontId="6" fillId="0" borderId="46" xfId="5" applyNumberFormat="1" applyFont="1" applyBorder="1" applyAlignment="1">
      <alignment horizontal="center" vertical="center" wrapText="1"/>
    </xf>
    <xf numFmtId="166" fontId="11" fillId="0" borderId="46" xfId="1" applyNumberFormat="1" applyFont="1" applyFill="1" applyBorder="1" applyAlignment="1" applyProtection="1">
      <alignment vertical="center" wrapText="1"/>
    </xf>
    <xf numFmtId="10" fontId="6" fillId="0" borderId="46" xfId="2" applyNumberFormat="1" applyFont="1" applyFill="1" applyBorder="1" applyAlignment="1">
      <alignment horizontal="center" vertical="center"/>
    </xf>
    <xf numFmtId="0" fontId="11" fillId="0" borderId="47" xfId="0" applyFont="1" applyBorder="1" applyAlignment="1">
      <alignment horizontal="center" vertical="center" wrapText="1"/>
    </xf>
    <xf numFmtId="0" fontId="11" fillId="0" borderId="48" xfId="0" applyFont="1" applyBorder="1" applyAlignment="1">
      <alignment horizontal="center" vertical="center" wrapText="1"/>
    </xf>
    <xf numFmtId="165" fontId="5" fillId="0" borderId="46" xfId="0" applyNumberFormat="1" applyFont="1" applyBorder="1" applyAlignment="1">
      <alignment horizontal="center" vertical="center" wrapText="1"/>
    </xf>
    <xf numFmtId="165" fontId="5" fillId="0" borderId="46" xfId="0" applyNumberFormat="1" applyFont="1" applyBorder="1" applyAlignment="1">
      <alignment horizontal="left" vertical="center" wrapText="1"/>
    </xf>
    <xf numFmtId="165" fontId="5" fillId="0" borderId="46" xfId="0" applyNumberFormat="1" applyFont="1" applyBorder="1" applyAlignment="1">
      <alignment vertical="center" wrapText="1"/>
    </xf>
    <xf numFmtId="0" fontId="8" fillId="7" borderId="46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6" fillId="0" borderId="46" xfId="0" applyFont="1" applyBorder="1" applyAlignment="1">
      <alignment vertical="center"/>
    </xf>
    <xf numFmtId="14" fontId="6" fillId="0" borderId="46" xfId="0" applyNumberFormat="1" applyFont="1" applyBorder="1" applyAlignment="1">
      <alignment vertical="center"/>
    </xf>
    <xf numFmtId="3" fontId="6" fillId="0" borderId="46" xfId="0" applyNumberFormat="1" applyFont="1" applyBorder="1" applyAlignment="1">
      <alignment vertical="center"/>
    </xf>
    <xf numFmtId="0" fontId="7" fillId="0" borderId="46" xfId="10" applyFont="1" applyBorder="1" applyAlignment="1">
      <alignment horizontal="center"/>
    </xf>
    <xf numFmtId="0" fontId="7" fillId="7" borderId="54" xfId="10" applyFont="1" applyFill="1" applyBorder="1" applyAlignment="1">
      <alignment horizontal="center"/>
    </xf>
    <xf numFmtId="0" fontId="7" fillId="7" borderId="16" xfId="10" applyFont="1" applyFill="1" applyBorder="1" applyAlignment="1">
      <alignment horizontal="center"/>
    </xf>
    <xf numFmtId="0" fontId="7" fillId="7" borderId="28" xfId="10" applyFont="1" applyFill="1" applyBorder="1" applyAlignment="1">
      <alignment horizontal="center"/>
    </xf>
    <xf numFmtId="0" fontId="5" fillId="0" borderId="46" xfId="6" applyFont="1" applyBorder="1" applyAlignment="1">
      <alignment horizontal="left" vertical="center" wrapText="1"/>
    </xf>
    <xf numFmtId="170" fontId="5" fillId="0" borderId="46" xfId="6" applyNumberFormat="1" applyFont="1" applyBorder="1" applyAlignment="1">
      <alignment horizontal="left" vertical="center" wrapText="1"/>
    </xf>
    <xf numFmtId="170" fontId="6" fillId="0" borderId="46" xfId="1" applyNumberFormat="1" applyFont="1" applyFill="1" applyBorder="1" applyAlignment="1" applyProtection="1">
      <alignment horizontal="right" vertical="center" wrapText="1"/>
    </xf>
    <xf numFmtId="170" fontId="6" fillId="0" borderId="46" xfId="20" applyFont="1" applyFill="1" applyBorder="1" applyAlignment="1">
      <alignment vertical="center"/>
    </xf>
    <xf numFmtId="2" fontId="11" fillId="0" borderId="46" xfId="1" applyNumberFormat="1" applyFont="1" applyFill="1" applyBorder="1" applyAlignment="1" applyProtection="1">
      <alignment horizontal="center" vertical="center" wrapText="1"/>
    </xf>
    <xf numFmtId="0" fontId="12" fillId="0" borderId="46" xfId="0" applyFont="1" applyBorder="1" applyAlignment="1">
      <alignment vertical="center" wrapText="1"/>
    </xf>
    <xf numFmtId="0" fontId="15" fillId="0" borderId="0" xfId="8" applyFont="1" applyAlignment="1">
      <alignment horizontal="center" vertical="center"/>
    </xf>
    <xf numFmtId="0" fontId="6" fillId="0" borderId="0" xfId="8" applyFont="1" applyAlignment="1">
      <alignment horizontal="center" vertical="top"/>
    </xf>
    <xf numFmtId="0" fontId="5" fillId="0" borderId="17" xfId="11" applyFont="1" applyBorder="1" applyAlignment="1">
      <alignment horizontal="center" vertical="center" wrapText="1"/>
    </xf>
    <xf numFmtId="168" fontId="5" fillId="0" borderId="17" xfId="11" applyNumberFormat="1" applyFont="1" applyBorder="1" applyAlignment="1">
      <alignment horizontal="center" vertical="center" wrapText="1"/>
    </xf>
    <xf numFmtId="43" fontId="5" fillId="0" borderId="17" xfId="11" applyNumberFormat="1" applyFont="1" applyBorder="1" applyAlignment="1">
      <alignment horizontal="center" vertical="center" wrapText="1"/>
    </xf>
    <xf numFmtId="43" fontId="5" fillId="0" borderId="18" xfId="11" applyNumberFormat="1" applyFont="1" applyBorder="1" applyAlignment="1">
      <alignment horizontal="center" vertical="top" wrapText="1"/>
    </xf>
    <xf numFmtId="0" fontId="5" fillId="0" borderId="46" xfId="11" applyFont="1" applyBorder="1" applyAlignment="1">
      <alignment horizontal="center" vertical="center" wrapText="1"/>
    </xf>
    <xf numFmtId="0" fontId="5" fillId="0" borderId="46" xfId="12" applyFont="1" applyBorder="1" applyAlignment="1">
      <alignment horizontal="justify" vertical="center" wrapText="1"/>
    </xf>
    <xf numFmtId="0" fontId="5" fillId="0" borderId="46" xfId="11" applyFont="1" applyBorder="1" applyAlignment="1">
      <alignment horizontal="center" vertical="top" wrapText="1"/>
    </xf>
    <xf numFmtId="168" fontId="5" fillId="0" borderId="46" xfId="11" applyNumberFormat="1" applyFont="1" applyBorder="1" applyAlignment="1">
      <alignment horizontal="center" vertical="center" wrapText="1"/>
    </xf>
    <xf numFmtId="43" fontId="5" fillId="0" borderId="46" xfId="11" applyNumberFormat="1" applyFont="1" applyBorder="1" applyAlignment="1">
      <alignment horizontal="center" vertical="center" wrapText="1"/>
    </xf>
    <xf numFmtId="43" fontId="5" fillId="0" borderId="20" xfId="11" applyNumberFormat="1" applyFont="1" applyBorder="1" applyAlignment="1">
      <alignment horizontal="center" vertical="center" wrapText="1"/>
    </xf>
    <xf numFmtId="0" fontId="6" fillId="0" borderId="46" xfId="11" applyFont="1" applyBorder="1" applyAlignment="1">
      <alignment horizontal="center" vertical="center"/>
    </xf>
    <xf numFmtId="2" fontId="12" fillId="0" borderId="46" xfId="0" applyNumberFormat="1" applyFont="1" applyBorder="1" applyAlignment="1">
      <alignment horizontal="center" vertical="center" wrapText="1"/>
    </xf>
    <xf numFmtId="169" fontId="12" fillId="0" borderId="46" xfId="0" applyNumberFormat="1" applyFont="1" applyBorder="1" applyAlignment="1">
      <alignment horizontal="center" vertical="center" wrapText="1"/>
    </xf>
    <xf numFmtId="43" fontId="12" fillId="0" borderId="46" xfId="0" applyNumberFormat="1" applyFont="1" applyBorder="1" applyAlignment="1">
      <alignment horizontal="right" vertical="center" wrapText="1"/>
    </xf>
    <xf numFmtId="43" fontId="6" fillId="0" borderId="20" xfId="10" applyNumberFormat="1" applyFont="1" applyBorder="1" applyAlignment="1">
      <alignment horizontal="center" vertical="center"/>
    </xf>
    <xf numFmtId="43" fontId="6" fillId="0" borderId="51" xfId="11" applyNumberFormat="1" applyFont="1" applyBorder="1" applyAlignment="1">
      <alignment horizontal="right" vertical="top"/>
    </xf>
    <xf numFmtId="43" fontId="6" fillId="0" borderId="20" xfId="11" applyNumberFormat="1" applyFont="1" applyBorder="1" applyAlignment="1">
      <alignment horizontal="right" vertical="top"/>
    </xf>
    <xf numFmtId="43" fontId="5" fillId="0" borderId="20" xfId="11" applyNumberFormat="1" applyFont="1" applyBorder="1" applyAlignment="1">
      <alignment horizontal="right" vertical="top"/>
    </xf>
    <xf numFmtId="0" fontId="4" fillId="0" borderId="21" xfId="11" applyFont="1" applyBorder="1" applyAlignment="1">
      <alignment horizontal="right" vertical="top"/>
    </xf>
    <xf numFmtId="0" fontId="4" fillId="0" borderId="0" xfId="11" applyFont="1" applyAlignment="1">
      <alignment horizontal="right" vertical="top"/>
    </xf>
    <xf numFmtId="43" fontId="7" fillId="0" borderId="22" xfId="11" applyNumberFormat="1" applyFont="1" applyBorder="1" applyAlignment="1">
      <alignment horizontal="right" vertical="top"/>
    </xf>
    <xf numFmtId="0" fontId="0" fillId="8" borderId="14" xfId="16" applyFont="1" applyFill="1" applyBorder="1" applyAlignment="1" applyProtection="1">
      <alignment vertical="center"/>
      <protection locked="0"/>
    </xf>
    <xf numFmtId="4" fontId="12" fillId="4" borderId="13" xfId="0" applyNumberFormat="1" applyFont="1" applyFill="1" applyBorder="1" applyAlignment="1">
      <alignment vertical="center" wrapText="1"/>
    </xf>
    <xf numFmtId="4" fontId="11" fillId="0" borderId="13" xfId="4" applyNumberFormat="1" applyFont="1" applyFill="1" applyBorder="1" applyAlignment="1">
      <alignment vertical="center"/>
    </xf>
    <xf numFmtId="4" fontId="6" fillId="0" borderId="13" xfId="7" applyNumberFormat="1" applyFont="1" applyFill="1" applyBorder="1" applyAlignment="1" applyProtection="1">
      <alignment vertical="center" wrapText="1"/>
    </xf>
    <xf numFmtId="4" fontId="11" fillId="0" borderId="13" xfId="1" applyNumberFormat="1" applyFont="1" applyFill="1" applyBorder="1" applyAlignment="1" applyProtection="1">
      <alignment vertical="center" wrapText="1"/>
    </xf>
    <xf numFmtId="4" fontId="8" fillId="0" borderId="13" xfId="1" applyNumberFormat="1" applyFont="1" applyFill="1" applyBorder="1" applyAlignment="1" applyProtection="1">
      <alignment vertical="center" wrapText="1"/>
    </xf>
    <xf numFmtId="4" fontId="8" fillId="6" borderId="13" xfId="1" applyNumberFormat="1" applyFont="1" applyFill="1" applyBorder="1" applyAlignment="1" applyProtection="1">
      <alignment vertical="center" wrapText="1"/>
    </xf>
    <xf numFmtId="4" fontId="9" fillId="6" borderId="13" xfId="1" applyNumberFormat="1" applyFont="1" applyFill="1" applyBorder="1" applyAlignment="1" applyProtection="1">
      <alignment vertical="center" wrapText="1"/>
    </xf>
    <xf numFmtId="4" fontId="10" fillId="6" borderId="13" xfId="1" applyNumberFormat="1" applyFont="1" applyFill="1" applyBorder="1" applyAlignment="1" applyProtection="1">
      <alignment vertical="center" wrapText="1"/>
    </xf>
    <xf numFmtId="4" fontId="11" fillId="0" borderId="46" xfId="1" applyNumberFormat="1" applyFont="1" applyFill="1" applyBorder="1" applyAlignment="1" applyProtection="1">
      <alignment vertical="center" wrapText="1"/>
    </xf>
    <xf numFmtId="4" fontId="5" fillId="0" borderId="13" xfId="0" applyNumberFormat="1" applyFont="1" applyBorder="1" applyAlignment="1">
      <alignment vertical="center" wrapText="1"/>
    </xf>
    <xf numFmtId="4" fontId="11" fillId="0" borderId="46" xfId="4" applyNumberFormat="1" applyFont="1" applyFill="1" applyBorder="1" applyAlignment="1">
      <alignment vertical="center"/>
    </xf>
    <xf numFmtId="4" fontId="4" fillId="6" borderId="13" xfId="0" applyNumberFormat="1" applyFont="1" applyFill="1" applyBorder="1" applyAlignment="1">
      <alignment horizontal="right" vertical="center"/>
    </xf>
    <xf numFmtId="4" fontId="5" fillId="6" borderId="13" xfId="1" applyNumberFormat="1" applyFont="1" applyFill="1" applyBorder="1" applyAlignment="1" applyProtection="1">
      <alignment horizontal="right" vertical="center" wrapText="1"/>
    </xf>
    <xf numFmtId="165" fontId="5" fillId="0" borderId="13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justify" vertical="center" wrapText="1"/>
    </xf>
    <xf numFmtId="0" fontId="4" fillId="0" borderId="1" xfId="3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5" borderId="1" xfId="3" applyFont="1" applyFill="1" applyBorder="1" applyAlignment="1">
      <alignment horizontal="center" vertical="center"/>
    </xf>
    <xf numFmtId="0" fontId="7" fillId="5" borderId="2" xfId="3" applyFont="1" applyFill="1" applyBorder="1" applyAlignment="1">
      <alignment horizontal="center" vertical="center"/>
    </xf>
    <xf numFmtId="0" fontId="7" fillId="5" borderId="3" xfId="3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10" fontId="5" fillId="0" borderId="9" xfId="0" applyNumberFormat="1" applyFont="1" applyBorder="1" applyAlignment="1">
      <alignment horizontal="center" vertical="center"/>
    </xf>
    <xf numFmtId="10" fontId="5" fillId="0" borderId="10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15" fillId="0" borderId="0" xfId="8" applyFont="1" applyAlignment="1">
      <alignment horizontal="center" vertical="center"/>
    </xf>
    <xf numFmtId="0" fontId="5" fillId="0" borderId="0" xfId="8" applyFont="1" applyAlignment="1">
      <alignment horizontal="center" vertical="center"/>
    </xf>
    <xf numFmtId="0" fontId="6" fillId="0" borderId="15" xfId="8" applyFont="1" applyBorder="1" applyAlignment="1">
      <alignment horizontal="center" vertical="top"/>
    </xf>
    <xf numFmtId="0" fontId="6" fillId="0" borderId="8" xfId="8" applyFont="1" applyBorder="1" applyAlignment="1">
      <alignment horizontal="center" vertical="top"/>
    </xf>
    <xf numFmtId="0" fontId="6" fillId="0" borderId="16" xfId="8" applyFont="1" applyBorder="1" applyAlignment="1">
      <alignment horizontal="center" vertical="top"/>
    </xf>
    <xf numFmtId="0" fontId="6" fillId="0" borderId="4" xfId="8" applyFont="1" applyBorder="1" applyAlignment="1">
      <alignment horizontal="center" vertical="top"/>
    </xf>
    <xf numFmtId="0" fontId="12" fillId="0" borderId="19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5" fillId="0" borderId="35" xfId="11" applyFont="1" applyBorder="1" applyAlignment="1">
      <alignment horizontal="center" vertical="center" wrapText="1"/>
    </xf>
    <xf numFmtId="0" fontId="5" fillId="0" borderId="17" xfId="11" applyFont="1" applyBorder="1" applyAlignment="1">
      <alignment horizontal="center" vertical="center" wrapText="1"/>
    </xf>
    <xf numFmtId="0" fontId="5" fillId="0" borderId="19" xfId="11" applyFont="1" applyBorder="1" applyAlignment="1">
      <alignment horizontal="center" vertical="center" wrapText="1"/>
    </xf>
    <xf numFmtId="0" fontId="5" fillId="0" borderId="46" xfId="11" applyFont="1" applyBorder="1" applyAlignment="1">
      <alignment horizontal="center" vertical="center" wrapText="1"/>
    </xf>
    <xf numFmtId="0" fontId="12" fillId="0" borderId="49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6" fillId="0" borderId="50" xfId="11" applyFont="1" applyBorder="1" applyAlignment="1">
      <alignment horizontal="right" vertical="center"/>
    </xf>
    <xf numFmtId="0" fontId="6" fillId="0" borderId="12" xfId="11" applyFont="1" applyBorder="1" applyAlignment="1">
      <alignment horizontal="right" vertical="center"/>
    </xf>
    <xf numFmtId="0" fontId="4" fillId="0" borderId="21" xfId="11" applyFont="1" applyBorder="1" applyAlignment="1">
      <alignment horizontal="left" vertical="top"/>
    </xf>
    <xf numFmtId="0" fontId="4" fillId="0" borderId="0" xfId="11" applyFont="1" applyAlignment="1">
      <alignment horizontal="left" vertical="top"/>
    </xf>
    <xf numFmtId="0" fontId="4" fillId="0" borderId="22" xfId="11" applyFont="1" applyBorder="1" applyAlignment="1">
      <alignment horizontal="left" vertical="top"/>
    </xf>
    <xf numFmtId="0" fontId="4" fillId="0" borderId="23" xfId="8" applyFont="1" applyBorder="1" applyAlignment="1">
      <alignment horizontal="left" vertical="center"/>
    </xf>
    <xf numFmtId="0" fontId="4" fillId="0" borderId="24" xfId="8" applyFont="1" applyBorder="1" applyAlignment="1">
      <alignment horizontal="left" vertical="center"/>
    </xf>
    <xf numFmtId="0" fontId="4" fillId="0" borderId="25" xfId="8" applyFont="1" applyBorder="1" applyAlignment="1">
      <alignment horizontal="left" vertical="center"/>
    </xf>
    <xf numFmtId="0" fontId="6" fillId="0" borderId="19" xfId="11" applyFont="1" applyBorder="1" applyAlignment="1">
      <alignment horizontal="right" vertical="center"/>
    </xf>
    <xf numFmtId="0" fontId="6" fillId="0" borderId="46" xfId="11" applyFont="1" applyBorder="1" applyAlignment="1">
      <alignment horizontal="right" vertical="center"/>
    </xf>
    <xf numFmtId="0" fontId="5" fillId="0" borderId="19" xfId="11" applyFont="1" applyBorder="1" applyAlignment="1">
      <alignment horizontal="right" vertical="top"/>
    </xf>
    <xf numFmtId="0" fontId="5" fillId="0" borderId="3" xfId="11" applyFont="1" applyBorder="1" applyAlignment="1">
      <alignment horizontal="right" vertical="top"/>
    </xf>
    <xf numFmtId="0" fontId="5" fillId="0" borderId="46" xfId="11" applyFont="1" applyBorder="1" applyAlignment="1">
      <alignment horizontal="right" vertical="top"/>
    </xf>
    <xf numFmtId="0" fontId="4" fillId="0" borderId="52" xfId="11" applyFont="1" applyBorder="1" applyAlignment="1">
      <alignment horizontal="left" vertical="top" wrapText="1"/>
    </xf>
    <xf numFmtId="0" fontId="4" fillId="0" borderId="6" xfId="11" applyFont="1" applyBorder="1" applyAlignment="1">
      <alignment horizontal="left" vertical="top" wrapText="1"/>
    </xf>
    <xf numFmtId="0" fontId="4" fillId="0" borderId="53" xfId="11" applyFont="1" applyBorder="1" applyAlignment="1">
      <alignment horizontal="left" vertical="top" wrapText="1"/>
    </xf>
    <xf numFmtId="0" fontId="4" fillId="0" borderId="21" xfId="11" applyFont="1" applyBorder="1" applyAlignment="1">
      <alignment horizontal="left" vertical="top" wrapText="1"/>
    </xf>
    <xf numFmtId="0" fontId="4" fillId="0" borderId="0" xfId="11" applyFont="1" applyAlignment="1">
      <alignment horizontal="left" vertical="top" wrapText="1"/>
    </xf>
    <xf numFmtId="0" fontId="4" fillId="0" borderId="22" xfId="11" applyFont="1" applyBorder="1" applyAlignment="1">
      <alignment horizontal="left" vertical="top" wrapText="1"/>
    </xf>
    <xf numFmtId="0" fontId="7" fillId="6" borderId="1" xfId="10" applyFont="1" applyFill="1" applyBorder="1" applyAlignment="1">
      <alignment horizontal="center"/>
    </xf>
    <xf numFmtId="0" fontId="7" fillId="6" borderId="2" xfId="10" applyFont="1" applyFill="1" applyBorder="1" applyAlignment="1">
      <alignment horizontal="center"/>
    </xf>
    <xf numFmtId="0" fontId="7" fillId="0" borderId="14" xfId="14" applyFont="1" applyBorder="1" applyAlignment="1">
      <alignment horizontal="center" vertical="center" wrapText="1"/>
    </xf>
    <xf numFmtId="0" fontId="7" fillId="0" borderId="30" xfId="14" applyFont="1" applyBorder="1" applyAlignment="1">
      <alignment horizontal="left" vertical="center" wrapText="1"/>
    </xf>
    <xf numFmtId="0" fontId="7" fillId="0" borderId="31" xfId="14" applyFont="1" applyBorder="1" applyAlignment="1">
      <alignment horizontal="left" vertical="center" wrapText="1"/>
    </xf>
    <xf numFmtId="0" fontId="7" fillId="0" borderId="21" xfId="14" applyFont="1" applyBorder="1" applyAlignment="1">
      <alignment horizontal="left" vertical="top" wrapText="1"/>
    </xf>
    <xf numFmtId="0" fontId="7" fillId="0" borderId="0" xfId="14" applyFont="1" applyAlignment="1">
      <alignment horizontal="left" vertical="top" wrapText="1"/>
    </xf>
    <xf numFmtId="0" fontId="4" fillId="0" borderId="23" xfId="14" applyFont="1" applyBorder="1" applyAlignment="1">
      <alignment horizontal="left" vertical="center"/>
    </xf>
    <xf numFmtId="0" fontId="4" fillId="0" borderId="24" xfId="14" applyFont="1" applyBorder="1" applyAlignment="1">
      <alignment horizontal="left" vertical="center"/>
    </xf>
    <xf numFmtId="0" fontId="7" fillId="4" borderId="12" xfId="14" applyFont="1" applyFill="1" applyBorder="1" applyAlignment="1">
      <alignment horizontal="center"/>
    </xf>
    <xf numFmtId="0" fontId="23" fillId="0" borderId="24" xfId="16" applyFont="1" applyBorder="1" applyAlignment="1">
      <alignment horizontal="justify"/>
    </xf>
    <xf numFmtId="0" fontId="1" fillId="0" borderId="24" xfId="16" applyBorder="1"/>
    <xf numFmtId="0" fontId="1" fillId="8" borderId="5" xfId="16" applyFill="1" applyBorder="1" applyAlignment="1">
      <alignment horizontal="center"/>
    </xf>
    <xf numFmtId="0" fontId="1" fillId="8" borderId="6" xfId="16" applyFill="1" applyBorder="1" applyAlignment="1">
      <alignment horizontal="center"/>
    </xf>
    <xf numFmtId="0" fontId="1" fillId="8" borderId="7" xfId="16" applyFill="1" applyBorder="1" applyAlignment="1">
      <alignment horizontal="center"/>
    </xf>
    <xf numFmtId="0" fontId="17" fillId="8" borderId="4" xfId="16" applyFont="1" applyFill="1" applyBorder="1" applyAlignment="1">
      <alignment horizontal="left" vertical="justify" wrapText="1"/>
    </xf>
    <xf numFmtId="0" fontId="17" fillId="8" borderId="0" xfId="16" applyFont="1" applyFill="1" applyAlignment="1">
      <alignment horizontal="left" vertical="justify" wrapText="1"/>
    </xf>
    <xf numFmtId="0" fontId="17" fillId="8" borderId="8" xfId="16" applyFont="1" applyFill="1" applyBorder="1" applyAlignment="1">
      <alignment horizontal="left" vertical="justify" wrapText="1"/>
    </xf>
    <xf numFmtId="0" fontId="1" fillId="8" borderId="4" xfId="16" applyFill="1" applyBorder="1" applyAlignment="1">
      <alignment horizontal="left" vertical="justify"/>
    </xf>
    <xf numFmtId="0" fontId="1" fillId="8" borderId="0" xfId="16" applyFill="1" applyAlignment="1">
      <alignment horizontal="left" vertical="justify"/>
    </xf>
    <xf numFmtId="0" fontId="1" fillId="8" borderId="8" xfId="16" applyFill="1" applyBorder="1" applyAlignment="1">
      <alignment horizontal="left" vertical="justify"/>
    </xf>
    <xf numFmtId="0" fontId="1" fillId="8" borderId="9" xfId="16" applyFill="1" applyBorder="1" applyAlignment="1">
      <alignment horizontal="center"/>
    </xf>
    <xf numFmtId="0" fontId="1" fillId="8" borderId="10" xfId="16" applyFill="1" applyBorder="1" applyAlignment="1">
      <alignment horizontal="center"/>
    </xf>
    <xf numFmtId="0" fontId="1" fillId="8" borderId="11" xfId="16" applyFill="1" applyBorder="1" applyAlignment="1">
      <alignment horizontal="center"/>
    </xf>
    <xf numFmtId="0" fontId="18" fillId="9" borderId="13" xfId="16" applyFont="1" applyFill="1" applyBorder="1" applyAlignment="1">
      <alignment horizontal="center"/>
    </xf>
    <xf numFmtId="0" fontId="23" fillId="0" borderId="40" xfId="16" applyFont="1" applyBorder="1" applyAlignment="1">
      <alignment horizontal="center" vertical="top" wrapText="1"/>
    </xf>
    <xf numFmtId="0" fontId="23" fillId="0" borderId="41" xfId="16" applyFont="1" applyBorder="1" applyAlignment="1">
      <alignment horizontal="center" vertical="top" wrapText="1"/>
    </xf>
    <xf numFmtId="0" fontId="23" fillId="0" borderId="36" xfId="16" applyFont="1" applyBorder="1" applyAlignment="1">
      <alignment horizontal="center" vertical="top" wrapText="1"/>
    </xf>
    <xf numFmtId="0" fontId="22" fillId="0" borderId="31" xfId="16" applyFont="1" applyBorder="1" applyAlignment="1">
      <alignment horizontal="justify"/>
    </xf>
    <xf numFmtId="0" fontId="23" fillId="0" borderId="31" xfId="16" applyFont="1" applyBorder="1" applyAlignment="1">
      <alignment horizontal="justify"/>
    </xf>
    <xf numFmtId="0" fontId="1" fillId="8" borderId="0" xfId="16" applyFill="1" applyAlignment="1">
      <alignment horizontal="left"/>
    </xf>
    <xf numFmtId="0" fontId="24" fillId="0" borderId="40" xfId="16" applyFont="1" applyBorder="1" applyAlignment="1">
      <alignment horizontal="center" vertical="top" wrapText="1"/>
    </xf>
    <xf numFmtId="0" fontId="24" fillId="0" borderId="41" xfId="16" applyFont="1" applyBorder="1" applyAlignment="1">
      <alignment horizontal="center" vertical="top" wrapText="1"/>
    </xf>
    <xf numFmtId="0" fontId="24" fillId="0" borderId="36" xfId="16" applyFont="1" applyBorder="1" applyAlignment="1">
      <alignment horizontal="center" vertical="top" wrapText="1"/>
    </xf>
    <xf numFmtId="0" fontId="2" fillId="7" borderId="0" xfId="0" applyFont="1" applyFill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70" fontId="8" fillId="0" borderId="14" xfId="0" applyNumberFormat="1" applyFont="1" applyBorder="1" applyAlignment="1">
      <alignment horizontal="center" vertical="center"/>
    </xf>
    <xf numFmtId="170" fontId="8" fillId="0" borderId="16" xfId="0" applyNumberFormat="1" applyFont="1" applyBorder="1" applyAlignment="1">
      <alignment horizontal="center" vertical="center"/>
    </xf>
    <xf numFmtId="170" fontId="8" fillId="0" borderId="12" xfId="0" applyNumberFormat="1" applyFont="1" applyBorder="1" applyAlignment="1">
      <alignment horizontal="center" vertical="center"/>
    </xf>
    <xf numFmtId="0" fontId="7" fillId="0" borderId="21" xfId="14" applyFont="1" applyBorder="1" applyAlignment="1">
      <alignment horizontal="left" vertical="center" wrapText="1"/>
    </xf>
    <xf numFmtId="0" fontId="4" fillId="0" borderId="0" xfId="14" applyFont="1" applyAlignment="1">
      <alignment horizontal="left" vertical="center" wrapText="1"/>
    </xf>
  </cellXfs>
  <cellStyles count="21">
    <cellStyle name="0,0_x000d__x000a_NA_x000d__x000a_" xfId="3" xr:uid="{7F6D53C5-2EF2-4D4E-81C1-F6BD472C54DB}"/>
    <cellStyle name="Moeda 2" xfId="19" xr:uid="{FB7D7D4E-80E0-4B01-BF15-F77DE75F26BD}"/>
    <cellStyle name="Moeda 8" xfId="20" xr:uid="{CAE48653-0D65-4AF7-8DBA-88F9D6C50F93}"/>
    <cellStyle name="Normal" xfId="0" builtinId="0"/>
    <cellStyle name="Normal 10" xfId="8" xr:uid="{7C7455F4-E9DA-4DD8-84CC-F9ABD57D83EA}"/>
    <cellStyle name="Normal 10 2" xfId="11" xr:uid="{0F79431D-EC41-4AEB-907E-4ED6B3D7554C}"/>
    <cellStyle name="Normal 2" xfId="14" xr:uid="{C29198C0-9D49-4B7F-BC28-088E09CB73F5}"/>
    <cellStyle name="Normal 2 2" xfId="6" xr:uid="{5AA4C582-2A8D-4210-92FD-8E911C3D74AA}"/>
    <cellStyle name="Normal 2 3 2 2 6" xfId="10" xr:uid="{5D355132-9F03-4235-B39B-CA460D994DA6}"/>
    <cellStyle name="Normal 3" xfId="5" xr:uid="{8E273A27-E04F-4C7C-98CA-E72E5756D040}"/>
    <cellStyle name="Normal 4" xfId="13" xr:uid="{0F489620-6CE5-49EF-9736-B364451B9D55}"/>
    <cellStyle name="Normal 4 2 2" xfId="12" xr:uid="{1822E69E-07E2-4F5B-9C75-0D1173A59BC2}"/>
    <cellStyle name="Normal 7" xfId="16" xr:uid="{D77A06BC-2567-4DFB-8283-3EF3539B393C}"/>
    <cellStyle name="Normal 9" xfId="9" xr:uid="{28F93420-C4E1-44FC-81AE-8226196BB9E1}"/>
    <cellStyle name="Porcentagem" xfId="2" builtinId="5"/>
    <cellStyle name="Porcentagem 5" xfId="18" xr:uid="{3F9DC5C1-DF7D-4613-9764-FB8367CB94CC}"/>
    <cellStyle name="Porcentagem 6" xfId="15" xr:uid="{E5D0F143-591B-49F9-9EFC-31A4629EFC03}"/>
    <cellStyle name="Separador de milhares 4" xfId="4" xr:uid="{F9AC62DE-88B8-42BA-9146-BADDCB74455A}"/>
    <cellStyle name="Vírgula" xfId="1" builtinId="3"/>
    <cellStyle name="Vírgula 4" xfId="7" xr:uid="{4852BF26-4F73-4D53-AF70-12EBDCF644C0}"/>
    <cellStyle name="Vírgula 5" xfId="17" xr:uid="{311412B5-5FE6-4BF8-9C23-4E238DF263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845820</xdr:colOff>
      <xdr:row>0</xdr:row>
      <xdr:rowOff>1051560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D152F28-B72E-4F56-A506-A76145AE6F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711940" cy="10515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609600</xdr:colOff>
      <xdr:row>0</xdr:row>
      <xdr:rowOff>1051560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E68A0DC-E0A2-44DD-8A10-2020068AD2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730740" cy="10515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624840</xdr:colOff>
      <xdr:row>0</xdr:row>
      <xdr:rowOff>861060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15EA113-F2BE-4147-9CE2-C6350F5963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816340" cy="8610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967740</xdr:colOff>
      <xdr:row>1</xdr:row>
      <xdr:rowOff>45720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862EB3A8-4282-434B-B8C2-D7579AF5EF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850380" cy="10515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883920</xdr:colOff>
      <xdr:row>27</xdr:row>
      <xdr:rowOff>182880</xdr:rowOff>
    </xdr:from>
    <xdr:to>
      <xdr:col>1</xdr:col>
      <xdr:colOff>3924300</xdr:colOff>
      <xdr:row>29</xdr:row>
      <xdr:rowOff>160020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95E1E1F-119F-4833-AC29-F0954A2884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8260" y="6934200"/>
          <a:ext cx="3040380" cy="358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640080</xdr:colOff>
      <xdr:row>0</xdr:row>
      <xdr:rowOff>1051560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EEE68B8A-3A16-496E-9644-2C7ADD12B6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07380" cy="10515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FCAC3-DEB7-4570-8BF3-E19B486BCFCA}">
  <dimension ref="A1:CN88"/>
  <sheetViews>
    <sheetView view="pageBreakPreview" topLeftCell="A70" zoomScaleNormal="100" zoomScaleSheetLayoutView="100" workbookViewId="0">
      <selection activeCell="H15" sqref="H15"/>
    </sheetView>
  </sheetViews>
  <sheetFormatPr defaultColWidth="9.44140625" defaultRowHeight="13.8"/>
  <cols>
    <col min="1" max="1" width="7.6640625" style="3" customWidth="1"/>
    <col min="2" max="2" width="14.21875" style="3" customWidth="1"/>
    <col min="3" max="3" width="13.5546875" style="3" customWidth="1"/>
    <col min="4" max="4" width="60.109375" style="3" customWidth="1"/>
    <col min="5" max="5" width="9" style="3" customWidth="1"/>
    <col min="6" max="7" width="13.33203125" style="3" customWidth="1"/>
    <col min="8" max="8" width="11.5546875" style="3" customWidth="1"/>
    <col min="9" max="9" width="15.6640625" style="3" customWidth="1"/>
    <col min="10" max="10" width="12.44140625" style="3" customWidth="1"/>
    <col min="11" max="11" width="12.88671875" style="63" customWidth="1"/>
    <col min="12" max="12" width="14.109375" style="3" customWidth="1"/>
    <col min="13" max="92" width="9.44140625" style="64"/>
    <col min="93" max="256" width="9.44140625" style="3"/>
    <col min="257" max="257" width="7.6640625" style="3" customWidth="1"/>
    <col min="258" max="258" width="14.21875" style="3" customWidth="1"/>
    <col min="259" max="259" width="13.5546875" style="3" customWidth="1"/>
    <col min="260" max="260" width="60.109375" style="3" customWidth="1"/>
    <col min="261" max="261" width="9" style="3" customWidth="1"/>
    <col min="262" max="263" width="13.33203125" style="3" customWidth="1"/>
    <col min="264" max="264" width="11.5546875" style="3" customWidth="1"/>
    <col min="265" max="265" width="15.6640625" style="3" customWidth="1"/>
    <col min="266" max="266" width="12.44140625" style="3" customWidth="1"/>
    <col min="267" max="267" width="12.88671875" style="3" customWidth="1"/>
    <col min="268" max="268" width="14.109375" style="3" customWidth="1"/>
    <col min="269" max="512" width="9.44140625" style="3"/>
    <col min="513" max="513" width="7.6640625" style="3" customWidth="1"/>
    <col min="514" max="514" width="14.21875" style="3" customWidth="1"/>
    <col min="515" max="515" width="13.5546875" style="3" customWidth="1"/>
    <col min="516" max="516" width="60.109375" style="3" customWidth="1"/>
    <col min="517" max="517" width="9" style="3" customWidth="1"/>
    <col min="518" max="519" width="13.33203125" style="3" customWidth="1"/>
    <col min="520" max="520" width="11.5546875" style="3" customWidth="1"/>
    <col min="521" max="521" width="15.6640625" style="3" customWidth="1"/>
    <col min="522" max="522" width="12.44140625" style="3" customWidth="1"/>
    <col min="523" max="523" width="12.88671875" style="3" customWidth="1"/>
    <col min="524" max="524" width="14.109375" style="3" customWidth="1"/>
    <col min="525" max="768" width="9.44140625" style="3"/>
    <col min="769" max="769" width="7.6640625" style="3" customWidth="1"/>
    <col min="770" max="770" width="14.21875" style="3" customWidth="1"/>
    <col min="771" max="771" width="13.5546875" style="3" customWidth="1"/>
    <col min="772" max="772" width="60.109375" style="3" customWidth="1"/>
    <col min="773" max="773" width="9" style="3" customWidth="1"/>
    <col min="774" max="775" width="13.33203125" style="3" customWidth="1"/>
    <col min="776" max="776" width="11.5546875" style="3" customWidth="1"/>
    <col min="777" max="777" width="15.6640625" style="3" customWidth="1"/>
    <col min="778" max="778" width="12.44140625" style="3" customWidth="1"/>
    <col min="779" max="779" width="12.88671875" style="3" customWidth="1"/>
    <col min="780" max="780" width="14.109375" style="3" customWidth="1"/>
    <col min="781" max="1024" width="9.44140625" style="3"/>
    <col min="1025" max="1025" width="7.6640625" style="3" customWidth="1"/>
    <col min="1026" max="1026" width="14.21875" style="3" customWidth="1"/>
    <col min="1027" max="1027" width="13.5546875" style="3" customWidth="1"/>
    <col min="1028" max="1028" width="60.109375" style="3" customWidth="1"/>
    <col min="1029" max="1029" width="9" style="3" customWidth="1"/>
    <col min="1030" max="1031" width="13.33203125" style="3" customWidth="1"/>
    <col min="1032" max="1032" width="11.5546875" style="3" customWidth="1"/>
    <col min="1033" max="1033" width="15.6640625" style="3" customWidth="1"/>
    <col min="1034" max="1034" width="12.44140625" style="3" customWidth="1"/>
    <col min="1035" max="1035" width="12.88671875" style="3" customWidth="1"/>
    <col min="1036" max="1036" width="14.109375" style="3" customWidth="1"/>
    <col min="1037" max="1280" width="9.44140625" style="3"/>
    <col min="1281" max="1281" width="7.6640625" style="3" customWidth="1"/>
    <col min="1282" max="1282" width="14.21875" style="3" customWidth="1"/>
    <col min="1283" max="1283" width="13.5546875" style="3" customWidth="1"/>
    <col min="1284" max="1284" width="60.109375" style="3" customWidth="1"/>
    <col min="1285" max="1285" width="9" style="3" customWidth="1"/>
    <col min="1286" max="1287" width="13.33203125" style="3" customWidth="1"/>
    <col min="1288" max="1288" width="11.5546875" style="3" customWidth="1"/>
    <col min="1289" max="1289" width="15.6640625" style="3" customWidth="1"/>
    <col min="1290" max="1290" width="12.44140625" style="3" customWidth="1"/>
    <col min="1291" max="1291" width="12.88671875" style="3" customWidth="1"/>
    <col min="1292" max="1292" width="14.109375" style="3" customWidth="1"/>
    <col min="1293" max="1536" width="9.44140625" style="3"/>
    <col min="1537" max="1537" width="7.6640625" style="3" customWidth="1"/>
    <col min="1538" max="1538" width="14.21875" style="3" customWidth="1"/>
    <col min="1539" max="1539" width="13.5546875" style="3" customWidth="1"/>
    <col min="1540" max="1540" width="60.109375" style="3" customWidth="1"/>
    <col min="1541" max="1541" width="9" style="3" customWidth="1"/>
    <col min="1542" max="1543" width="13.33203125" style="3" customWidth="1"/>
    <col min="1544" max="1544" width="11.5546875" style="3" customWidth="1"/>
    <col min="1545" max="1545" width="15.6640625" style="3" customWidth="1"/>
    <col min="1546" max="1546" width="12.44140625" style="3" customWidth="1"/>
    <col min="1547" max="1547" width="12.88671875" style="3" customWidth="1"/>
    <col min="1548" max="1548" width="14.109375" style="3" customWidth="1"/>
    <col min="1549" max="1792" width="9.44140625" style="3"/>
    <col min="1793" max="1793" width="7.6640625" style="3" customWidth="1"/>
    <col min="1794" max="1794" width="14.21875" style="3" customWidth="1"/>
    <col min="1795" max="1795" width="13.5546875" style="3" customWidth="1"/>
    <col min="1796" max="1796" width="60.109375" style="3" customWidth="1"/>
    <col min="1797" max="1797" width="9" style="3" customWidth="1"/>
    <col min="1798" max="1799" width="13.33203125" style="3" customWidth="1"/>
    <col min="1800" max="1800" width="11.5546875" style="3" customWidth="1"/>
    <col min="1801" max="1801" width="15.6640625" style="3" customWidth="1"/>
    <col min="1802" max="1802" width="12.44140625" style="3" customWidth="1"/>
    <col min="1803" max="1803" width="12.88671875" style="3" customWidth="1"/>
    <col min="1804" max="1804" width="14.109375" style="3" customWidth="1"/>
    <col min="1805" max="2048" width="9.44140625" style="3"/>
    <col min="2049" max="2049" width="7.6640625" style="3" customWidth="1"/>
    <col min="2050" max="2050" width="14.21875" style="3" customWidth="1"/>
    <col min="2051" max="2051" width="13.5546875" style="3" customWidth="1"/>
    <col min="2052" max="2052" width="60.109375" style="3" customWidth="1"/>
    <col min="2053" max="2053" width="9" style="3" customWidth="1"/>
    <col min="2054" max="2055" width="13.33203125" style="3" customWidth="1"/>
    <col min="2056" max="2056" width="11.5546875" style="3" customWidth="1"/>
    <col min="2057" max="2057" width="15.6640625" style="3" customWidth="1"/>
    <col min="2058" max="2058" width="12.44140625" style="3" customWidth="1"/>
    <col min="2059" max="2059" width="12.88671875" style="3" customWidth="1"/>
    <col min="2060" max="2060" width="14.109375" style="3" customWidth="1"/>
    <col min="2061" max="2304" width="9.44140625" style="3"/>
    <col min="2305" max="2305" width="7.6640625" style="3" customWidth="1"/>
    <col min="2306" max="2306" width="14.21875" style="3" customWidth="1"/>
    <col min="2307" max="2307" width="13.5546875" style="3" customWidth="1"/>
    <col min="2308" max="2308" width="60.109375" style="3" customWidth="1"/>
    <col min="2309" max="2309" width="9" style="3" customWidth="1"/>
    <col min="2310" max="2311" width="13.33203125" style="3" customWidth="1"/>
    <col min="2312" max="2312" width="11.5546875" style="3" customWidth="1"/>
    <col min="2313" max="2313" width="15.6640625" style="3" customWidth="1"/>
    <col min="2314" max="2314" width="12.44140625" style="3" customWidth="1"/>
    <col min="2315" max="2315" width="12.88671875" style="3" customWidth="1"/>
    <col min="2316" max="2316" width="14.109375" style="3" customWidth="1"/>
    <col min="2317" max="2560" width="9.44140625" style="3"/>
    <col min="2561" max="2561" width="7.6640625" style="3" customWidth="1"/>
    <col min="2562" max="2562" width="14.21875" style="3" customWidth="1"/>
    <col min="2563" max="2563" width="13.5546875" style="3" customWidth="1"/>
    <col min="2564" max="2564" width="60.109375" style="3" customWidth="1"/>
    <col min="2565" max="2565" width="9" style="3" customWidth="1"/>
    <col min="2566" max="2567" width="13.33203125" style="3" customWidth="1"/>
    <col min="2568" max="2568" width="11.5546875" style="3" customWidth="1"/>
    <col min="2569" max="2569" width="15.6640625" style="3" customWidth="1"/>
    <col min="2570" max="2570" width="12.44140625" style="3" customWidth="1"/>
    <col min="2571" max="2571" width="12.88671875" style="3" customWidth="1"/>
    <col min="2572" max="2572" width="14.109375" style="3" customWidth="1"/>
    <col min="2573" max="2816" width="9.44140625" style="3"/>
    <col min="2817" max="2817" width="7.6640625" style="3" customWidth="1"/>
    <col min="2818" max="2818" width="14.21875" style="3" customWidth="1"/>
    <col min="2819" max="2819" width="13.5546875" style="3" customWidth="1"/>
    <col min="2820" max="2820" width="60.109375" style="3" customWidth="1"/>
    <col min="2821" max="2821" width="9" style="3" customWidth="1"/>
    <col min="2822" max="2823" width="13.33203125" style="3" customWidth="1"/>
    <col min="2824" max="2824" width="11.5546875" style="3" customWidth="1"/>
    <col min="2825" max="2825" width="15.6640625" style="3" customWidth="1"/>
    <col min="2826" max="2826" width="12.44140625" style="3" customWidth="1"/>
    <col min="2827" max="2827" width="12.88671875" style="3" customWidth="1"/>
    <col min="2828" max="2828" width="14.109375" style="3" customWidth="1"/>
    <col min="2829" max="3072" width="9.44140625" style="3"/>
    <col min="3073" max="3073" width="7.6640625" style="3" customWidth="1"/>
    <col min="3074" max="3074" width="14.21875" style="3" customWidth="1"/>
    <col min="3075" max="3075" width="13.5546875" style="3" customWidth="1"/>
    <col min="3076" max="3076" width="60.109375" style="3" customWidth="1"/>
    <col min="3077" max="3077" width="9" style="3" customWidth="1"/>
    <col min="3078" max="3079" width="13.33203125" style="3" customWidth="1"/>
    <col min="3080" max="3080" width="11.5546875" style="3" customWidth="1"/>
    <col min="3081" max="3081" width="15.6640625" style="3" customWidth="1"/>
    <col min="3082" max="3082" width="12.44140625" style="3" customWidth="1"/>
    <col min="3083" max="3083" width="12.88671875" style="3" customWidth="1"/>
    <col min="3084" max="3084" width="14.109375" style="3" customWidth="1"/>
    <col min="3085" max="3328" width="9.44140625" style="3"/>
    <col min="3329" max="3329" width="7.6640625" style="3" customWidth="1"/>
    <col min="3330" max="3330" width="14.21875" style="3" customWidth="1"/>
    <col min="3331" max="3331" width="13.5546875" style="3" customWidth="1"/>
    <col min="3332" max="3332" width="60.109375" style="3" customWidth="1"/>
    <col min="3333" max="3333" width="9" style="3" customWidth="1"/>
    <col min="3334" max="3335" width="13.33203125" style="3" customWidth="1"/>
    <col min="3336" max="3336" width="11.5546875" style="3" customWidth="1"/>
    <col min="3337" max="3337" width="15.6640625" style="3" customWidth="1"/>
    <col min="3338" max="3338" width="12.44140625" style="3" customWidth="1"/>
    <col min="3339" max="3339" width="12.88671875" style="3" customWidth="1"/>
    <col min="3340" max="3340" width="14.109375" style="3" customWidth="1"/>
    <col min="3341" max="3584" width="9.44140625" style="3"/>
    <col min="3585" max="3585" width="7.6640625" style="3" customWidth="1"/>
    <col min="3586" max="3586" width="14.21875" style="3" customWidth="1"/>
    <col min="3587" max="3587" width="13.5546875" style="3" customWidth="1"/>
    <col min="3588" max="3588" width="60.109375" style="3" customWidth="1"/>
    <col min="3589" max="3589" width="9" style="3" customWidth="1"/>
    <col min="3590" max="3591" width="13.33203125" style="3" customWidth="1"/>
    <col min="3592" max="3592" width="11.5546875" style="3" customWidth="1"/>
    <col min="3593" max="3593" width="15.6640625" style="3" customWidth="1"/>
    <col min="3594" max="3594" width="12.44140625" style="3" customWidth="1"/>
    <col min="3595" max="3595" width="12.88671875" style="3" customWidth="1"/>
    <col min="3596" max="3596" width="14.109375" style="3" customWidth="1"/>
    <col min="3597" max="3840" width="9.44140625" style="3"/>
    <col min="3841" max="3841" width="7.6640625" style="3" customWidth="1"/>
    <col min="3842" max="3842" width="14.21875" style="3" customWidth="1"/>
    <col min="3843" max="3843" width="13.5546875" style="3" customWidth="1"/>
    <col min="3844" max="3844" width="60.109375" style="3" customWidth="1"/>
    <col min="3845" max="3845" width="9" style="3" customWidth="1"/>
    <col min="3846" max="3847" width="13.33203125" style="3" customWidth="1"/>
    <col min="3848" max="3848" width="11.5546875" style="3" customWidth="1"/>
    <col min="3849" max="3849" width="15.6640625" style="3" customWidth="1"/>
    <col min="3850" max="3850" width="12.44140625" style="3" customWidth="1"/>
    <col min="3851" max="3851" width="12.88671875" style="3" customWidth="1"/>
    <col min="3852" max="3852" width="14.109375" style="3" customWidth="1"/>
    <col min="3853" max="4096" width="9.44140625" style="3"/>
    <col min="4097" max="4097" width="7.6640625" style="3" customWidth="1"/>
    <col min="4098" max="4098" width="14.21875" style="3" customWidth="1"/>
    <col min="4099" max="4099" width="13.5546875" style="3" customWidth="1"/>
    <col min="4100" max="4100" width="60.109375" style="3" customWidth="1"/>
    <col min="4101" max="4101" width="9" style="3" customWidth="1"/>
    <col min="4102" max="4103" width="13.33203125" style="3" customWidth="1"/>
    <col min="4104" max="4104" width="11.5546875" style="3" customWidth="1"/>
    <col min="4105" max="4105" width="15.6640625" style="3" customWidth="1"/>
    <col min="4106" max="4106" width="12.44140625" style="3" customWidth="1"/>
    <col min="4107" max="4107" width="12.88671875" style="3" customWidth="1"/>
    <col min="4108" max="4108" width="14.109375" style="3" customWidth="1"/>
    <col min="4109" max="4352" width="9.44140625" style="3"/>
    <col min="4353" max="4353" width="7.6640625" style="3" customWidth="1"/>
    <col min="4354" max="4354" width="14.21875" style="3" customWidth="1"/>
    <col min="4355" max="4355" width="13.5546875" style="3" customWidth="1"/>
    <col min="4356" max="4356" width="60.109375" style="3" customWidth="1"/>
    <col min="4357" max="4357" width="9" style="3" customWidth="1"/>
    <col min="4358" max="4359" width="13.33203125" style="3" customWidth="1"/>
    <col min="4360" max="4360" width="11.5546875" style="3" customWidth="1"/>
    <col min="4361" max="4361" width="15.6640625" style="3" customWidth="1"/>
    <col min="4362" max="4362" width="12.44140625" style="3" customWidth="1"/>
    <col min="4363" max="4363" width="12.88671875" style="3" customWidth="1"/>
    <col min="4364" max="4364" width="14.109375" style="3" customWidth="1"/>
    <col min="4365" max="4608" width="9.44140625" style="3"/>
    <col min="4609" max="4609" width="7.6640625" style="3" customWidth="1"/>
    <col min="4610" max="4610" width="14.21875" style="3" customWidth="1"/>
    <col min="4611" max="4611" width="13.5546875" style="3" customWidth="1"/>
    <col min="4612" max="4612" width="60.109375" style="3" customWidth="1"/>
    <col min="4613" max="4613" width="9" style="3" customWidth="1"/>
    <col min="4614" max="4615" width="13.33203125" style="3" customWidth="1"/>
    <col min="4616" max="4616" width="11.5546875" style="3" customWidth="1"/>
    <col min="4617" max="4617" width="15.6640625" style="3" customWidth="1"/>
    <col min="4618" max="4618" width="12.44140625" style="3" customWidth="1"/>
    <col min="4619" max="4619" width="12.88671875" style="3" customWidth="1"/>
    <col min="4620" max="4620" width="14.109375" style="3" customWidth="1"/>
    <col min="4621" max="4864" width="9.44140625" style="3"/>
    <col min="4865" max="4865" width="7.6640625" style="3" customWidth="1"/>
    <col min="4866" max="4866" width="14.21875" style="3" customWidth="1"/>
    <col min="4867" max="4867" width="13.5546875" style="3" customWidth="1"/>
    <col min="4868" max="4868" width="60.109375" style="3" customWidth="1"/>
    <col min="4869" max="4869" width="9" style="3" customWidth="1"/>
    <col min="4870" max="4871" width="13.33203125" style="3" customWidth="1"/>
    <col min="4872" max="4872" width="11.5546875" style="3" customWidth="1"/>
    <col min="4873" max="4873" width="15.6640625" style="3" customWidth="1"/>
    <col min="4874" max="4874" width="12.44140625" style="3" customWidth="1"/>
    <col min="4875" max="4875" width="12.88671875" style="3" customWidth="1"/>
    <col min="4876" max="4876" width="14.109375" style="3" customWidth="1"/>
    <col min="4877" max="5120" width="9.44140625" style="3"/>
    <col min="5121" max="5121" width="7.6640625" style="3" customWidth="1"/>
    <col min="5122" max="5122" width="14.21875" style="3" customWidth="1"/>
    <col min="5123" max="5123" width="13.5546875" style="3" customWidth="1"/>
    <col min="5124" max="5124" width="60.109375" style="3" customWidth="1"/>
    <col min="5125" max="5125" width="9" style="3" customWidth="1"/>
    <col min="5126" max="5127" width="13.33203125" style="3" customWidth="1"/>
    <col min="5128" max="5128" width="11.5546875" style="3" customWidth="1"/>
    <col min="5129" max="5129" width="15.6640625" style="3" customWidth="1"/>
    <col min="5130" max="5130" width="12.44140625" style="3" customWidth="1"/>
    <col min="5131" max="5131" width="12.88671875" style="3" customWidth="1"/>
    <col min="5132" max="5132" width="14.109375" style="3" customWidth="1"/>
    <col min="5133" max="5376" width="9.44140625" style="3"/>
    <col min="5377" max="5377" width="7.6640625" style="3" customWidth="1"/>
    <col min="5378" max="5378" width="14.21875" style="3" customWidth="1"/>
    <col min="5379" max="5379" width="13.5546875" style="3" customWidth="1"/>
    <col min="5380" max="5380" width="60.109375" style="3" customWidth="1"/>
    <col min="5381" max="5381" width="9" style="3" customWidth="1"/>
    <col min="5382" max="5383" width="13.33203125" style="3" customWidth="1"/>
    <col min="5384" max="5384" width="11.5546875" style="3" customWidth="1"/>
    <col min="5385" max="5385" width="15.6640625" style="3" customWidth="1"/>
    <col min="5386" max="5386" width="12.44140625" style="3" customWidth="1"/>
    <col min="5387" max="5387" width="12.88671875" style="3" customWidth="1"/>
    <col min="5388" max="5388" width="14.109375" style="3" customWidth="1"/>
    <col min="5389" max="5632" width="9.44140625" style="3"/>
    <col min="5633" max="5633" width="7.6640625" style="3" customWidth="1"/>
    <col min="5634" max="5634" width="14.21875" style="3" customWidth="1"/>
    <col min="5635" max="5635" width="13.5546875" style="3" customWidth="1"/>
    <col min="5636" max="5636" width="60.109375" style="3" customWidth="1"/>
    <col min="5637" max="5637" width="9" style="3" customWidth="1"/>
    <col min="5638" max="5639" width="13.33203125" style="3" customWidth="1"/>
    <col min="5640" max="5640" width="11.5546875" style="3" customWidth="1"/>
    <col min="5641" max="5641" width="15.6640625" style="3" customWidth="1"/>
    <col min="5642" max="5642" width="12.44140625" style="3" customWidth="1"/>
    <col min="5643" max="5643" width="12.88671875" style="3" customWidth="1"/>
    <col min="5644" max="5644" width="14.109375" style="3" customWidth="1"/>
    <col min="5645" max="5888" width="9.44140625" style="3"/>
    <col min="5889" max="5889" width="7.6640625" style="3" customWidth="1"/>
    <col min="5890" max="5890" width="14.21875" style="3" customWidth="1"/>
    <col min="5891" max="5891" width="13.5546875" style="3" customWidth="1"/>
    <col min="5892" max="5892" width="60.109375" style="3" customWidth="1"/>
    <col min="5893" max="5893" width="9" style="3" customWidth="1"/>
    <col min="5894" max="5895" width="13.33203125" style="3" customWidth="1"/>
    <col min="5896" max="5896" width="11.5546875" style="3" customWidth="1"/>
    <col min="5897" max="5897" width="15.6640625" style="3" customWidth="1"/>
    <col min="5898" max="5898" width="12.44140625" style="3" customWidth="1"/>
    <col min="5899" max="5899" width="12.88671875" style="3" customWidth="1"/>
    <col min="5900" max="5900" width="14.109375" style="3" customWidth="1"/>
    <col min="5901" max="6144" width="9.44140625" style="3"/>
    <col min="6145" max="6145" width="7.6640625" style="3" customWidth="1"/>
    <col min="6146" max="6146" width="14.21875" style="3" customWidth="1"/>
    <col min="6147" max="6147" width="13.5546875" style="3" customWidth="1"/>
    <col min="6148" max="6148" width="60.109375" style="3" customWidth="1"/>
    <col min="6149" max="6149" width="9" style="3" customWidth="1"/>
    <col min="6150" max="6151" width="13.33203125" style="3" customWidth="1"/>
    <col min="6152" max="6152" width="11.5546875" style="3" customWidth="1"/>
    <col min="6153" max="6153" width="15.6640625" style="3" customWidth="1"/>
    <col min="6154" max="6154" width="12.44140625" style="3" customWidth="1"/>
    <col min="6155" max="6155" width="12.88671875" style="3" customWidth="1"/>
    <col min="6156" max="6156" width="14.109375" style="3" customWidth="1"/>
    <col min="6157" max="6400" width="9.44140625" style="3"/>
    <col min="6401" max="6401" width="7.6640625" style="3" customWidth="1"/>
    <col min="6402" max="6402" width="14.21875" style="3" customWidth="1"/>
    <col min="6403" max="6403" width="13.5546875" style="3" customWidth="1"/>
    <col min="6404" max="6404" width="60.109375" style="3" customWidth="1"/>
    <col min="6405" max="6405" width="9" style="3" customWidth="1"/>
    <col min="6406" max="6407" width="13.33203125" style="3" customWidth="1"/>
    <col min="6408" max="6408" width="11.5546875" style="3" customWidth="1"/>
    <col min="6409" max="6409" width="15.6640625" style="3" customWidth="1"/>
    <col min="6410" max="6410" width="12.44140625" style="3" customWidth="1"/>
    <col min="6411" max="6411" width="12.88671875" style="3" customWidth="1"/>
    <col min="6412" max="6412" width="14.109375" style="3" customWidth="1"/>
    <col min="6413" max="6656" width="9.44140625" style="3"/>
    <col min="6657" max="6657" width="7.6640625" style="3" customWidth="1"/>
    <col min="6658" max="6658" width="14.21875" style="3" customWidth="1"/>
    <col min="6659" max="6659" width="13.5546875" style="3" customWidth="1"/>
    <col min="6660" max="6660" width="60.109375" style="3" customWidth="1"/>
    <col min="6661" max="6661" width="9" style="3" customWidth="1"/>
    <col min="6662" max="6663" width="13.33203125" style="3" customWidth="1"/>
    <col min="6664" max="6664" width="11.5546875" style="3" customWidth="1"/>
    <col min="6665" max="6665" width="15.6640625" style="3" customWidth="1"/>
    <col min="6666" max="6666" width="12.44140625" style="3" customWidth="1"/>
    <col min="6667" max="6667" width="12.88671875" style="3" customWidth="1"/>
    <col min="6668" max="6668" width="14.109375" style="3" customWidth="1"/>
    <col min="6669" max="6912" width="9.44140625" style="3"/>
    <col min="6913" max="6913" width="7.6640625" style="3" customWidth="1"/>
    <col min="6914" max="6914" width="14.21875" style="3" customWidth="1"/>
    <col min="6915" max="6915" width="13.5546875" style="3" customWidth="1"/>
    <col min="6916" max="6916" width="60.109375" style="3" customWidth="1"/>
    <col min="6917" max="6917" width="9" style="3" customWidth="1"/>
    <col min="6918" max="6919" width="13.33203125" style="3" customWidth="1"/>
    <col min="6920" max="6920" width="11.5546875" style="3" customWidth="1"/>
    <col min="6921" max="6921" width="15.6640625" style="3" customWidth="1"/>
    <col min="6922" max="6922" width="12.44140625" style="3" customWidth="1"/>
    <col min="6923" max="6923" width="12.88671875" style="3" customWidth="1"/>
    <col min="6924" max="6924" width="14.109375" style="3" customWidth="1"/>
    <col min="6925" max="7168" width="9.44140625" style="3"/>
    <col min="7169" max="7169" width="7.6640625" style="3" customWidth="1"/>
    <col min="7170" max="7170" width="14.21875" style="3" customWidth="1"/>
    <col min="7171" max="7171" width="13.5546875" style="3" customWidth="1"/>
    <col min="7172" max="7172" width="60.109375" style="3" customWidth="1"/>
    <col min="7173" max="7173" width="9" style="3" customWidth="1"/>
    <col min="7174" max="7175" width="13.33203125" style="3" customWidth="1"/>
    <col min="7176" max="7176" width="11.5546875" style="3" customWidth="1"/>
    <col min="7177" max="7177" width="15.6640625" style="3" customWidth="1"/>
    <col min="7178" max="7178" width="12.44140625" style="3" customWidth="1"/>
    <col min="7179" max="7179" width="12.88671875" style="3" customWidth="1"/>
    <col min="7180" max="7180" width="14.109375" style="3" customWidth="1"/>
    <col min="7181" max="7424" width="9.44140625" style="3"/>
    <col min="7425" max="7425" width="7.6640625" style="3" customWidth="1"/>
    <col min="7426" max="7426" width="14.21875" style="3" customWidth="1"/>
    <col min="7427" max="7427" width="13.5546875" style="3" customWidth="1"/>
    <col min="7428" max="7428" width="60.109375" style="3" customWidth="1"/>
    <col min="7429" max="7429" width="9" style="3" customWidth="1"/>
    <col min="7430" max="7431" width="13.33203125" style="3" customWidth="1"/>
    <col min="7432" max="7432" width="11.5546875" style="3" customWidth="1"/>
    <col min="7433" max="7433" width="15.6640625" style="3" customWidth="1"/>
    <col min="7434" max="7434" width="12.44140625" style="3" customWidth="1"/>
    <col min="7435" max="7435" width="12.88671875" style="3" customWidth="1"/>
    <col min="7436" max="7436" width="14.109375" style="3" customWidth="1"/>
    <col min="7437" max="7680" width="9.44140625" style="3"/>
    <col min="7681" max="7681" width="7.6640625" style="3" customWidth="1"/>
    <col min="7682" max="7682" width="14.21875" style="3" customWidth="1"/>
    <col min="7683" max="7683" width="13.5546875" style="3" customWidth="1"/>
    <col min="7684" max="7684" width="60.109375" style="3" customWidth="1"/>
    <col min="7685" max="7685" width="9" style="3" customWidth="1"/>
    <col min="7686" max="7687" width="13.33203125" style="3" customWidth="1"/>
    <col min="7688" max="7688" width="11.5546875" style="3" customWidth="1"/>
    <col min="7689" max="7689" width="15.6640625" style="3" customWidth="1"/>
    <col min="7690" max="7690" width="12.44140625" style="3" customWidth="1"/>
    <col min="7691" max="7691" width="12.88671875" style="3" customWidth="1"/>
    <col min="7692" max="7692" width="14.109375" style="3" customWidth="1"/>
    <col min="7693" max="7936" width="9.44140625" style="3"/>
    <col min="7937" max="7937" width="7.6640625" style="3" customWidth="1"/>
    <col min="7938" max="7938" width="14.21875" style="3" customWidth="1"/>
    <col min="7939" max="7939" width="13.5546875" style="3" customWidth="1"/>
    <col min="7940" max="7940" width="60.109375" style="3" customWidth="1"/>
    <col min="7941" max="7941" width="9" style="3" customWidth="1"/>
    <col min="7942" max="7943" width="13.33203125" style="3" customWidth="1"/>
    <col min="7944" max="7944" width="11.5546875" style="3" customWidth="1"/>
    <col min="7945" max="7945" width="15.6640625" style="3" customWidth="1"/>
    <col min="7946" max="7946" width="12.44140625" style="3" customWidth="1"/>
    <col min="7947" max="7947" width="12.88671875" style="3" customWidth="1"/>
    <col min="7948" max="7948" width="14.109375" style="3" customWidth="1"/>
    <col min="7949" max="8192" width="9.44140625" style="3"/>
    <col min="8193" max="8193" width="7.6640625" style="3" customWidth="1"/>
    <col min="8194" max="8194" width="14.21875" style="3" customWidth="1"/>
    <col min="8195" max="8195" width="13.5546875" style="3" customWidth="1"/>
    <col min="8196" max="8196" width="60.109375" style="3" customWidth="1"/>
    <col min="8197" max="8197" width="9" style="3" customWidth="1"/>
    <col min="8198" max="8199" width="13.33203125" style="3" customWidth="1"/>
    <col min="8200" max="8200" width="11.5546875" style="3" customWidth="1"/>
    <col min="8201" max="8201" width="15.6640625" style="3" customWidth="1"/>
    <col min="8202" max="8202" width="12.44140625" style="3" customWidth="1"/>
    <col min="8203" max="8203" width="12.88671875" style="3" customWidth="1"/>
    <col min="8204" max="8204" width="14.109375" style="3" customWidth="1"/>
    <col min="8205" max="8448" width="9.44140625" style="3"/>
    <col min="8449" max="8449" width="7.6640625" style="3" customWidth="1"/>
    <col min="8450" max="8450" width="14.21875" style="3" customWidth="1"/>
    <col min="8451" max="8451" width="13.5546875" style="3" customWidth="1"/>
    <col min="8452" max="8452" width="60.109375" style="3" customWidth="1"/>
    <col min="8453" max="8453" width="9" style="3" customWidth="1"/>
    <col min="8454" max="8455" width="13.33203125" style="3" customWidth="1"/>
    <col min="8456" max="8456" width="11.5546875" style="3" customWidth="1"/>
    <col min="8457" max="8457" width="15.6640625" style="3" customWidth="1"/>
    <col min="8458" max="8458" width="12.44140625" style="3" customWidth="1"/>
    <col min="8459" max="8459" width="12.88671875" style="3" customWidth="1"/>
    <col min="8460" max="8460" width="14.109375" style="3" customWidth="1"/>
    <col min="8461" max="8704" width="9.44140625" style="3"/>
    <col min="8705" max="8705" width="7.6640625" style="3" customWidth="1"/>
    <col min="8706" max="8706" width="14.21875" style="3" customWidth="1"/>
    <col min="8707" max="8707" width="13.5546875" style="3" customWidth="1"/>
    <col min="8708" max="8708" width="60.109375" style="3" customWidth="1"/>
    <col min="8709" max="8709" width="9" style="3" customWidth="1"/>
    <col min="8710" max="8711" width="13.33203125" style="3" customWidth="1"/>
    <col min="8712" max="8712" width="11.5546875" style="3" customWidth="1"/>
    <col min="8713" max="8713" width="15.6640625" style="3" customWidth="1"/>
    <col min="8714" max="8714" width="12.44140625" style="3" customWidth="1"/>
    <col min="8715" max="8715" width="12.88671875" style="3" customWidth="1"/>
    <col min="8716" max="8716" width="14.109375" style="3" customWidth="1"/>
    <col min="8717" max="8960" width="9.44140625" style="3"/>
    <col min="8961" max="8961" width="7.6640625" style="3" customWidth="1"/>
    <col min="8962" max="8962" width="14.21875" style="3" customWidth="1"/>
    <col min="8963" max="8963" width="13.5546875" style="3" customWidth="1"/>
    <col min="8964" max="8964" width="60.109375" style="3" customWidth="1"/>
    <col min="8965" max="8965" width="9" style="3" customWidth="1"/>
    <col min="8966" max="8967" width="13.33203125" style="3" customWidth="1"/>
    <col min="8968" max="8968" width="11.5546875" style="3" customWidth="1"/>
    <col min="8969" max="8969" width="15.6640625" style="3" customWidth="1"/>
    <col min="8970" max="8970" width="12.44140625" style="3" customWidth="1"/>
    <col min="8971" max="8971" width="12.88671875" style="3" customWidth="1"/>
    <col min="8972" max="8972" width="14.109375" style="3" customWidth="1"/>
    <col min="8973" max="9216" width="9.44140625" style="3"/>
    <col min="9217" max="9217" width="7.6640625" style="3" customWidth="1"/>
    <col min="9218" max="9218" width="14.21875" style="3" customWidth="1"/>
    <col min="9219" max="9219" width="13.5546875" style="3" customWidth="1"/>
    <col min="9220" max="9220" width="60.109375" style="3" customWidth="1"/>
    <col min="9221" max="9221" width="9" style="3" customWidth="1"/>
    <col min="9222" max="9223" width="13.33203125" style="3" customWidth="1"/>
    <col min="9224" max="9224" width="11.5546875" style="3" customWidth="1"/>
    <col min="9225" max="9225" width="15.6640625" style="3" customWidth="1"/>
    <col min="9226" max="9226" width="12.44140625" style="3" customWidth="1"/>
    <col min="9227" max="9227" width="12.88671875" style="3" customWidth="1"/>
    <col min="9228" max="9228" width="14.109375" style="3" customWidth="1"/>
    <col min="9229" max="9472" width="9.44140625" style="3"/>
    <col min="9473" max="9473" width="7.6640625" style="3" customWidth="1"/>
    <col min="9474" max="9474" width="14.21875" style="3" customWidth="1"/>
    <col min="9475" max="9475" width="13.5546875" style="3" customWidth="1"/>
    <col min="9476" max="9476" width="60.109375" style="3" customWidth="1"/>
    <col min="9477" max="9477" width="9" style="3" customWidth="1"/>
    <col min="9478" max="9479" width="13.33203125" style="3" customWidth="1"/>
    <col min="9480" max="9480" width="11.5546875" style="3" customWidth="1"/>
    <col min="9481" max="9481" width="15.6640625" style="3" customWidth="1"/>
    <col min="9482" max="9482" width="12.44140625" style="3" customWidth="1"/>
    <col min="9483" max="9483" width="12.88671875" style="3" customWidth="1"/>
    <col min="9484" max="9484" width="14.109375" style="3" customWidth="1"/>
    <col min="9485" max="9728" width="9.44140625" style="3"/>
    <col min="9729" max="9729" width="7.6640625" style="3" customWidth="1"/>
    <col min="9730" max="9730" width="14.21875" style="3" customWidth="1"/>
    <col min="9731" max="9731" width="13.5546875" style="3" customWidth="1"/>
    <col min="9732" max="9732" width="60.109375" style="3" customWidth="1"/>
    <col min="9733" max="9733" width="9" style="3" customWidth="1"/>
    <col min="9734" max="9735" width="13.33203125" style="3" customWidth="1"/>
    <col min="9736" max="9736" width="11.5546875" style="3" customWidth="1"/>
    <col min="9737" max="9737" width="15.6640625" style="3" customWidth="1"/>
    <col min="9738" max="9738" width="12.44140625" style="3" customWidth="1"/>
    <col min="9739" max="9739" width="12.88671875" style="3" customWidth="1"/>
    <col min="9740" max="9740" width="14.109375" style="3" customWidth="1"/>
    <col min="9741" max="9984" width="9.44140625" style="3"/>
    <col min="9985" max="9985" width="7.6640625" style="3" customWidth="1"/>
    <col min="9986" max="9986" width="14.21875" style="3" customWidth="1"/>
    <col min="9987" max="9987" width="13.5546875" style="3" customWidth="1"/>
    <col min="9988" max="9988" width="60.109375" style="3" customWidth="1"/>
    <col min="9989" max="9989" width="9" style="3" customWidth="1"/>
    <col min="9990" max="9991" width="13.33203125" style="3" customWidth="1"/>
    <col min="9992" max="9992" width="11.5546875" style="3" customWidth="1"/>
    <col min="9993" max="9993" width="15.6640625" style="3" customWidth="1"/>
    <col min="9994" max="9994" width="12.44140625" style="3" customWidth="1"/>
    <col min="9995" max="9995" width="12.88671875" style="3" customWidth="1"/>
    <col min="9996" max="9996" width="14.109375" style="3" customWidth="1"/>
    <col min="9997" max="10240" width="9.44140625" style="3"/>
    <col min="10241" max="10241" width="7.6640625" style="3" customWidth="1"/>
    <col min="10242" max="10242" width="14.21875" style="3" customWidth="1"/>
    <col min="10243" max="10243" width="13.5546875" style="3" customWidth="1"/>
    <col min="10244" max="10244" width="60.109375" style="3" customWidth="1"/>
    <col min="10245" max="10245" width="9" style="3" customWidth="1"/>
    <col min="10246" max="10247" width="13.33203125" style="3" customWidth="1"/>
    <col min="10248" max="10248" width="11.5546875" style="3" customWidth="1"/>
    <col min="10249" max="10249" width="15.6640625" style="3" customWidth="1"/>
    <col min="10250" max="10250" width="12.44140625" style="3" customWidth="1"/>
    <col min="10251" max="10251" width="12.88671875" style="3" customWidth="1"/>
    <col min="10252" max="10252" width="14.109375" style="3" customWidth="1"/>
    <col min="10253" max="10496" width="9.44140625" style="3"/>
    <col min="10497" max="10497" width="7.6640625" style="3" customWidth="1"/>
    <col min="10498" max="10498" width="14.21875" style="3" customWidth="1"/>
    <col min="10499" max="10499" width="13.5546875" style="3" customWidth="1"/>
    <col min="10500" max="10500" width="60.109375" style="3" customWidth="1"/>
    <col min="10501" max="10501" width="9" style="3" customWidth="1"/>
    <col min="10502" max="10503" width="13.33203125" style="3" customWidth="1"/>
    <col min="10504" max="10504" width="11.5546875" style="3" customWidth="1"/>
    <col min="10505" max="10505" width="15.6640625" style="3" customWidth="1"/>
    <col min="10506" max="10506" width="12.44140625" style="3" customWidth="1"/>
    <col min="10507" max="10507" width="12.88671875" style="3" customWidth="1"/>
    <col min="10508" max="10508" width="14.109375" style="3" customWidth="1"/>
    <col min="10509" max="10752" width="9.44140625" style="3"/>
    <col min="10753" max="10753" width="7.6640625" style="3" customWidth="1"/>
    <col min="10754" max="10754" width="14.21875" style="3" customWidth="1"/>
    <col min="10755" max="10755" width="13.5546875" style="3" customWidth="1"/>
    <col min="10756" max="10756" width="60.109375" style="3" customWidth="1"/>
    <col min="10757" max="10757" width="9" style="3" customWidth="1"/>
    <col min="10758" max="10759" width="13.33203125" style="3" customWidth="1"/>
    <col min="10760" max="10760" width="11.5546875" style="3" customWidth="1"/>
    <col min="10761" max="10761" width="15.6640625" style="3" customWidth="1"/>
    <col min="10762" max="10762" width="12.44140625" style="3" customWidth="1"/>
    <col min="10763" max="10763" width="12.88671875" style="3" customWidth="1"/>
    <col min="10764" max="10764" width="14.109375" style="3" customWidth="1"/>
    <col min="10765" max="11008" width="9.44140625" style="3"/>
    <col min="11009" max="11009" width="7.6640625" style="3" customWidth="1"/>
    <col min="11010" max="11010" width="14.21875" style="3" customWidth="1"/>
    <col min="11011" max="11011" width="13.5546875" style="3" customWidth="1"/>
    <col min="11012" max="11012" width="60.109375" style="3" customWidth="1"/>
    <col min="11013" max="11013" width="9" style="3" customWidth="1"/>
    <col min="11014" max="11015" width="13.33203125" style="3" customWidth="1"/>
    <col min="11016" max="11016" width="11.5546875" style="3" customWidth="1"/>
    <col min="11017" max="11017" width="15.6640625" style="3" customWidth="1"/>
    <col min="11018" max="11018" width="12.44140625" style="3" customWidth="1"/>
    <col min="11019" max="11019" width="12.88671875" style="3" customWidth="1"/>
    <col min="11020" max="11020" width="14.109375" style="3" customWidth="1"/>
    <col min="11021" max="11264" width="9.44140625" style="3"/>
    <col min="11265" max="11265" width="7.6640625" style="3" customWidth="1"/>
    <col min="11266" max="11266" width="14.21875" style="3" customWidth="1"/>
    <col min="11267" max="11267" width="13.5546875" style="3" customWidth="1"/>
    <col min="11268" max="11268" width="60.109375" style="3" customWidth="1"/>
    <col min="11269" max="11269" width="9" style="3" customWidth="1"/>
    <col min="11270" max="11271" width="13.33203125" style="3" customWidth="1"/>
    <col min="11272" max="11272" width="11.5546875" style="3" customWidth="1"/>
    <col min="11273" max="11273" width="15.6640625" style="3" customWidth="1"/>
    <col min="11274" max="11274" width="12.44140625" style="3" customWidth="1"/>
    <col min="11275" max="11275" width="12.88671875" style="3" customWidth="1"/>
    <col min="11276" max="11276" width="14.109375" style="3" customWidth="1"/>
    <col min="11277" max="11520" width="9.44140625" style="3"/>
    <col min="11521" max="11521" width="7.6640625" style="3" customWidth="1"/>
    <col min="11522" max="11522" width="14.21875" style="3" customWidth="1"/>
    <col min="11523" max="11523" width="13.5546875" style="3" customWidth="1"/>
    <col min="11524" max="11524" width="60.109375" style="3" customWidth="1"/>
    <col min="11525" max="11525" width="9" style="3" customWidth="1"/>
    <col min="11526" max="11527" width="13.33203125" style="3" customWidth="1"/>
    <col min="11528" max="11528" width="11.5546875" style="3" customWidth="1"/>
    <col min="11529" max="11529" width="15.6640625" style="3" customWidth="1"/>
    <col min="11530" max="11530" width="12.44140625" style="3" customWidth="1"/>
    <col min="11531" max="11531" width="12.88671875" style="3" customWidth="1"/>
    <col min="11532" max="11532" width="14.109375" style="3" customWidth="1"/>
    <col min="11533" max="11776" width="9.44140625" style="3"/>
    <col min="11777" max="11777" width="7.6640625" style="3" customWidth="1"/>
    <col min="11778" max="11778" width="14.21875" style="3" customWidth="1"/>
    <col min="11779" max="11779" width="13.5546875" style="3" customWidth="1"/>
    <col min="11780" max="11780" width="60.109375" style="3" customWidth="1"/>
    <col min="11781" max="11781" width="9" style="3" customWidth="1"/>
    <col min="11782" max="11783" width="13.33203125" style="3" customWidth="1"/>
    <col min="11784" max="11784" width="11.5546875" style="3" customWidth="1"/>
    <col min="11785" max="11785" width="15.6640625" style="3" customWidth="1"/>
    <col min="11786" max="11786" width="12.44140625" style="3" customWidth="1"/>
    <col min="11787" max="11787" width="12.88671875" style="3" customWidth="1"/>
    <col min="11788" max="11788" width="14.109375" style="3" customWidth="1"/>
    <col min="11789" max="12032" width="9.44140625" style="3"/>
    <col min="12033" max="12033" width="7.6640625" style="3" customWidth="1"/>
    <col min="12034" max="12034" width="14.21875" style="3" customWidth="1"/>
    <col min="12035" max="12035" width="13.5546875" style="3" customWidth="1"/>
    <col min="12036" max="12036" width="60.109375" style="3" customWidth="1"/>
    <col min="12037" max="12037" width="9" style="3" customWidth="1"/>
    <col min="12038" max="12039" width="13.33203125" style="3" customWidth="1"/>
    <col min="12040" max="12040" width="11.5546875" style="3" customWidth="1"/>
    <col min="12041" max="12041" width="15.6640625" style="3" customWidth="1"/>
    <col min="12042" max="12042" width="12.44140625" style="3" customWidth="1"/>
    <col min="12043" max="12043" width="12.88671875" style="3" customWidth="1"/>
    <col min="12044" max="12044" width="14.109375" style="3" customWidth="1"/>
    <col min="12045" max="12288" width="9.44140625" style="3"/>
    <col min="12289" max="12289" width="7.6640625" style="3" customWidth="1"/>
    <col min="12290" max="12290" width="14.21875" style="3" customWidth="1"/>
    <col min="12291" max="12291" width="13.5546875" style="3" customWidth="1"/>
    <col min="12292" max="12292" width="60.109375" style="3" customWidth="1"/>
    <col min="12293" max="12293" width="9" style="3" customWidth="1"/>
    <col min="12294" max="12295" width="13.33203125" style="3" customWidth="1"/>
    <col min="12296" max="12296" width="11.5546875" style="3" customWidth="1"/>
    <col min="12297" max="12297" width="15.6640625" style="3" customWidth="1"/>
    <col min="12298" max="12298" width="12.44140625" style="3" customWidth="1"/>
    <col min="12299" max="12299" width="12.88671875" style="3" customWidth="1"/>
    <col min="12300" max="12300" width="14.109375" style="3" customWidth="1"/>
    <col min="12301" max="12544" width="9.44140625" style="3"/>
    <col min="12545" max="12545" width="7.6640625" style="3" customWidth="1"/>
    <col min="12546" max="12546" width="14.21875" style="3" customWidth="1"/>
    <col min="12547" max="12547" width="13.5546875" style="3" customWidth="1"/>
    <col min="12548" max="12548" width="60.109375" style="3" customWidth="1"/>
    <col min="12549" max="12549" width="9" style="3" customWidth="1"/>
    <col min="12550" max="12551" width="13.33203125" style="3" customWidth="1"/>
    <col min="12552" max="12552" width="11.5546875" style="3" customWidth="1"/>
    <col min="12553" max="12553" width="15.6640625" style="3" customWidth="1"/>
    <col min="12554" max="12554" width="12.44140625" style="3" customWidth="1"/>
    <col min="12555" max="12555" width="12.88671875" style="3" customWidth="1"/>
    <col min="12556" max="12556" width="14.109375" style="3" customWidth="1"/>
    <col min="12557" max="12800" width="9.44140625" style="3"/>
    <col min="12801" max="12801" width="7.6640625" style="3" customWidth="1"/>
    <col min="12802" max="12802" width="14.21875" style="3" customWidth="1"/>
    <col min="12803" max="12803" width="13.5546875" style="3" customWidth="1"/>
    <col min="12804" max="12804" width="60.109375" style="3" customWidth="1"/>
    <col min="12805" max="12805" width="9" style="3" customWidth="1"/>
    <col min="12806" max="12807" width="13.33203125" style="3" customWidth="1"/>
    <col min="12808" max="12808" width="11.5546875" style="3" customWidth="1"/>
    <col min="12809" max="12809" width="15.6640625" style="3" customWidth="1"/>
    <col min="12810" max="12810" width="12.44140625" style="3" customWidth="1"/>
    <col min="12811" max="12811" width="12.88671875" style="3" customWidth="1"/>
    <col min="12812" max="12812" width="14.109375" style="3" customWidth="1"/>
    <col min="12813" max="13056" width="9.44140625" style="3"/>
    <col min="13057" max="13057" width="7.6640625" style="3" customWidth="1"/>
    <col min="13058" max="13058" width="14.21875" style="3" customWidth="1"/>
    <col min="13059" max="13059" width="13.5546875" style="3" customWidth="1"/>
    <col min="13060" max="13060" width="60.109375" style="3" customWidth="1"/>
    <col min="13061" max="13061" width="9" style="3" customWidth="1"/>
    <col min="13062" max="13063" width="13.33203125" style="3" customWidth="1"/>
    <col min="13064" max="13064" width="11.5546875" style="3" customWidth="1"/>
    <col min="13065" max="13065" width="15.6640625" style="3" customWidth="1"/>
    <col min="13066" max="13066" width="12.44140625" style="3" customWidth="1"/>
    <col min="13067" max="13067" width="12.88671875" style="3" customWidth="1"/>
    <col min="13068" max="13068" width="14.109375" style="3" customWidth="1"/>
    <col min="13069" max="13312" width="9.44140625" style="3"/>
    <col min="13313" max="13313" width="7.6640625" style="3" customWidth="1"/>
    <col min="13314" max="13314" width="14.21875" style="3" customWidth="1"/>
    <col min="13315" max="13315" width="13.5546875" style="3" customWidth="1"/>
    <col min="13316" max="13316" width="60.109375" style="3" customWidth="1"/>
    <col min="13317" max="13317" width="9" style="3" customWidth="1"/>
    <col min="13318" max="13319" width="13.33203125" style="3" customWidth="1"/>
    <col min="13320" max="13320" width="11.5546875" style="3" customWidth="1"/>
    <col min="13321" max="13321" width="15.6640625" style="3" customWidth="1"/>
    <col min="13322" max="13322" width="12.44140625" style="3" customWidth="1"/>
    <col min="13323" max="13323" width="12.88671875" style="3" customWidth="1"/>
    <col min="13324" max="13324" width="14.109375" style="3" customWidth="1"/>
    <col min="13325" max="13568" width="9.44140625" style="3"/>
    <col min="13569" max="13569" width="7.6640625" style="3" customWidth="1"/>
    <col min="13570" max="13570" width="14.21875" style="3" customWidth="1"/>
    <col min="13571" max="13571" width="13.5546875" style="3" customWidth="1"/>
    <col min="13572" max="13572" width="60.109375" style="3" customWidth="1"/>
    <col min="13573" max="13573" width="9" style="3" customWidth="1"/>
    <col min="13574" max="13575" width="13.33203125" style="3" customWidth="1"/>
    <col min="13576" max="13576" width="11.5546875" style="3" customWidth="1"/>
    <col min="13577" max="13577" width="15.6640625" style="3" customWidth="1"/>
    <col min="13578" max="13578" width="12.44140625" style="3" customWidth="1"/>
    <col min="13579" max="13579" width="12.88671875" style="3" customWidth="1"/>
    <col min="13580" max="13580" width="14.109375" style="3" customWidth="1"/>
    <col min="13581" max="13824" width="9.44140625" style="3"/>
    <col min="13825" max="13825" width="7.6640625" style="3" customWidth="1"/>
    <col min="13826" max="13826" width="14.21875" style="3" customWidth="1"/>
    <col min="13827" max="13827" width="13.5546875" style="3" customWidth="1"/>
    <col min="13828" max="13828" width="60.109375" style="3" customWidth="1"/>
    <col min="13829" max="13829" width="9" style="3" customWidth="1"/>
    <col min="13830" max="13831" width="13.33203125" style="3" customWidth="1"/>
    <col min="13832" max="13832" width="11.5546875" style="3" customWidth="1"/>
    <col min="13833" max="13833" width="15.6640625" style="3" customWidth="1"/>
    <col min="13834" max="13834" width="12.44140625" style="3" customWidth="1"/>
    <col min="13835" max="13835" width="12.88671875" style="3" customWidth="1"/>
    <col min="13836" max="13836" width="14.109375" style="3" customWidth="1"/>
    <col min="13837" max="14080" width="9.44140625" style="3"/>
    <col min="14081" max="14081" width="7.6640625" style="3" customWidth="1"/>
    <col min="14082" max="14082" width="14.21875" style="3" customWidth="1"/>
    <col min="14083" max="14083" width="13.5546875" style="3" customWidth="1"/>
    <col min="14084" max="14084" width="60.109375" style="3" customWidth="1"/>
    <col min="14085" max="14085" width="9" style="3" customWidth="1"/>
    <col min="14086" max="14087" width="13.33203125" style="3" customWidth="1"/>
    <col min="14088" max="14088" width="11.5546875" style="3" customWidth="1"/>
    <col min="14089" max="14089" width="15.6640625" style="3" customWidth="1"/>
    <col min="14090" max="14090" width="12.44140625" style="3" customWidth="1"/>
    <col min="14091" max="14091" width="12.88671875" style="3" customWidth="1"/>
    <col min="14092" max="14092" width="14.109375" style="3" customWidth="1"/>
    <col min="14093" max="14336" width="9.44140625" style="3"/>
    <col min="14337" max="14337" width="7.6640625" style="3" customWidth="1"/>
    <col min="14338" max="14338" width="14.21875" style="3" customWidth="1"/>
    <col min="14339" max="14339" width="13.5546875" style="3" customWidth="1"/>
    <col min="14340" max="14340" width="60.109375" style="3" customWidth="1"/>
    <col min="14341" max="14341" width="9" style="3" customWidth="1"/>
    <col min="14342" max="14343" width="13.33203125" style="3" customWidth="1"/>
    <col min="14344" max="14344" width="11.5546875" style="3" customWidth="1"/>
    <col min="14345" max="14345" width="15.6640625" style="3" customWidth="1"/>
    <col min="14346" max="14346" width="12.44140625" style="3" customWidth="1"/>
    <col min="14347" max="14347" width="12.88671875" style="3" customWidth="1"/>
    <col min="14348" max="14348" width="14.109375" style="3" customWidth="1"/>
    <col min="14349" max="14592" width="9.44140625" style="3"/>
    <col min="14593" max="14593" width="7.6640625" style="3" customWidth="1"/>
    <col min="14594" max="14594" width="14.21875" style="3" customWidth="1"/>
    <col min="14595" max="14595" width="13.5546875" style="3" customWidth="1"/>
    <col min="14596" max="14596" width="60.109375" style="3" customWidth="1"/>
    <col min="14597" max="14597" width="9" style="3" customWidth="1"/>
    <col min="14598" max="14599" width="13.33203125" style="3" customWidth="1"/>
    <col min="14600" max="14600" width="11.5546875" style="3" customWidth="1"/>
    <col min="14601" max="14601" width="15.6640625" style="3" customWidth="1"/>
    <col min="14602" max="14602" width="12.44140625" style="3" customWidth="1"/>
    <col min="14603" max="14603" width="12.88671875" style="3" customWidth="1"/>
    <col min="14604" max="14604" width="14.109375" style="3" customWidth="1"/>
    <col min="14605" max="14848" width="9.44140625" style="3"/>
    <col min="14849" max="14849" width="7.6640625" style="3" customWidth="1"/>
    <col min="14850" max="14850" width="14.21875" style="3" customWidth="1"/>
    <col min="14851" max="14851" width="13.5546875" style="3" customWidth="1"/>
    <col min="14852" max="14852" width="60.109375" style="3" customWidth="1"/>
    <col min="14853" max="14853" width="9" style="3" customWidth="1"/>
    <col min="14854" max="14855" width="13.33203125" style="3" customWidth="1"/>
    <col min="14856" max="14856" width="11.5546875" style="3" customWidth="1"/>
    <col min="14857" max="14857" width="15.6640625" style="3" customWidth="1"/>
    <col min="14858" max="14858" width="12.44140625" style="3" customWidth="1"/>
    <col min="14859" max="14859" width="12.88671875" style="3" customWidth="1"/>
    <col min="14860" max="14860" width="14.109375" style="3" customWidth="1"/>
    <col min="14861" max="15104" width="9.44140625" style="3"/>
    <col min="15105" max="15105" width="7.6640625" style="3" customWidth="1"/>
    <col min="15106" max="15106" width="14.21875" style="3" customWidth="1"/>
    <col min="15107" max="15107" width="13.5546875" style="3" customWidth="1"/>
    <col min="15108" max="15108" width="60.109375" style="3" customWidth="1"/>
    <col min="15109" max="15109" width="9" style="3" customWidth="1"/>
    <col min="15110" max="15111" width="13.33203125" style="3" customWidth="1"/>
    <col min="15112" max="15112" width="11.5546875" style="3" customWidth="1"/>
    <col min="15113" max="15113" width="15.6640625" style="3" customWidth="1"/>
    <col min="15114" max="15114" width="12.44140625" style="3" customWidth="1"/>
    <col min="15115" max="15115" width="12.88671875" style="3" customWidth="1"/>
    <col min="15116" max="15116" width="14.109375" style="3" customWidth="1"/>
    <col min="15117" max="15360" width="9.44140625" style="3"/>
    <col min="15361" max="15361" width="7.6640625" style="3" customWidth="1"/>
    <col min="15362" max="15362" width="14.21875" style="3" customWidth="1"/>
    <col min="15363" max="15363" width="13.5546875" style="3" customWidth="1"/>
    <col min="15364" max="15364" width="60.109375" style="3" customWidth="1"/>
    <col min="15365" max="15365" width="9" style="3" customWidth="1"/>
    <col min="15366" max="15367" width="13.33203125" style="3" customWidth="1"/>
    <col min="15368" max="15368" width="11.5546875" style="3" customWidth="1"/>
    <col min="15369" max="15369" width="15.6640625" style="3" customWidth="1"/>
    <col min="15370" max="15370" width="12.44140625" style="3" customWidth="1"/>
    <col min="15371" max="15371" width="12.88671875" style="3" customWidth="1"/>
    <col min="15372" max="15372" width="14.109375" style="3" customWidth="1"/>
    <col min="15373" max="15616" width="9.44140625" style="3"/>
    <col min="15617" max="15617" width="7.6640625" style="3" customWidth="1"/>
    <col min="15618" max="15618" width="14.21875" style="3" customWidth="1"/>
    <col min="15619" max="15619" width="13.5546875" style="3" customWidth="1"/>
    <col min="15620" max="15620" width="60.109375" style="3" customWidth="1"/>
    <col min="15621" max="15621" width="9" style="3" customWidth="1"/>
    <col min="15622" max="15623" width="13.33203125" style="3" customWidth="1"/>
    <col min="15624" max="15624" width="11.5546875" style="3" customWidth="1"/>
    <col min="15625" max="15625" width="15.6640625" style="3" customWidth="1"/>
    <col min="15626" max="15626" width="12.44140625" style="3" customWidth="1"/>
    <col min="15627" max="15627" width="12.88671875" style="3" customWidth="1"/>
    <col min="15628" max="15628" width="14.109375" style="3" customWidth="1"/>
    <col min="15629" max="15872" width="9.44140625" style="3"/>
    <col min="15873" max="15873" width="7.6640625" style="3" customWidth="1"/>
    <col min="15874" max="15874" width="14.21875" style="3" customWidth="1"/>
    <col min="15875" max="15875" width="13.5546875" style="3" customWidth="1"/>
    <col min="15876" max="15876" width="60.109375" style="3" customWidth="1"/>
    <col min="15877" max="15877" width="9" style="3" customWidth="1"/>
    <col min="15878" max="15879" width="13.33203125" style="3" customWidth="1"/>
    <col min="15880" max="15880" width="11.5546875" style="3" customWidth="1"/>
    <col min="15881" max="15881" width="15.6640625" style="3" customWidth="1"/>
    <col min="15882" max="15882" width="12.44140625" style="3" customWidth="1"/>
    <col min="15883" max="15883" width="12.88671875" style="3" customWidth="1"/>
    <col min="15884" max="15884" width="14.109375" style="3" customWidth="1"/>
    <col min="15885" max="16128" width="9.44140625" style="3"/>
    <col min="16129" max="16129" width="7.6640625" style="3" customWidth="1"/>
    <col min="16130" max="16130" width="14.21875" style="3" customWidth="1"/>
    <col min="16131" max="16131" width="13.5546875" style="3" customWidth="1"/>
    <col min="16132" max="16132" width="60.109375" style="3" customWidth="1"/>
    <col min="16133" max="16133" width="9" style="3" customWidth="1"/>
    <col min="16134" max="16135" width="13.33203125" style="3" customWidth="1"/>
    <col min="16136" max="16136" width="11.5546875" style="3" customWidth="1"/>
    <col min="16137" max="16137" width="15.6640625" style="3" customWidth="1"/>
    <col min="16138" max="16138" width="12.44140625" style="3" customWidth="1"/>
    <col min="16139" max="16139" width="12.88671875" style="3" customWidth="1"/>
    <col min="16140" max="16140" width="14.109375" style="3" customWidth="1"/>
    <col min="16141" max="16384" width="9.44140625" style="3"/>
  </cols>
  <sheetData>
    <row r="1" spans="1:92" ht="84.75" customHeight="1">
      <c r="A1" s="247"/>
      <c r="B1" s="248"/>
      <c r="C1" s="248"/>
      <c r="D1" s="248"/>
      <c r="E1" s="248"/>
      <c r="F1" s="248"/>
      <c r="G1" s="248"/>
      <c r="H1" s="248"/>
      <c r="I1" s="248"/>
      <c r="J1" s="249"/>
      <c r="K1" s="1"/>
      <c r="L1" s="2"/>
    </row>
    <row r="2" spans="1:92">
      <c r="A2" s="4" t="s">
        <v>224</v>
      </c>
      <c r="B2" s="5"/>
      <c r="C2" s="5"/>
      <c r="D2" s="5"/>
      <c r="E2" s="5"/>
      <c r="F2" s="257" t="s">
        <v>0</v>
      </c>
      <c r="G2" s="258"/>
      <c r="H2" s="258"/>
      <c r="I2" s="259"/>
      <c r="J2" s="6"/>
      <c r="K2" s="7"/>
      <c r="L2" s="8"/>
    </row>
    <row r="3" spans="1:92">
      <c r="A3" s="9" t="s">
        <v>225</v>
      </c>
      <c r="B3" s="10"/>
      <c r="C3" s="10"/>
      <c r="D3" s="10"/>
      <c r="E3" s="10"/>
      <c r="F3" s="260" t="s">
        <v>253</v>
      </c>
      <c r="G3" s="261"/>
      <c r="H3" s="251"/>
      <c r="I3" s="262"/>
      <c r="J3" s="12"/>
      <c r="K3" s="7"/>
      <c r="L3" s="8"/>
    </row>
    <row r="4" spans="1:92" ht="34.950000000000003" customHeight="1">
      <c r="A4" s="263" t="s">
        <v>226</v>
      </c>
      <c r="B4" s="264"/>
      <c r="C4" s="265"/>
      <c r="D4" s="265"/>
      <c r="E4" s="265"/>
      <c r="F4" s="260" t="s">
        <v>254</v>
      </c>
      <c r="G4" s="261"/>
      <c r="H4" s="261"/>
      <c r="I4" s="266"/>
      <c r="J4" s="12"/>
      <c r="K4" s="14"/>
      <c r="L4" s="10"/>
    </row>
    <row r="5" spans="1:92">
      <c r="A5" s="15" t="s">
        <v>227</v>
      </c>
      <c r="B5" s="16"/>
      <c r="C5" s="16"/>
      <c r="D5" s="16"/>
      <c r="E5" s="17"/>
      <c r="F5" s="267" t="s">
        <v>1</v>
      </c>
      <c r="G5" s="268"/>
      <c r="H5" s="269"/>
      <c r="I5" s="270"/>
      <c r="J5" s="18"/>
      <c r="K5" s="14"/>
      <c r="L5" s="10"/>
    </row>
    <row r="6" spans="1:92">
      <c r="A6" s="250"/>
      <c r="B6" s="251"/>
      <c r="C6" s="251"/>
      <c r="D6" s="251"/>
      <c r="E6" s="251"/>
      <c r="F6" s="251"/>
      <c r="G6" s="251"/>
      <c r="H6" s="251"/>
      <c r="I6" s="251"/>
      <c r="J6" s="11"/>
      <c r="K6" s="19"/>
      <c r="L6" s="13"/>
    </row>
    <row r="7" spans="1:92">
      <c r="A7" s="252" t="s">
        <v>2</v>
      </c>
      <c r="B7" s="253"/>
      <c r="C7" s="253"/>
      <c r="D7" s="253"/>
      <c r="E7" s="253"/>
      <c r="F7" s="253"/>
      <c r="G7" s="253"/>
      <c r="H7" s="253"/>
      <c r="I7" s="253"/>
      <c r="J7" s="254"/>
      <c r="K7" s="20">
        <v>1.1858</v>
      </c>
      <c r="L7" s="2"/>
    </row>
    <row r="8" spans="1:92" ht="41.4">
      <c r="A8" s="21" t="s">
        <v>3</v>
      </c>
      <c r="B8" s="21" t="s">
        <v>4</v>
      </c>
      <c r="C8" s="21" t="s">
        <v>5</v>
      </c>
      <c r="D8" s="21" t="s">
        <v>6</v>
      </c>
      <c r="E8" s="21" t="s">
        <v>7</v>
      </c>
      <c r="F8" s="21" t="s">
        <v>8</v>
      </c>
      <c r="G8" s="21" t="s">
        <v>9</v>
      </c>
      <c r="H8" s="21" t="s">
        <v>10</v>
      </c>
      <c r="I8" s="21" t="s">
        <v>11</v>
      </c>
      <c r="J8" s="21" t="s">
        <v>12</v>
      </c>
      <c r="K8" s="22" t="s">
        <v>13</v>
      </c>
      <c r="L8" s="2"/>
    </row>
    <row r="9" spans="1:92">
      <c r="A9" s="23" t="s">
        <v>14</v>
      </c>
      <c r="B9" s="23"/>
      <c r="C9" s="24"/>
      <c r="D9" s="25" t="s">
        <v>15</v>
      </c>
      <c r="E9" s="26"/>
      <c r="F9" s="27"/>
      <c r="G9" s="28"/>
      <c r="H9" s="29"/>
      <c r="I9" s="30"/>
      <c r="J9" s="30"/>
      <c r="K9" s="31"/>
      <c r="L9" s="1"/>
    </row>
    <row r="10" spans="1:92" ht="27.6">
      <c r="A10" s="32" t="s">
        <v>16</v>
      </c>
      <c r="B10" s="33" t="s">
        <v>17</v>
      </c>
      <c r="C10" s="33">
        <v>103689</v>
      </c>
      <c r="D10" s="34" t="s">
        <v>18</v>
      </c>
      <c r="E10" s="33" t="s">
        <v>19</v>
      </c>
      <c r="F10" s="35">
        <f>'Memória de Cálculo'!H12</f>
        <v>6</v>
      </c>
      <c r="G10" s="232">
        <v>468.67</v>
      </c>
      <c r="H10" s="233">
        <f t="shared" ref="H10:H11" si="0">ROUND(G10*$K$7,2)</f>
        <v>555.75</v>
      </c>
      <c r="I10" s="233">
        <f t="shared" ref="I10:I11" si="1">ROUND(H10*F10,2)</f>
        <v>3334.5</v>
      </c>
      <c r="J10" s="36">
        <f>(I10*100/$I$80)/100</f>
        <v>1.5244023001216916E-2</v>
      </c>
      <c r="K10" s="37"/>
      <c r="L10" s="1"/>
    </row>
    <row r="11" spans="1:92" ht="41.4">
      <c r="A11" s="32" t="s">
        <v>20</v>
      </c>
      <c r="B11" s="41" t="s">
        <v>132</v>
      </c>
      <c r="C11" s="188"/>
      <c r="D11" s="184" t="s">
        <v>135</v>
      </c>
      <c r="E11" s="188" t="s">
        <v>31</v>
      </c>
      <c r="F11" s="53">
        <f>'Memória de Cálculo'!H16</f>
        <v>1</v>
      </c>
      <c r="G11" s="234">
        <f>COTAÇÕES!H4</f>
        <v>16500</v>
      </c>
      <c r="H11" s="233">
        <f t="shared" si="0"/>
        <v>19565.7</v>
      </c>
      <c r="I11" s="233">
        <f t="shared" si="1"/>
        <v>19565.7</v>
      </c>
      <c r="J11" s="36">
        <f>(I11*100/$I$80)/100</f>
        <v>8.9446687909704559E-2</v>
      </c>
      <c r="K11" s="37"/>
      <c r="L11" s="1"/>
    </row>
    <row r="12" spans="1:92" s="46" customFormat="1">
      <c r="A12" s="40"/>
      <c r="B12" s="41"/>
      <c r="C12" s="41"/>
      <c r="D12" s="42" t="s">
        <v>22</v>
      </c>
      <c r="E12" s="39"/>
      <c r="F12" s="43"/>
      <c r="G12" s="235"/>
      <c r="H12" s="235"/>
      <c r="I12" s="236">
        <f>SUM(I10:I11)</f>
        <v>22900.2</v>
      </c>
      <c r="J12" s="36">
        <f>(I12*100/$I$80)/100</f>
        <v>0.10469071091092147</v>
      </c>
      <c r="K12" s="37"/>
      <c r="L12" s="45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64"/>
      <c r="AO12" s="64"/>
      <c r="AP12" s="64"/>
      <c r="AQ12" s="64"/>
      <c r="AR12" s="64"/>
      <c r="AS12" s="64"/>
      <c r="AT12" s="64"/>
      <c r="AU12" s="64"/>
      <c r="AV12" s="64"/>
      <c r="AW12" s="64"/>
      <c r="AX12" s="64"/>
      <c r="AY12" s="64"/>
      <c r="AZ12" s="64"/>
      <c r="BA12" s="64"/>
      <c r="BB12" s="64"/>
      <c r="BC12" s="64"/>
      <c r="BD12" s="64"/>
      <c r="BE12" s="64"/>
      <c r="BF12" s="64"/>
      <c r="BG12" s="64"/>
      <c r="BH12" s="64"/>
      <c r="BI12" s="64"/>
      <c r="BJ12" s="64"/>
      <c r="BK12" s="64"/>
      <c r="BL12" s="64"/>
      <c r="BM12" s="64"/>
      <c r="BN12" s="64"/>
      <c r="BO12" s="64"/>
      <c r="BP12" s="64"/>
      <c r="BQ12" s="64"/>
      <c r="BR12" s="64"/>
      <c r="BS12" s="64"/>
      <c r="BT12" s="64"/>
      <c r="BU12" s="64"/>
      <c r="BV12" s="64"/>
      <c r="BW12" s="64"/>
      <c r="BX12" s="64"/>
      <c r="BY12" s="64"/>
      <c r="BZ12" s="64"/>
      <c r="CA12" s="64"/>
      <c r="CB12" s="64"/>
      <c r="CC12" s="64"/>
      <c r="CD12" s="64"/>
      <c r="CE12" s="64"/>
      <c r="CF12" s="64"/>
      <c r="CG12" s="64"/>
      <c r="CH12" s="64"/>
      <c r="CI12" s="64"/>
      <c r="CJ12" s="64"/>
      <c r="CK12" s="64"/>
      <c r="CL12" s="64"/>
      <c r="CM12" s="64"/>
      <c r="CN12" s="64"/>
    </row>
    <row r="13" spans="1:92" s="46" customFormat="1">
      <c r="A13" s="40"/>
      <c r="B13" s="41"/>
      <c r="C13" s="41"/>
      <c r="D13" s="41"/>
      <c r="E13" s="39"/>
      <c r="F13" s="43"/>
      <c r="G13" s="235"/>
      <c r="H13" s="235"/>
      <c r="I13" s="235"/>
      <c r="J13" s="44"/>
      <c r="K13" s="37"/>
      <c r="L13" s="45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64"/>
      <c r="AU13" s="64"/>
      <c r="AV13" s="64"/>
      <c r="AW13" s="64"/>
      <c r="AX13" s="64"/>
      <c r="AY13" s="64"/>
      <c r="AZ13" s="64"/>
      <c r="BA13" s="64"/>
      <c r="BB13" s="64"/>
      <c r="BC13" s="64"/>
      <c r="BD13" s="64"/>
      <c r="BE13" s="64"/>
      <c r="BF13" s="64"/>
      <c r="BG13" s="64"/>
      <c r="BH13" s="64"/>
      <c r="BI13" s="64"/>
      <c r="BJ13" s="64"/>
      <c r="BK13" s="64"/>
      <c r="BL13" s="64"/>
      <c r="BM13" s="64"/>
      <c r="BN13" s="64"/>
      <c r="BO13" s="64"/>
      <c r="BP13" s="64"/>
      <c r="BQ13" s="64"/>
      <c r="BR13" s="64"/>
      <c r="BS13" s="64"/>
      <c r="BT13" s="64"/>
      <c r="BU13" s="64"/>
      <c r="BV13" s="64"/>
      <c r="BW13" s="64"/>
      <c r="BX13" s="64"/>
      <c r="BY13" s="64"/>
      <c r="BZ13" s="64"/>
      <c r="CA13" s="64"/>
      <c r="CB13" s="64"/>
      <c r="CC13" s="64"/>
      <c r="CD13" s="64"/>
      <c r="CE13" s="64"/>
      <c r="CF13" s="64"/>
      <c r="CG13" s="64"/>
      <c r="CH13" s="64"/>
      <c r="CI13" s="64"/>
      <c r="CJ13" s="64"/>
      <c r="CK13" s="64"/>
      <c r="CL13" s="64"/>
      <c r="CM13" s="64"/>
      <c r="CN13" s="64"/>
    </row>
    <row r="14" spans="1:92" s="46" customFormat="1">
      <c r="A14" s="23" t="s">
        <v>23</v>
      </c>
      <c r="B14" s="24"/>
      <c r="C14" s="24"/>
      <c r="D14" s="25" t="s">
        <v>336</v>
      </c>
      <c r="E14" s="26"/>
      <c r="F14" s="27"/>
      <c r="G14" s="237"/>
      <c r="H14" s="238"/>
      <c r="I14" s="239"/>
      <c r="J14" s="48"/>
      <c r="K14" s="173"/>
      <c r="L14" s="45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4"/>
      <c r="AQ14" s="64"/>
      <c r="AR14" s="64"/>
      <c r="AS14" s="64"/>
      <c r="AT14" s="64"/>
      <c r="AU14" s="64"/>
      <c r="AV14" s="64"/>
      <c r="AW14" s="64"/>
      <c r="AX14" s="64"/>
      <c r="AY14" s="64"/>
      <c r="AZ14" s="64"/>
      <c r="BA14" s="64"/>
      <c r="BB14" s="64"/>
      <c r="BC14" s="64"/>
      <c r="BD14" s="64"/>
      <c r="BE14" s="64"/>
      <c r="BF14" s="64"/>
      <c r="BG14" s="64"/>
      <c r="BH14" s="64"/>
      <c r="BI14" s="64"/>
      <c r="BJ14" s="64"/>
      <c r="BK14" s="64"/>
      <c r="BL14" s="64"/>
      <c r="BM14" s="64"/>
      <c r="BN14" s="64"/>
      <c r="BO14" s="64"/>
      <c r="BP14" s="64"/>
      <c r="BQ14" s="64"/>
      <c r="BR14" s="64"/>
      <c r="BS14" s="64"/>
      <c r="BT14" s="64"/>
      <c r="BU14" s="64"/>
      <c r="BV14" s="64"/>
      <c r="BW14" s="64"/>
      <c r="BX14" s="64"/>
      <c r="BY14" s="64"/>
      <c r="BZ14" s="64"/>
      <c r="CA14" s="64"/>
      <c r="CB14" s="64"/>
      <c r="CC14" s="64"/>
      <c r="CD14" s="64"/>
      <c r="CE14" s="64"/>
      <c r="CF14" s="64"/>
      <c r="CG14" s="64"/>
      <c r="CH14" s="64"/>
      <c r="CI14" s="64"/>
      <c r="CJ14" s="64"/>
      <c r="CK14" s="64"/>
      <c r="CL14" s="64"/>
      <c r="CM14" s="64"/>
      <c r="CN14" s="64"/>
    </row>
    <row r="15" spans="1:92" s="46" customFormat="1" ht="41.4">
      <c r="A15" s="40" t="s">
        <v>24</v>
      </c>
      <c r="B15" s="183" t="s">
        <v>146</v>
      </c>
      <c r="C15" s="188"/>
      <c r="D15" s="184" t="s">
        <v>136</v>
      </c>
      <c r="E15" s="188" t="s">
        <v>31</v>
      </c>
      <c r="F15" s="53">
        <f>'Memória de Cálculo'!H21</f>
        <v>1</v>
      </c>
      <c r="G15" s="234">
        <f>Composições!H38</f>
        <v>6615.06</v>
      </c>
      <c r="H15" s="233">
        <f t="shared" ref="H15:H32" si="2">ROUND(G15*$K$7,2)</f>
        <v>7844.14</v>
      </c>
      <c r="I15" s="233">
        <f t="shared" ref="I15:I32" si="3">ROUND(H15*F15,2)</f>
        <v>7844.14</v>
      </c>
      <c r="J15" s="36">
        <f t="shared" ref="J15:J44" si="4">(I15*100/$I$80)/100</f>
        <v>3.5860324062007995E-2</v>
      </c>
      <c r="K15" s="173"/>
      <c r="L15" s="45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64"/>
      <c r="AO15" s="64"/>
      <c r="AP15" s="64"/>
      <c r="AQ15" s="64"/>
      <c r="AR15" s="64"/>
      <c r="AS15" s="64"/>
      <c r="AT15" s="64"/>
      <c r="AU15" s="64"/>
      <c r="AV15" s="64"/>
      <c r="AW15" s="64"/>
      <c r="AX15" s="64"/>
      <c r="AY15" s="64"/>
      <c r="AZ15" s="64"/>
      <c r="BA15" s="64"/>
      <c r="BB15" s="64"/>
      <c r="BC15" s="64"/>
      <c r="BD15" s="64"/>
      <c r="BE15" s="64"/>
      <c r="BF15" s="64"/>
      <c r="BG15" s="64"/>
      <c r="BH15" s="64"/>
      <c r="BI15" s="64"/>
      <c r="BJ15" s="64"/>
      <c r="BK15" s="64"/>
      <c r="BL15" s="64"/>
      <c r="BM15" s="64"/>
      <c r="BN15" s="64"/>
      <c r="BO15" s="64"/>
      <c r="BP15" s="64"/>
      <c r="BQ15" s="64"/>
      <c r="BR15" s="64"/>
      <c r="BS15" s="64"/>
      <c r="BT15" s="64"/>
      <c r="BU15" s="64"/>
      <c r="BV15" s="64"/>
      <c r="BW15" s="64"/>
      <c r="BX15" s="64"/>
      <c r="BY15" s="64"/>
      <c r="BZ15" s="64"/>
      <c r="CA15" s="64"/>
      <c r="CB15" s="64"/>
      <c r="CC15" s="64"/>
      <c r="CD15" s="64"/>
      <c r="CE15" s="64"/>
      <c r="CF15" s="64"/>
      <c r="CG15" s="64"/>
      <c r="CH15" s="64"/>
      <c r="CI15" s="64"/>
      <c r="CJ15" s="64"/>
      <c r="CK15" s="64"/>
      <c r="CL15" s="64"/>
      <c r="CM15" s="64"/>
      <c r="CN15" s="64"/>
    </row>
    <row r="16" spans="1:92" s="46" customFormat="1" ht="55.2">
      <c r="A16" s="40" t="s">
        <v>25</v>
      </c>
      <c r="B16" s="183" t="s">
        <v>17</v>
      </c>
      <c r="C16" s="188">
        <v>100605</v>
      </c>
      <c r="D16" s="171" t="s">
        <v>222</v>
      </c>
      <c r="E16" s="188" t="s">
        <v>31</v>
      </c>
      <c r="F16" s="206">
        <f>'Memória de Cálculo'!H25</f>
        <v>1</v>
      </c>
      <c r="G16" s="240">
        <v>1152.1500000000001</v>
      </c>
      <c r="H16" s="233">
        <f t="shared" si="2"/>
        <v>1366.22</v>
      </c>
      <c r="I16" s="233">
        <f t="shared" si="3"/>
        <v>1366.22</v>
      </c>
      <c r="J16" s="36">
        <f t="shared" si="4"/>
        <v>6.2458206941738113E-3</v>
      </c>
      <c r="K16" s="173"/>
      <c r="L16" s="45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4"/>
      <c r="AQ16" s="64"/>
      <c r="AR16" s="64"/>
      <c r="AS16" s="64"/>
      <c r="AT16" s="64"/>
      <c r="AU16" s="64"/>
      <c r="AV16" s="64"/>
      <c r="AW16" s="64"/>
      <c r="AX16" s="64"/>
      <c r="AY16" s="64"/>
      <c r="AZ16" s="64"/>
      <c r="BA16" s="64"/>
      <c r="BB16" s="64"/>
      <c r="BC16" s="64"/>
      <c r="BD16" s="64"/>
      <c r="BE16" s="64"/>
      <c r="BF16" s="64"/>
      <c r="BG16" s="64"/>
      <c r="BH16" s="64"/>
      <c r="BI16" s="64"/>
      <c r="BJ16" s="64"/>
      <c r="BK16" s="64"/>
      <c r="BL16" s="64"/>
      <c r="BM16" s="64"/>
      <c r="BN16" s="64"/>
      <c r="BO16" s="64"/>
      <c r="BP16" s="64"/>
      <c r="BQ16" s="64"/>
      <c r="BR16" s="64"/>
      <c r="BS16" s="64"/>
      <c r="BT16" s="64"/>
      <c r="BU16" s="64"/>
      <c r="BV16" s="64"/>
      <c r="BW16" s="64"/>
      <c r="BX16" s="64"/>
      <c r="BY16" s="64"/>
      <c r="BZ16" s="64"/>
      <c r="CA16" s="64"/>
      <c r="CB16" s="64"/>
      <c r="CC16" s="64"/>
      <c r="CD16" s="64"/>
      <c r="CE16" s="64"/>
      <c r="CF16" s="64"/>
      <c r="CG16" s="64"/>
      <c r="CH16" s="64"/>
      <c r="CI16" s="64"/>
      <c r="CJ16" s="64"/>
      <c r="CK16" s="64"/>
      <c r="CL16" s="64"/>
      <c r="CM16" s="64"/>
      <c r="CN16" s="64"/>
    </row>
    <row r="17" spans="1:92" s="46" customFormat="1" ht="41.4">
      <c r="A17" s="40" t="s">
        <v>51</v>
      </c>
      <c r="B17" s="183" t="s">
        <v>17</v>
      </c>
      <c r="C17" s="170">
        <v>102108</v>
      </c>
      <c r="D17" s="171" t="s">
        <v>256</v>
      </c>
      <c r="E17" s="170" t="s">
        <v>31</v>
      </c>
      <c r="F17" s="206">
        <f>'Memória de Cálculo'!H29</f>
        <v>1</v>
      </c>
      <c r="G17" s="240">
        <v>40597.86</v>
      </c>
      <c r="H17" s="233">
        <f t="shared" si="2"/>
        <v>48140.94</v>
      </c>
      <c r="I17" s="233">
        <f t="shared" si="3"/>
        <v>48140.94</v>
      </c>
      <c r="J17" s="36">
        <f t="shared" si="4"/>
        <v>0.22008145049038941</v>
      </c>
      <c r="K17" s="173"/>
      <c r="L17" s="45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64"/>
      <c r="AU17" s="64"/>
      <c r="AV17" s="64"/>
      <c r="AW17" s="64"/>
      <c r="AX17" s="64"/>
      <c r="AY17" s="64"/>
      <c r="AZ17" s="64"/>
      <c r="BA17" s="64"/>
      <c r="BB17" s="64"/>
      <c r="BC17" s="64"/>
      <c r="BD17" s="64"/>
      <c r="BE17" s="64"/>
      <c r="BF17" s="64"/>
      <c r="BG17" s="64"/>
      <c r="BH17" s="64"/>
      <c r="BI17" s="64"/>
      <c r="BJ17" s="64"/>
      <c r="BK17" s="64"/>
      <c r="BL17" s="64"/>
      <c r="BM17" s="64"/>
      <c r="BN17" s="64"/>
      <c r="BO17" s="64"/>
      <c r="BP17" s="64"/>
      <c r="BQ17" s="64"/>
      <c r="BR17" s="64"/>
      <c r="BS17" s="64"/>
      <c r="BT17" s="64"/>
      <c r="BU17" s="64"/>
      <c r="BV17" s="64"/>
      <c r="BW17" s="64"/>
      <c r="BX17" s="64"/>
      <c r="BY17" s="64"/>
      <c r="BZ17" s="64"/>
      <c r="CA17" s="64"/>
      <c r="CB17" s="64"/>
      <c r="CC17" s="64"/>
      <c r="CD17" s="64"/>
      <c r="CE17" s="64"/>
      <c r="CF17" s="64"/>
      <c r="CG17" s="64"/>
      <c r="CH17" s="64"/>
      <c r="CI17" s="64"/>
      <c r="CJ17" s="64"/>
      <c r="CK17" s="64"/>
      <c r="CL17" s="64"/>
      <c r="CM17" s="64"/>
      <c r="CN17" s="64"/>
    </row>
    <row r="18" spans="1:92" s="46" customFormat="1" ht="41.4">
      <c r="A18" s="40" t="s">
        <v>52</v>
      </c>
      <c r="B18" s="183" t="s">
        <v>17</v>
      </c>
      <c r="C18" s="172">
        <v>97892</v>
      </c>
      <c r="D18" s="184" t="s">
        <v>137</v>
      </c>
      <c r="E18" s="172" t="s">
        <v>31</v>
      </c>
      <c r="F18" s="206">
        <f>'Memória de Cálculo'!H33</f>
        <v>2</v>
      </c>
      <c r="G18" s="240">
        <v>407.15</v>
      </c>
      <c r="H18" s="233">
        <f t="shared" si="2"/>
        <v>482.8</v>
      </c>
      <c r="I18" s="233">
        <f t="shared" si="3"/>
        <v>965.6</v>
      </c>
      <c r="J18" s="36">
        <f t="shared" si="4"/>
        <v>4.4143435627455553E-3</v>
      </c>
      <c r="K18" s="173"/>
      <c r="L18" s="45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4"/>
      <c r="AN18" s="64"/>
      <c r="AO18" s="64"/>
      <c r="AP18" s="64"/>
      <c r="AQ18" s="64"/>
      <c r="AR18" s="64"/>
      <c r="AS18" s="64"/>
      <c r="AT18" s="64"/>
      <c r="AU18" s="64"/>
      <c r="AV18" s="64"/>
      <c r="AW18" s="64"/>
      <c r="AX18" s="64"/>
      <c r="AY18" s="64"/>
      <c r="AZ18" s="64"/>
      <c r="BA18" s="64"/>
      <c r="BB18" s="64"/>
      <c r="BC18" s="64"/>
      <c r="BD18" s="64"/>
      <c r="BE18" s="64"/>
      <c r="BF18" s="64"/>
      <c r="BG18" s="64"/>
      <c r="BH18" s="64"/>
      <c r="BI18" s="64"/>
      <c r="BJ18" s="64"/>
      <c r="BK18" s="64"/>
      <c r="BL18" s="64"/>
      <c r="BM18" s="64"/>
      <c r="BN18" s="64"/>
      <c r="BO18" s="64"/>
      <c r="BP18" s="64"/>
      <c r="BQ18" s="64"/>
      <c r="BR18" s="64"/>
      <c r="BS18" s="64"/>
      <c r="BT18" s="64"/>
      <c r="BU18" s="64"/>
      <c r="BV18" s="64"/>
      <c r="BW18" s="64"/>
      <c r="BX18" s="64"/>
      <c r="BY18" s="64"/>
      <c r="BZ18" s="64"/>
      <c r="CA18" s="64"/>
      <c r="CB18" s="64"/>
      <c r="CC18" s="64"/>
      <c r="CD18" s="64"/>
      <c r="CE18" s="64"/>
      <c r="CF18" s="64"/>
      <c r="CG18" s="64"/>
      <c r="CH18" s="64"/>
      <c r="CI18" s="64"/>
      <c r="CJ18" s="64"/>
      <c r="CK18" s="64"/>
      <c r="CL18" s="64"/>
      <c r="CM18" s="64"/>
      <c r="CN18" s="64"/>
    </row>
    <row r="19" spans="1:92" s="46" customFormat="1" ht="41.4">
      <c r="A19" s="40" t="s">
        <v>53</v>
      </c>
      <c r="B19" s="183" t="s">
        <v>17</v>
      </c>
      <c r="C19" s="172">
        <v>101563</v>
      </c>
      <c r="D19" s="184" t="s">
        <v>138</v>
      </c>
      <c r="E19" s="178" t="s">
        <v>21</v>
      </c>
      <c r="F19" s="206">
        <f>'Memória de Cálculo'!H38</f>
        <v>20</v>
      </c>
      <c r="G19" s="240">
        <v>38.020000000000003</v>
      </c>
      <c r="H19" s="233">
        <f t="shared" si="2"/>
        <v>45.08</v>
      </c>
      <c r="I19" s="233">
        <f t="shared" si="3"/>
        <v>901.6</v>
      </c>
      <c r="J19" s="36">
        <f t="shared" si="4"/>
        <v>4.1217607251153613E-3</v>
      </c>
      <c r="K19" s="173"/>
      <c r="L19" s="45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  <c r="BB19" s="64"/>
      <c r="BC19" s="64"/>
      <c r="BD19" s="64"/>
      <c r="BE19" s="64"/>
      <c r="BF19" s="64"/>
      <c r="BG19" s="64"/>
      <c r="BH19" s="64"/>
      <c r="BI19" s="64"/>
      <c r="BJ19" s="64"/>
      <c r="BK19" s="64"/>
      <c r="BL19" s="64"/>
      <c r="BM19" s="64"/>
      <c r="BN19" s="64"/>
      <c r="BO19" s="64"/>
      <c r="BP19" s="64"/>
      <c r="BQ19" s="64"/>
      <c r="BR19" s="64"/>
      <c r="BS19" s="64"/>
      <c r="BT19" s="64"/>
      <c r="BU19" s="64"/>
      <c r="BV19" s="64"/>
      <c r="BW19" s="64"/>
      <c r="BX19" s="64"/>
      <c r="BY19" s="64"/>
      <c r="BZ19" s="64"/>
      <c r="CA19" s="64"/>
      <c r="CB19" s="64"/>
      <c r="CC19" s="64"/>
      <c r="CD19" s="64"/>
      <c r="CE19" s="64"/>
      <c r="CF19" s="64"/>
      <c r="CG19" s="64"/>
      <c r="CH19" s="64"/>
      <c r="CI19" s="64"/>
      <c r="CJ19" s="64"/>
      <c r="CK19" s="64"/>
      <c r="CL19" s="64"/>
      <c r="CM19" s="64"/>
      <c r="CN19" s="64"/>
    </row>
    <row r="20" spans="1:92" s="46" customFormat="1" ht="41.4">
      <c r="A20" s="40" t="s">
        <v>228</v>
      </c>
      <c r="B20" s="183" t="s">
        <v>17</v>
      </c>
      <c r="C20" s="172">
        <v>101564</v>
      </c>
      <c r="D20" s="184" t="s">
        <v>139</v>
      </c>
      <c r="E20" s="178" t="s">
        <v>21</v>
      </c>
      <c r="F20" s="206">
        <f>'Memória de Cálculo'!H42</f>
        <v>15</v>
      </c>
      <c r="G20" s="240">
        <v>56.18</v>
      </c>
      <c r="H20" s="233">
        <f t="shared" si="2"/>
        <v>66.62</v>
      </c>
      <c r="I20" s="233">
        <f t="shared" si="3"/>
        <v>999.3</v>
      </c>
      <c r="J20" s="36">
        <f t="shared" si="4"/>
        <v>4.568406713185205E-3</v>
      </c>
      <c r="K20" s="173"/>
      <c r="L20" s="45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4"/>
      <c r="AK20" s="64"/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  <c r="BB20" s="64"/>
      <c r="BC20" s="64"/>
      <c r="BD20" s="64"/>
      <c r="BE20" s="64"/>
      <c r="BF20" s="64"/>
      <c r="BG20" s="64"/>
      <c r="BH20" s="64"/>
      <c r="BI20" s="64"/>
      <c r="BJ20" s="64"/>
      <c r="BK20" s="64"/>
      <c r="BL20" s="64"/>
      <c r="BM20" s="64"/>
      <c r="BN20" s="64"/>
      <c r="BO20" s="64"/>
      <c r="BP20" s="64"/>
      <c r="BQ20" s="64"/>
      <c r="BR20" s="64"/>
      <c r="BS20" s="64"/>
      <c r="BT20" s="64"/>
      <c r="BU20" s="64"/>
      <c r="BV20" s="64"/>
      <c r="BW20" s="64"/>
      <c r="BX20" s="64"/>
      <c r="BY20" s="64"/>
      <c r="BZ20" s="64"/>
      <c r="CA20" s="64"/>
      <c r="CB20" s="64"/>
      <c r="CC20" s="64"/>
      <c r="CD20" s="64"/>
      <c r="CE20" s="64"/>
      <c r="CF20" s="64"/>
      <c r="CG20" s="64"/>
      <c r="CH20" s="64"/>
      <c r="CI20" s="64"/>
      <c r="CJ20" s="64"/>
      <c r="CK20" s="64"/>
      <c r="CL20" s="64"/>
      <c r="CM20" s="64"/>
      <c r="CN20" s="64"/>
    </row>
    <row r="21" spans="1:92" s="46" customFormat="1" ht="41.4">
      <c r="A21" s="40" t="s">
        <v>229</v>
      </c>
      <c r="B21" s="183" t="s">
        <v>17</v>
      </c>
      <c r="C21" s="172">
        <v>101565</v>
      </c>
      <c r="D21" s="184" t="s">
        <v>140</v>
      </c>
      <c r="E21" s="178" t="s">
        <v>21</v>
      </c>
      <c r="F21" s="206">
        <f>'Memória de Cálculo'!H47</f>
        <v>66</v>
      </c>
      <c r="G21" s="240">
        <v>78.55</v>
      </c>
      <c r="H21" s="233">
        <f t="shared" si="2"/>
        <v>93.14</v>
      </c>
      <c r="I21" s="233">
        <f t="shared" si="3"/>
        <v>6147.24</v>
      </c>
      <c r="J21" s="36">
        <f t="shared" si="4"/>
        <v>2.8102764418653673E-2</v>
      </c>
      <c r="K21" s="173"/>
      <c r="L21" s="45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4"/>
      <c r="AM21" s="64"/>
      <c r="AN21" s="64"/>
      <c r="AO21" s="64"/>
      <c r="AP21" s="64"/>
      <c r="AQ21" s="64"/>
      <c r="AR21" s="64"/>
      <c r="AS21" s="64"/>
      <c r="AT21" s="64"/>
      <c r="AU21" s="64"/>
      <c r="AV21" s="64"/>
      <c r="AW21" s="64"/>
      <c r="AX21" s="64"/>
      <c r="AY21" s="64"/>
      <c r="AZ21" s="64"/>
      <c r="BA21" s="64"/>
      <c r="BB21" s="64"/>
      <c r="BC21" s="64"/>
      <c r="BD21" s="64"/>
      <c r="BE21" s="64"/>
      <c r="BF21" s="64"/>
      <c r="BG21" s="64"/>
      <c r="BH21" s="64"/>
      <c r="BI21" s="64"/>
      <c r="BJ21" s="64"/>
      <c r="BK21" s="64"/>
      <c r="BL21" s="64"/>
      <c r="BM21" s="64"/>
      <c r="BN21" s="64"/>
      <c r="BO21" s="64"/>
      <c r="BP21" s="64"/>
      <c r="BQ21" s="64"/>
      <c r="BR21" s="64"/>
      <c r="BS21" s="64"/>
      <c r="BT21" s="64"/>
      <c r="BU21" s="64"/>
      <c r="BV21" s="64"/>
      <c r="BW21" s="64"/>
      <c r="BX21" s="64"/>
      <c r="BY21" s="64"/>
      <c r="BZ21" s="64"/>
      <c r="CA21" s="64"/>
      <c r="CB21" s="64"/>
      <c r="CC21" s="64"/>
      <c r="CD21" s="64"/>
      <c r="CE21" s="64"/>
      <c r="CF21" s="64"/>
      <c r="CG21" s="64"/>
      <c r="CH21" s="64"/>
      <c r="CI21" s="64"/>
      <c r="CJ21" s="64"/>
      <c r="CK21" s="64"/>
      <c r="CL21" s="64"/>
      <c r="CM21" s="64"/>
      <c r="CN21" s="64"/>
    </row>
    <row r="22" spans="1:92" s="46" customFormat="1" ht="41.4">
      <c r="A22" s="40" t="s">
        <v>230</v>
      </c>
      <c r="B22" s="183" t="s">
        <v>17</v>
      </c>
      <c r="C22" s="170">
        <v>93010</v>
      </c>
      <c r="D22" s="171" t="s">
        <v>257</v>
      </c>
      <c r="E22" s="170" t="s">
        <v>21</v>
      </c>
      <c r="F22" s="206">
        <f>'Memória de Cálculo'!H52</f>
        <v>25</v>
      </c>
      <c r="G22" s="240">
        <v>40.75</v>
      </c>
      <c r="H22" s="233">
        <f t="shared" si="2"/>
        <v>48.32</v>
      </c>
      <c r="I22" s="233">
        <f t="shared" si="3"/>
        <v>1208</v>
      </c>
      <c r="J22" s="36">
        <f t="shared" si="4"/>
        <v>5.5225010602699158E-3</v>
      </c>
      <c r="K22" s="173"/>
      <c r="L22" s="45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64"/>
      <c r="AT22" s="64"/>
      <c r="AU22" s="64"/>
      <c r="AV22" s="64"/>
      <c r="AW22" s="64"/>
      <c r="AX22" s="64"/>
      <c r="AY22" s="64"/>
      <c r="AZ22" s="64"/>
      <c r="BA22" s="64"/>
      <c r="BB22" s="64"/>
      <c r="BC22" s="64"/>
      <c r="BD22" s="64"/>
      <c r="BE22" s="64"/>
      <c r="BF22" s="64"/>
      <c r="BG22" s="64"/>
      <c r="BH22" s="64"/>
      <c r="BI22" s="64"/>
      <c r="BJ22" s="64"/>
      <c r="BK22" s="64"/>
      <c r="BL22" s="64"/>
      <c r="BM22" s="64"/>
      <c r="BN22" s="64"/>
      <c r="BO22" s="64"/>
      <c r="BP22" s="64"/>
      <c r="BQ22" s="64"/>
      <c r="BR22" s="64"/>
      <c r="BS22" s="64"/>
      <c r="BT22" s="64"/>
      <c r="BU22" s="64"/>
      <c r="BV22" s="64"/>
      <c r="BW22" s="64"/>
      <c r="BX22" s="64"/>
      <c r="BY22" s="64"/>
      <c r="BZ22" s="64"/>
      <c r="CA22" s="64"/>
      <c r="CB22" s="64"/>
      <c r="CC22" s="64"/>
      <c r="CD22" s="64"/>
      <c r="CE22" s="64"/>
      <c r="CF22" s="64"/>
      <c r="CG22" s="64"/>
      <c r="CH22" s="64"/>
      <c r="CI22" s="64"/>
      <c r="CJ22" s="64"/>
      <c r="CK22" s="64"/>
      <c r="CL22" s="64"/>
      <c r="CM22" s="64"/>
      <c r="CN22" s="64"/>
    </row>
    <row r="23" spans="1:92" s="46" customFormat="1" ht="41.4">
      <c r="A23" s="40" t="s">
        <v>231</v>
      </c>
      <c r="B23" s="183" t="s">
        <v>17</v>
      </c>
      <c r="C23" s="170">
        <v>93015</v>
      </c>
      <c r="D23" s="171" t="s">
        <v>258</v>
      </c>
      <c r="E23" s="170" t="s">
        <v>31</v>
      </c>
      <c r="F23" s="206">
        <f>'Memória de Cálculo'!H56</f>
        <v>8</v>
      </c>
      <c r="G23" s="240">
        <v>33.1</v>
      </c>
      <c r="H23" s="233">
        <f t="shared" si="2"/>
        <v>39.25</v>
      </c>
      <c r="I23" s="233">
        <f t="shared" si="3"/>
        <v>314</v>
      </c>
      <c r="J23" s="36">
        <f t="shared" si="4"/>
        <v>1.4354845471231403E-3</v>
      </c>
      <c r="K23" s="173"/>
      <c r="L23" s="45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AN23" s="64"/>
      <c r="AO23" s="64"/>
      <c r="AP23" s="64"/>
      <c r="AQ23" s="64"/>
      <c r="AR23" s="64"/>
      <c r="AS23" s="64"/>
      <c r="AT23" s="64"/>
      <c r="AU23" s="64"/>
      <c r="AV23" s="64"/>
      <c r="AW23" s="64"/>
      <c r="AX23" s="64"/>
      <c r="AY23" s="64"/>
      <c r="AZ23" s="64"/>
      <c r="BA23" s="64"/>
      <c r="BB23" s="64"/>
      <c r="BC23" s="64"/>
      <c r="BD23" s="64"/>
      <c r="BE23" s="64"/>
      <c r="BF23" s="64"/>
      <c r="BG23" s="64"/>
      <c r="BH23" s="64"/>
      <c r="BI23" s="64"/>
      <c r="BJ23" s="64"/>
      <c r="BK23" s="64"/>
      <c r="BL23" s="64"/>
      <c r="BM23" s="64"/>
      <c r="BN23" s="64"/>
      <c r="BO23" s="64"/>
      <c r="BP23" s="64"/>
      <c r="BQ23" s="64"/>
      <c r="BR23" s="64"/>
      <c r="BS23" s="64"/>
      <c r="BT23" s="64"/>
      <c r="BU23" s="64"/>
      <c r="BV23" s="64"/>
      <c r="BW23" s="64"/>
      <c r="BX23" s="64"/>
      <c r="BY23" s="64"/>
      <c r="BZ23" s="64"/>
      <c r="CA23" s="64"/>
      <c r="CB23" s="64"/>
      <c r="CC23" s="64"/>
      <c r="CD23" s="64"/>
      <c r="CE23" s="64"/>
      <c r="CF23" s="64"/>
      <c r="CG23" s="64"/>
      <c r="CH23" s="64"/>
      <c r="CI23" s="64"/>
      <c r="CJ23" s="64"/>
      <c r="CK23" s="64"/>
      <c r="CL23" s="64"/>
      <c r="CM23" s="64"/>
      <c r="CN23" s="64"/>
    </row>
    <row r="24" spans="1:92" s="46" customFormat="1" ht="41.4">
      <c r="A24" s="40" t="s">
        <v>232</v>
      </c>
      <c r="B24" s="183" t="s">
        <v>17</v>
      </c>
      <c r="C24" s="170">
        <v>93022</v>
      </c>
      <c r="D24" s="171" t="s">
        <v>259</v>
      </c>
      <c r="E24" s="170" t="s">
        <v>31</v>
      </c>
      <c r="F24" s="206">
        <f>'Memória de Cálculo'!H60</f>
        <v>4</v>
      </c>
      <c r="G24" s="240">
        <v>58.54</v>
      </c>
      <c r="H24" s="233">
        <f t="shared" si="2"/>
        <v>69.42</v>
      </c>
      <c r="I24" s="233">
        <f t="shared" si="3"/>
        <v>277.68</v>
      </c>
      <c r="J24" s="36">
        <f t="shared" si="4"/>
        <v>1.2694437867680052E-3</v>
      </c>
      <c r="K24" s="173"/>
      <c r="L24" s="45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AN24" s="64"/>
      <c r="AO24" s="64"/>
      <c r="AP24" s="64"/>
      <c r="AQ24" s="64"/>
      <c r="AR24" s="64"/>
      <c r="AS24" s="64"/>
      <c r="AT24" s="64"/>
      <c r="AU24" s="64"/>
      <c r="AV24" s="64"/>
      <c r="AW24" s="64"/>
      <c r="AX24" s="64"/>
      <c r="AY24" s="64"/>
      <c r="AZ24" s="64"/>
      <c r="BA24" s="64"/>
      <c r="BB24" s="64"/>
      <c r="BC24" s="64"/>
      <c r="BD24" s="64"/>
      <c r="BE24" s="64"/>
      <c r="BF24" s="64"/>
      <c r="BG24" s="64"/>
      <c r="BH24" s="64"/>
      <c r="BI24" s="64"/>
      <c r="BJ24" s="64"/>
      <c r="BK24" s="64"/>
      <c r="BL24" s="64"/>
      <c r="BM24" s="64"/>
      <c r="BN24" s="64"/>
      <c r="BO24" s="64"/>
      <c r="BP24" s="64"/>
      <c r="BQ24" s="64"/>
      <c r="BR24" s="64"/>
      <c r="BS24" s="64"/>
      <c r="BT24" s="64"/>
      <c r="BU24" s="64"/>
      <c r="BV24" s="64"/>
      <c r="BW24" s="64"/>
      <c r="BX24" s="64"/>
      <c r="BY24" s="64"/>
      <c r="BZ24" s="64"/>
      <c r="CA24" s="64"/>
      <c r="CB24" s="64"/>
      <c r="CC24" s="64"/>
      <c r="CD24" s="64"/>
      <c r="CE24" s="64"/>
      <c r="CF24" s="64"/>
      <c r="CG24" s="64"/>
      <c r="CH24" s="64"/>
      <c r="CI24" s="64"/>
      <c r="CJ24" s="64"/>
      <c r="CK24" s="64"/>
      <c r="CL24" s="64"/>
      <c r="CM24" s="64"/>
      <c r="CN24" s="64"/>
    </row>
    <row r="25" spans="1:92" s="46" customFormat="1">
      <c r="A25" s="40" t="s">
        <v>233</v>
      </c>
      <c r="B25" s="183" t="s">
        <v>33</v>
      </c>
      <c r="C25" s="172">
        <v>2840</v>
      </c>
      <c r="D25" s="184" t="s">
        <v>141</v>
      </c>
      <c r="E25" s="172" t="s">
        <v>142</v>
      </c>
      <c r="F25" s="206">
        <f>'Memória de Cálculo'!H64</f>
        <v>20</v>
      </c>
      <c r="G25" s="240">
        <v>61.06</v>
      </c>
      <c r="H25" s="233">
        <f t="shared" si="2"/>
        <v>72.400000000000006</v>
      </c>
      <c r="I25" s="233">
        <f t="shared" si="3"/>
        <v>1448</v>
      </c>
      <c r="J25" s="36">
        <f t="shared" si="4"/>
        <v>6.6196867013831439E-3</v>
      </c>
      <c r="K25" s="173"/>
      <c r="L25" s="45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  <c r="BB25" s="64"/>
      <c r="BC25" s="64"/>
      <c r="BD25" s="64"/>
      <c r="BE25" s="64"/>
      <c r="BF25" s="64"/>
      <c r="BG25" s="64"/>
      <c r="BH25" s="64"/>
      <c r="BI25" s="64"/>
      <c r="BJ25" s="64"/>
      <c r="BK25" s="64"/>
      <c r="BL25" s="64"/>
      <c r="BM25" s="64"/>
      <c r="BN25" s="64"/>
      <c r="BO25" s="64"/>
      <c r="BP25" s="64"/>
      <c r="BQ25" s="64"/>
      <c r="BR25" s="64"/>
      <c r="BS25" s="64"/>
      <c r="BT25" s="64"/>
      <c r="BU25" s="64"/>
      <c r="BV25" s="64"/>
      <c r="BW25" s="64"/>
      <c r="BX25" s="64"/>
      <c r="BY25" s="64"/>
      <c r="BZ25" s="64"/>
      <c r="CA25" s="64"/>
      <c r="CB25" s="64"/>
      <c r="CC25" s="64"/>
      <c r="CD25" s="64"/>
      <c r="CE25" s="64"/>
      <c r="CF25" s="64"/>
      <c r="CG25" s="64"/>
      <c r="CH25" s="64"/>
      <c r="CI25" s="64"/>
      <c r="CJ25" s="64"/>
      <c r="CK25" s="64"/>
      <c r="CL25" s="64"/>
      <c r="CM25" s="64"/>
      <c r="CN25" s="64"/>
    </row>
    <row r="26" spans="1:92" s="46" customFormat="1" ht="41.4">
      <c r="A26" s="40" t="s">
        <v>234</v>
      </c>
      <c r="B26" s="183" t="s">
        <v>17</v>
      </c>
      <c r="C26" s="172">
        <v>97886</v>
      </c>
      <c r="D26" s="184" t="s">
        <v>143</v>
      </c>
      <c r="E26" s="172" t="s">
        <v>31</v>
      </c>
      <c r="F26" s="206">
        <f>'Memória de Cálculo'!H68</f>
        <v>4</v>
      </c>
      <c r="G26" s="240">
        <v>168.72</v>
      </c>
      <c r="H26" s="233">
        <f t="shared" si="2"/>
        <v>200.07</v>
      </c>
      <c r="I26" s="233">
        <f t="shared" si="3"/>
        <v>800.28</v>
      </c>
      <c r="J26" s="36">
        <f t="shared" si="4"/>
        <v>3.6585655202920598E-3</v>
      </c>
      <c r="K26" s="173"/>
      <c r="L26" s="45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AN26" s="64"/>
      <c r="AO26" s="64"/>
      <c r="AP26" s="64"/>
      <c r="AQ26" s="64"/>
      <c r="AR26" s="64"/>
      <c r="AS26" s="64"/>
      <c r="AT26" s="64"/>
      <c r="AU26" s="64"/>
      <c r="AV26" s="64"/>
      <c r="AW26" s="64"/>
      <c r="AX26" s="64"/>
      <c r="AY26" s="64"/>
      <c r="AZ26" s="64"/>
      <c r="BA26" s="64"/>
      <c r="BB26" s="64"/>
      <c r="BC26" s="64"/>
      <c r="BD26" s="64"/>
      <c r="BE26" s="64"/>
      <c r="BF26" s="64"/>
      <c r="BG26" s="64"/>
      <c r="BH26" s="64"/>
      <c r="BI26" s="64"/>
      <c r="BJ26" s="64"/>
      <c r="BK26" s="64"/>
      <c r="BL26" s="64"/>
      <c r="BM26" s="64"/>
      <c r="BN26" s="64"/>
      <c r="BO26" s="64"/>
      <c r="BP26" s="64"/>
      <c r="BQ26" s="64"/>
      <c r="BR26" s="64"/>
      <c r="BS26" s="64"/>
      <c r="BT26" s="64"/>
      <c r="BU26" s="64"/>
      <c r="BV26" s="64"/>
      <c r="BW26" s="64"/>
      <c r="BX26" s="64"/>
      <c r="BY26" s="64"/>
      <c r="BZ26" s="64"/>
      <c r="CA26" s="64"/>
      <c r="CB26" s="64"/>
      <c r="CC26" s="64"/>
      <c r="CD26" s="64"/>
      <c r="CE26" s="64"/>
      <c r="CF26" s="64"/>
      <c r="CG26" s="64"/>
      <c r="CH26" s="64"/>
      <c r="CI26" s="64"/>
      <c r="CJ26" s="64"/>
      <c r="CK26" s="64"/>
      <c r="CL26" s="64"/>
      <c r="CM26" s="64"/>
      <c r="CN26" s="64"/>
    </row>
    <row r="27" spans="1:92" s="46" customFormat="1" ht="27.6">
      <c r="A27" s="40" t="s">
        <v>235</v>
      </c>
      <c r="B27" s="183" t="s">
        <v>221</v>
      </c>
      <c r="C27" s="172">
        <v>1062</v>
      </c>
      <c r="D27" s="177" t="s">
        <v>144</v>
      </c>
      <c r="E27" s="172" t="s">
        <v>31</v>
      </c>
      <c r="F27" s="206">
        <f>'Memória de Cálculo'!H72</f>
        <v>1</v>
      </c>
      <c r="G27" s="240">
        <v>227.83</v>
      </c>
      <c r="H27" s="233">
        <f t="shared" si="2"/>
        <v>270.16000000000003</v>
      </c>
      <c r="I27" s="233">
        <f t="shared" si="3"/>
        <v>270.16000000000003</v>
      </c>
      <c r="J27" s="36">
        <f t="shared" si="4"/>
        <v>1.2350653033464574E-3</v>
      </c>
      <c r="K27" s="173"/>
      <c r="L27" s="45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4"/>
      <c r="AN27" s="64"/>
      <c r="AO27" s="64"/>
      <c r="AP27" s="64"/>
      <c r="AQ27" s="64"/>
      <c r="AR27" s="64"/>
      <c r="AS27" s="64"/>
      <c r="AT27" s="64"/>
      <c r="AU27" s="64"/>
      <c r="AV27" s="64"/>
      <c r="AW27" s="64"/>
      <c r="AX27" s="64"/>
      <c r="AY27" s="64"/>
      <c r="AZ27" s="64"/>
      <c r="BA27" s="64"/>
      <c r="BB27" s="64"/>
      <c r="BC27" s="64"/>
      <c r="BD27" s="64"/>
      <c r="BE27" s="64"/>
      <c r="BF27" s="64"/>
      <c r="BG27" s="64"/>
      <c r="BH27" s="64"/>
      <c r="BI27" s="64"/>
      <c r="BJ27" s="64"/>
      <c r="BK27" s="64"/>
      <c r="BL27" s="64"/>
      <c r="BM27" s="64"/>
      <c r="BN27" s="64"/>
      <c r="BO27" s="64"/>
      <c r="BP27" s="64"/>
      <c r="BQ27" s="64"/>
      <c r="BR27" s="64"/>
      <c r="BS27" s="64"/>
      <c r="BT27" s="64"/>
      <c r="BU27" s="64"/>
      <c r="BV27" s="64"/>
      <c r="BW27" s="64"/>
      <c r="BX27" s="64"/>
      <c r="BY27" s="64"/>
      <c r="BZ27" s="64"/>
      <c r="CA27" s="64"/>
      <c r="CB27" s="64"/>
      <c r="CC27" s="64"/>
      <c r="CD27" s="64"/>
      <c r="CE27" s="64"/>
      <c r="CF27" s="64"/>
      <c r="CG27" s="64"/>
      <c r="CH27" s="64"/>
      <c r="CI27" s="64"/>
      <c r="CJ27" s="64"/>
      <c r="CK27" s="64"/>
      <c r="CL27" s="64"/>
      <c r="CM27" s="64"/>
      <c r="CN27" s="64"/>
    </row>
    <row r="28" spans="1:92" s="46" customFormat="1" ht="27.6">
      <c r="A28" s="40" t="s">
        <v>236</v>
      </c>
      <c r="B28" s="183" t="s">
        <v>17</v>
      </c>
      <c r="C28" s="170">
        <v>101898</v>
      </c>
      <c r="D28" s="171" t="s">
        <v>260</v>
      </c>
      <c r="E28" s="170" t="s">
        <v>31</v>
      </c>
      <c r="F28" s="206">
        <f>'Memória de Cálculo'!H76</f>
        <v>1</v>
      </c>
      <c r="G28" s="240">
        <v>1516.65</v>
      </c>
      <c r="H28" s="233">
        <f t="shared" si="2"/>
        <v>1798.44</v>
      </c>
      <c r="I28" s="233">
        <f t="shared" si="3"/>
        <v>1798.44</v>
      </c>
      <c r="J28" s="36">
        <f t="shared" si="4"/>
        <v>8.2217606016819766E-3</v>
      </c>
      <c r="K28" s="173"/>
      <c r="L28" s="45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  <c r="BB28" s="64"/>
      <c r="BC28" s="64"/>
      <c r="BD28" s="64"/>
      <c r="BE28" s="64"/>
      <c r="BF28" s="64"/>
      <c r="BG28" s="64"/>
      <c r="BH28" s="64"/>
      <c r="BI28" s="64"/>
      <c r="BJ28" s="64"/>
      <c r="BK28" s="64"/>
      <c r="BL28" s="64"/>
      <c r="BM28" s="64"/>
      <c r="BN28" s="64"/>
      <c r="BO28" s="64"/>
      <c r="BP28" s="64"/>
      <c r="BQ28" s="64"/>
      <c r="BR28" s="64"/>
      <c r="BS28" s="64"/>
      <c r="BT28" s="64"/>
      <c r="BU28" s="64"/>
      <c r="BV28" s="64"/>
      <c r="BW28" s="64"/>
      <c r="BX28" s="64"/>
      <c r="BY28" s="64"/>
      <c r="BZ28" s="64"/>
      <c r="CA28" s="64"/>
      <c r="CB28" s="64"/>
      <c r="CC28" s="64"/>
      <c r="CD28" s="64"/>
      <c r="CE28" s="64"/>
      <c r="CF28" s="64"/>
      <c r="CG28" s="64"/>
      <c r="CH28" s="64"/>
      <c r="CI28" s="64"/>
      <c r="CJ28" s="64"/>
      <c r="CK28" s="64"/>
      <c r="CL28" s="64"/>
      <c r="CM28" s="64"/>
      <c r="CN28" s="64"/>
    </row>
    <row r="29" spans="1:92" s="46" customFormat="1" ht="41.4">
      <c r="A29" s="40" t="s">
        <v>237</v>
      </c>
      <c r="B29" s="33" t="s">
        <v>17</v>
      </c>
      <c r="C29" s="38" t="s">
        <v>34</v>
      </c>
      <c r="D29" s="39" t="s">
        <v>35</v>
      </c>
      <c r="E29" s="38" t="s">
        <v>19</v>
      </c>
      <c r="F29" s="206">
        <f>'Memória de Cálculo'!H80</f>
        <v>3.2</v>
      </c>
      <c r="G29" s="240">
        <v>86.57</v>
      </c>
      <c r="H29" s="233">
        <f t="shared" si="2"/>
        <v>102.65</v>
      </c>
      <c r="I29" s="233">
        <f t="shared" si="3"/>
        <v>328.48</v>
      </c>
      <c r="J29" s="36">
        <f t="shared" si="4"/>
        <v>1.5016814141369718E-3</v>
      </c>
      <c r="K29" s="173"/>
      <c r="L29" s="45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64"/>
      <c r="AO29" s="64"/>
      <c r="AP29" s="64"/>
      <c r="AQ29" s="64"/>
      <c r="AR29" s="64"/>
      <c r="AS29" s="64"/>
      <c r="AT29" s="64"/>
      <c r="AU29" s="64"/>
      <c r="AV29" s="64"/>
      <c r="AW29" s="64"/>
      <c r="AX29" s="64"/>
      <c r="AY29" s="64"/>
      <c r="AZ29" s="64"/>
      <c r="BA29" s="64"/>
      <c r="BB29" s="64"/>
      <c r="BC29" s="64"/>
      <c r="BD29" s="64"/>
      <c r="BE29" s="64"/>
      <c r="BF29" s="64"/>
      <c r="BG29" s="64"/>
      <c r="BH29" s="64"/>
      <c r="BI29" s="64"/>
      <c r="BJ29" s="64"/>
      <c r="BK29" s="64"/>
      <c r="BL29" s="64"/>
      <c r="BM29" s="64"/>
      <c r="BN29" s="64"/>
      <c r="BO29" s="64"/>
      <c r="BP29" s="64"/>
      <c r="BQ29" s="64"/>
      <c r="BR29" s="64"/>
      <c r="BS29" s="64"/>
      <c r="BT29" s="64"/>
      <c r="BU29" s="64"/>
      <c r="BV29" s="64"/>
      <c r="BW29" s="64"/>
      <c r="BX29" s="64"/>
      <c r="BY29" s="64"/>
      <c r="BZ29" s="64"/>
      <c r="CA29" s="64"/>
      <c r="CB29" s="64"/>
      <c r="CC29" s="64"/>
      <c r="CD29" s="64"/>
      <c r="CE29" s="64"/>
      <c r="CF29" s="64"/>
      <c r="CG29" s="64"/>
      <c r="CH29" s="64"/>
      <c r="CI29" s="64"/>
      <c r="CJ29" s="64"/>
      <c r="CK29" s="64"/>
      <c r="CL29" s="64"/>
      <c r="CM29" s="64"/>
      <c r="CN29" s="64"/>
    </row>
    <row r="30" spans="1:92" s="46" customFormat="1" ht="41.4">
      <c r="A30" s="40" t="s">
        <v>238</v>
      </c>
      <c r="B30" s="41" t="s">
        <v>17</v>
      </c>
      <c r="C30" s="41">
        <v>87879</v>
      </c>
      <c r="D30" s="39" t="s">
        <v>36</v>
      </c>
      <c r="E30" s="41" t="s">
        <v>19</v>
      </c>
      <c r="F30" s="206">
        <f>'Memória de Cálculo'!H84</f>
        <v>6.4</v>
      </c>
      <c r="G30" s="240">
        <v>4.84</v>
      </c>
      <c r="H30" s="233">
        <f t="shared" si="2"/>
        <v>5.74</v>
      </c>
      <c r="I30" s="233">
        <f t="shared" si="3"/>
        <v>36.74</v>
      </c>
      <c r="J30" s="36">
        <f t="shared" si="4"/>
        <v>1.6796083522708339E-4</v>
      </c>
      <c r="K30" s="173"/>
      <c r="L30" s="45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64"/>
      <c r="AO30" s="64"/>
      <c r="AP30" s="64"/>
      <c r="AQ30" s="64"/>
      <c r="AR30" s="64"/>
      <c r="AS30" s="64"/>
      <c r="AT30" s="64"/>
      <c r="AU30" s="64"/>
      <c r="AV30" s="64"/>
      <c r="AW30" s="64"/>
      <c r="AX30" s="64"/>
      <c r="AY30" s="64"/>
      <c r="AZ30" s="64"/>
      <c r="BA30" s="64"/>
      <c r="BB30" s="64"/>
      <c r="BC30" s="64"/>
      <c r="BD30" s="64"/>
      <c r="BE30" s="64"/>
      <c r="BF30" s="64"/>
      <c r="BG30" s="64"/>
      <c r="BH30" s="64"/>
      <c r="BI30" s="64"/>
      <c r="BJ30" s="64"/>
      <c r="BK30" s="64"/>
      <c r="BL30" s="64"/>
      <c r="BM30" s="64"/>
      <c r="BN30" s="64"/>
      <c r="BO30" s="64"/>
      <c r="BP30" s="64"/>
      <c r="BQ30" s="64"/>
      <c r="BR30" s="64"/>
      <c r="BS30" s="64"/>
      <c r="BT30" s="64"/>
      <c r="BU30" s="64"/>
      <c r="BV30" s="64"/>
      <c r="BW30" s="64"/>
      <c r="BX30" s="64"/>
      <c r="BY30" s="64"/>
      <c r="BZ30" s="64"/>
      <c r="CA30" s="64"/>
      <c r="CB30" s="64"/>
      <c r="CC30" s="64"/>
      <c r="CD30" s="64"/>
      <c r="CE30" s="64"/>
      <c r="CF30" s="64"/>
      <c r="CG30" s="64"/>
      <c r="CH30" s="64"/>
      <c r="CI30" s="64"/>
      <c r="CJ30" s="64"/>
      <c r="CK30" s="64"/>
      <c r="CL30" s="64"/>
      <c r="CM30" s="64"/>
      <c r="CN30" s="64"/>
    </row>
    <row r="31" spans="1:92" s="46" customFormat="1" ht="41.4">
      <c r="A31" s="40" t="s">
        <v>239</v>
      </c>
      <c r="B31" s="176" t="s">
        <v>17</v>
      </c>
      <c r="C31" s="38" t="s">
        <v>37</v>
      </c>
      <c r="D31" s="39" t="s">
        <v>38</v>
      </c>
      <c r="E31" s="38" t="s">
        <v>19</v>
      </c>
      <c r="F31" s="206">
        <f>'Memória de Cálculo'!H88</f>
        <v>6.4</v>
      </c>
      <c r="G31" s="240">
        <v>41.89</v>
      </c>
      <c r="H31" s="233">
        <f t="shared" si="2"/>
        <v>49.67</v>
      </c>
      <c r="I31" s="233">
        <f t="shared" si="3"/>
        <v>317.89</v>
      </c>
      <c r="J31" s="36">
        <f t="shared" si="4"/>
        <v>1.4532680977228506E-3</v>
      </c>
      <c r="K31" s="173"/>
      <c r="L31" s="45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4"/>
      <c r="BM31" s="64"/>
      <c r="BN31" s="64"/>
      <c r="BO31" s="64"/>
      <c r="BP31" s="64"/>
      <c r="BQ31" s="64"/>
      <c r="BR31" s="64"/>
      <c r="BS31" s="64"/>
      <c r="BT31" s="64"/>
      <c r="BU31" s="64"/>
      <c r="BV31" s="64"/>
      <c r="BW31" s="64"/>
      <c r="BX31" s="64"/>
      <c r="BY31" s="64"/>
      <c r="BZ31" s="64"/>
      <c r="CA31" s="64"/>
      <c r="CB31" s="64"/>
      <c r="CC31" s="64"/>
      <c r="CD31" s="64"/>
      <c r="CE31" s="64"/>
      <c r="CF31" s="64"/>
      <c r="CG31" s="64"/>
      <c r="CH31" s="64"/>
      <c r="CI31" s="64"/>
      <c r="CJ31" s="64"/>
      <c r="CK31" s="64"/>
      <c r="CL31" s="64"/>
      <c r="CM31" s="64"/>
      <c r="CN31" s="64"/>
    </row>
    <row r="32" spans="1:92" s="46" customFormat="1" ht="27.6">
      <c r="A32" s="40" t="s">
        <v>240</v>
      </c>
      <c r="B32" s="176" t="s">
        <v>17</v>
      </c>
      <c r="C32" s="183">
        <v>95726</v>
      </c>
      <c r="D32" s="184" t="s">
        <v>145</v>
      </c>
      <c r="E32" s="172" t="s">
        <v>21</v>
      </c>
      <c r="F32" s="206">
        <f>'Memória de Cálculo'!H92</f>
        <v>3</v>
      </c>
      <c r="G32" s="240">
        <v>18.440000000000001</v>
      </c>
      <c r="H32" s="233">
        <f t="shared" si="2"/>
        <v>21.87</v>
      </c>
      <c r="I32" s="233">
        <f t="shared" si="3"/>
        <v>65.61</v>
      </c>
      <c r="J32" s="36">
        <f t="shared" si="4"/>
        <v>2.999431246393288E-4</v>
      </c>
      <c r="K32" s="173"/>
      <c r="L32" s="45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64"/>
      <c r="AI32" s="64"/>
      <c r="AJ32" s="64"/>
      <c r="AK32" s="64"/>
      <c r="AL32" s="64"/>
      <c r="AM32" s="64"/>
      <c r="AN32" s="64"/>
      <c r="AO32" s="64"/>
      <c r="AP32" s="64"/>
      <c r="AQ32" s="64"/>
      <c r="AR32" s="64"/>
      <c r="AS32" s="64"/>
      <c r="AT32" s="64"/>
      <c r="AU32" s="64"/>
      <c r="AV32" s="64"/>
      <c r="AW32" s="64"/>
      <c r="AX32" s="64"/>
      <c r="AY32" s="64"/>
      <c r="AZ32" s="64"/>
      <c r="BA32" s="64"/>
      <c r="BB32" s="64"/>
      <c r="BC32" s="64"/>
      <c r="BD32" s="64"/>
      <c r="BE32" s="64"/>
      <c r="BF32" s="64"/>
      <c r="BG32" s="64"/>
      <c r="BH32" s="64"/>
      <c r="BI32" s="64"/>
      <c r="BJ32" s="64"/>
      <c r="BK32" s="64"/>
      <c r="BL32" s="64"/>
      <c r="BM32" s="64"/>
      <c r="BN32" s="64"/>
      <c r="BO32" s="64"/>
      <c r="BP32" s="64"/>
      <c r="BQ32" s="64"/>
      <c r="BR32" s="64"/>
      <c r="BS32" s="64"/>
      <c r="BT32" s="64"/>
      <c r="BU32" s="64"/>
      <c r="BV32" s="64"/>
      <c r="BW32" s="64"/>
      <c r="BX32" s="64"/>
      <c r="BY32" s="64"/>
      <c r="BZ32" s="64"/>
      <c r="CA32" s="64"/>
      <c r="CB32" s="64"/>
      <c r="CC32" s="64"/>
      <c r="CD32" s="64"/>
      <c r="CE32" s="64"/>
      <c r="CF32" s="64"/>
      <c r="CG32" s="64"/>
      <c r="CH32" s="64"/>
      <c r="CI32" s="64"/>
      <c r="CJ32" s="64"/>
      <c r="CK32" s="64"/>
      <c r="CL32" s="64"/>
      <c r="CM32" s="64"/>
      <c r="CN32" s="64"/>
    </row>
    <row r="33" spans="1:92" s="46" customFormat="1">
      <c r="A33" s="40" t="s">
        <v>242</v>
      </c>
      <c r="B33" s="176" t="s">
        <v>33</v>
      </c>
      <c r="C33" s="183">
        <v>4135</v>
      </c>
      <c r="D33" s="184" t="s">
        <v>326</v>
      </c>
      <c r="E33" s="172" t="s">
        <v>31</v>
      </c>
      <c r="F33" s="206">
        <f>'Memória de Cálculo'!H96</f>
        <v>3</v>
      </c>
      <c r="G33" s="240">
        <v>12.11</v>
      </c>
      <c r="H33" s="233">
        <f t="shared" ref="H33:H43" si="5">ROUND(G33*$K$7,2)</f>
        <v>14.36</v>
      </c>
      <c r="I33" s="233">
        <f t="shared" ref="I33:I43" si="6">ROUND(H33*F33,2)</f>
        <v>43.08</v>
      </c>
      <c r="J33" s="36">
        <f t="shared" si="4"/>
        <v>1.9694482257982446E-4</v>
      </c>
      <c r="K33" s="173"/>
      <c r="L33" s="45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AN33" s="64"/>
      <c r="AO33" s="64"/>
      <c r="AP33" s="64"/>
      <c r="AQ33" s="64"/>
      <c r="AR33" s="64"/>
      <c r="AS33" s="64"/>
      <c r="AT33" s="64"/>
      <c r="AU33" s="64"/>
      <c r="AV33" s="64"/>
      <c r="AW33" s="64"/>
      <c r="AX33" s="64"/>
      <c r="AY33" s="64"/>
      <c r="AZ33" s="64"/>
      <c r="BA33" s="64"/>
      <c r="BB33" s="64"/>
      <c r="BC33" s="64"/>
      <c r="BD33" s="64"/>
      <c r="BE33" s="64"/>
      <c r="BF33" s="64"/>
      <c r="BG33" s="64"/>
      <c r="BH33" s="64"/>
      <c r="BI33" s="64"/>
      <c r="BJ33" s="64"/>
      <c r="BK33" s="64"/>
      <c r="BL33" s="64"/>
      <c r="BM33" s="64"/>
      <c r="BN33" s="64"/>
      <c r="BO33" s="64"/>
      <c r="BP33" s="64"/>
      <c r="BQ33" s="64"/>
      <c r="BR33" s="64"/>
      <c r="BS33" s="64"/>
      <c r="BT33" s="64"/>
      <c r="BU33" s="64"/>
      <c r="BV33" s="64"/>
      <c r="BW33" s="64"/>
      <c r="BX33" s="64"/>
      <c r="BY33" s="64"/>
      <c r="BZ33" s="64"/>
      <c r="CA33" s="64"/>
      <c r="CB33" s="64"/>
      <c r="CC33" s="64"/>
      <c r="CD33" s="64"/>
      <c r="CE33" s="64"/>
      <c r="CF33" s="64"/>
      <c r="CG33" s="64"/>
      <c r="CH33" s="64"/>
      <c r="CI33" s="64"/>
      <c r="CJ33" s="64"/>
      <c r="CK33" s="64"/>
      <c r="CL33" s="64"/>
      <c r="CM33" s="64"/>
      <c r="CN33" s="64"/>
    </row>
    <row r="34" spans="1:92" s="46" customFormat="1">
      <c r="A34" s="40" t="s">
        <v>316</v>
      </c>
      <c r="B34" s="176" t="s">
        <v>33</v>
      </c>
      <c r="C34" s="183">
        <v>2884</v>
      </c>
      <c r="D34" s="184" t="s">
        <v>327</v>
      </c>
      <c r="E34" s="172" t="s">
        <v>31</v>
      </c>
      <c r="F34" s="206">
        <f>'Memória de Cálculo'!H100</f>
        <v>3</v>
      </c>
      <c r="G34" s="240">
        <v>14.9</v>
      </c>
      <c r="H34" s="233">
        <f t="shared" si="5"/>
        <v>17.670000000000002</v>
      </c>
      <c r="I34" s="233">
        <f t="shared" si="6"/>
        <v>53.01</v>
      </c>
      <c r="J34" s="36">
        <f t="shared" si="4"/>
        <v>2.423408784808843E-4</v>
      </c>
      <c r="K34" s="173"/>
      <c r="L34" s="45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  <c r="BB34" s="64"/>
      <c r="BC34" s="64"/>
      <c r="BD34" s="64"/>
      <c r="BE34" s="64"/>
      <c r="BF34" s="64"/>
      <c r="BG34" s="64"/>
      <c r="BH34" s="64"/>
      <c r="BI34" s="64"/>
      <c r="BJ34" s="64"/>
      <c r="BK34" s="64"/>
      <c r="BL34" s="64"/>
      <c r="BM34" s="64"/>
      <c r="BN34" s="64"/>
      <c r="BO34" s="64"/>
      <c r="BP34" s="64"/>
      <c r="BQ34" s="64"/>
      <c r="BR34" s="64"/>
      <c r="BS34" s="64"/>
      <c r="BT34" s="64"/>
      <c r="BU34" s="64"/>
      <c r="BV34" s="64"/>
      <c r="BW34" s="64"/>
      <c r="BX34" s="64"/>
      <c r="BY34" s="64"/>
      <c r="BZ34" s="64"/>
      <c r="CA34" s="64"/>
      <c r="CB34" s="64"/>
      <c r="CC34" s="64"/>
      <c r="CD34" s="64"/>
      <c r="CE34" s="64"/>
      <c r="CF34" s="64"/>
      <c r="CG34" s="64"/>
      <c r="CH34" s="64"/>
      <c r="CI34" s="64"/>
      <c r="CJ34" s="64"/>
      <c r="CK34" s="64"/>
      <c r="CL34" s="64"/>
      <c r="CM34" s="64"/>
      <c r="CN34" s="64"/>
    </row>
    <row r="35" spans="1:92" s="46" customFormat="1">
      <c r="A35" s="40" t="s">
        <v>317</v>
      </c>
      <c r="B35" s="176" t="s">
        <v>33</v>
      </c>
      <c r="C35" s="183">
        <v>4136</v>
      </c>
      <c r="D35" s="184" t="s">
        <v>328</v>
      </c>
      <c r="E35" s="172" t="s">
        <v>31</v>
      </c>
      <c r="F35" s="206">
        <f>'Memória de Cálculo'!H104</f>
        <v>3</v>
      </c>
      <c r="G35" s="240">
        <v>21</v>
      </c>
      <c r="H35" s="233">
        <f t="shared" si="5"/>
        <v>24.9</v>
      </c>
      <c r="I35" s="233">
        <f t="shared" si="6"/>
        <v>74.7</v>
      </c>
      <c r="J35" s="36">
        <f t="shared" si="4"/>
        <v>3.4149903079649235E-4</v>
      </c>
      <c r="K35" s="173"/>
      <c r="L35" s="45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64"/>
      <c r="AV35" s="64"/>
      <c r="AW35" s="64"/>
      <c r="AX35" s="64"/>
      <c r="AY35" s="64"/>
      <c r="AZ35" s="64"/>
      <c r="BA35" s="64"/>
      <c r="BB35" s="64"/>
      <c r="BC35" s="64"/>
      <c r="BD35" s="64"/>
      <c r="BE35" s="64"/>
      <c r="BF35" s="64"/>
      <c r="BG35" s="64"/>
      <c r="BH35" s="64"/>
      <c r="BI35" s="64"/>
      <c r="BJ35" s="64"/>
      <c r="BK35" s="64"/>
      <c r="BL35" s="64"/>
      <c r="BM35" s="64"/>
      <c r="BN35" s="64"/>
      <c r="BO35" s="64"/>
      <c r="BP35" s="64"/>
      <c r="BQ35" s="64"/>
      <c r="BR35" s="64"/>
      <c r="BS35" s="64"/>
      <c r="BT35" s="64"/>
      <c r="BU35" s="64"/>
      <c r="BV35" s="64"/>
      <c r="BW35" s="64"/>
      <c r="BX35" s="64"/>
      <c r="BY35" s="64"/>
      <c r="BZ35" s="64"/>
      <c r="CA35" s="64"/>
      <c r="CB35" s="64"/>
      <c r="CC35" s="64"/>
      <c r="CD35" s="64"/>
      <c r="CE35" s="64"/>
      <c r="CF35" s="64"/>
      <c r="CG35" s="64"/>
      <c r="CH35" s="64"/>
      <c r="CI35" s="64"/>
      <c r="CJ35" s="64"/>
      <c r="CK35" s="64"/>
      <c r="CL35" s="64"/>
      <c r="CM35" s="64"/>
      <c r="CN35" s="64"/>
    </row>
    <row r="36" spans="1:92" s="46" customFormat="1" ht="41.4">
      <c r="A36" s="40" t="s">
        <v>318</v>
      </c>
      <c r="B36" s="176" t="s">
        <v>17</v>
      </c>
      <c r="C36" s="170">
        <v>92992</v>
      </c>
      <c r="D36" s="171" t="s">
        <v>296</v>
      </c>
      <c r="E36" s="170" t="s">
        <v>21</v>
      </c>
      <c r="F36" s="206">
        <f>'Memória de Cálculo'!H108</f>
        <v>60</v>
      </c>
      <c r="G36" s="240">
        <v>106.35</v>
      </c>
      <c r="H36" s="233">
        <f t="shared" si="5"/>
        <v>126.11</v>
      </c>
      <c r="I36" s="233">
        <f t="shared" si="6"/>
        <v>7566.6</v>
      </c>
      <c r="J36" s="36">
        <f t="shared" si="4"/>
        <v>3.4591520300197305E-2</v>
      </c>
      <c r="K36" s="173"/>
      <c r="L36" s="45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4"/>
      <c r="AL36" s="64"/>
      <c r="AM36" s="64"/>
      <c r="AN36" s="64"/>
      <c r="AO36" s="64"/>
      <c r="AP36" s="64"/>
      <c r="AQ36" s="64"/>
      <c r="AR36" s="64"/>
      <c r="AS36" s="64"/>
      <c r="AT36" s="64"/>
      <c r="AU36" s="64"/>
      <c r="AV36" s="64"/>
      <c r="AW36" s="64"/>
      <c r="AX36" s="64"/>
      <c r="AY36" s="64"/>
      <c r="AZ36" s="64"/>
      <c r="BA36" s="64"/>
      <c r="BB36" s="64"/>
      <c r="BC36" s="64"/>
      <c r="BD36" s="64"/>
      <c r="BE36" s="64"/>
      <c r="BF36" s="64"/>
      <c r="BG36" s="64"/>
      <c r="BH36" s="64"/>
      <c r="BI36" s="64"/>
      <c r="BJ36" s="64"/>
      <c r="BK36" s="64"/>
      <c r="BL36" s="64"/>
      <c r="BM36" s="64"/>
      <c r="BN36" s="64"/>
      <c r="BO36" s="64"/>
      <c r="BP36" s="64"/>
      <c r="BQ36" s="64"/>
      <c r="BR36" s="64"/>
      <c r="BS36" s="64"/>
      <c r="BT36" s="64"/>
      <c r="BU36" s="64"/>
      <c r="BV36" s="64"/>
      <c r="BW36" s="64"/>
      <c r="BX36" s="64"/>
      <c r="BY36" s="64"/>
      <c r="BZ36" s="64"/>
      <c r="CA36" s="64"/>
      <c r="CB36" s="64"/>
      <c r="CC36" s="64"/>
      <c r="CD36" s="64"/>
      <c r="CE36" s="64"/>
      <c r="CF36" s="64"/>
      <c r="CG36" s="64"/>
      <c r="CH36" s="64"/>
      <c r="CI36" s="64"/>
      <c r="CJ36" s="64"/>
      <c r="CK36" s="64"/>
      <c r="CL36" s="64"/>
      <c r="CM36" s="64"/>
      <c r="CN36" s="64"/>
    </row>
    <row r="37" spans="1:92" s="46" customFormat="1" ht="27.6">
      <c r="A37" s="40" t="s">
        <v>319</v>
      </c>
      <c r="B37" s="176" t="s">
        <v>17</v>
      </c>
      <c r="C37" s="170">
        <v>96973</v>
      </c>
      <c r="D37" s="171" t="s">
        <v>329</v>
      </c>
      <c r="E37" s="170" t="s">
        <v>21</v>
      </c>
      <c r="F37" s="206">
        <f>'Memória de Cálculo'!H112</f>
        <v>30</v>
      </c>
      <c r="G37" s="240">
        <v>74.34</v>
      </c>
      <c r="H37" s="233">
        <f t="shared" si="5"/>
        <v>88.15</v>
      </c>
      <c r="I37" s="233">
        <f t="shared" si="6"/>
        <v>2644.5</v>
      </c>
      <c r="J37" s="36">
        <f t="shared" si="4"/>
        <v>1.2089614283016385E-2</v>
      </c>
      <c r="K37" s="173"/>
      <c r="L37" s="45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  <c r="BB37" s="64"/>
      <c r="BC37" s="64"/>
      <c r="BD37" s="64"/>
      <c r="BE37" s="64"/>
      <c r="BF37" s="64"/>
      <c r="BG37" s="64"/>
      <c r="BH37" s="64"/>
      <c r="BI37" s="64"/>
      <c r="BJ37" s="64"/>
      <c r="BK37" s="64"/>
      <c r="BL37" s="64"/>
      <c r="BM37" s="64"/>
      <c r="BN37" s="64"/>
      <c r="BO37" s="64"/>
      <c r="BP37" s="64"/>
      <c r="BQ37" s="64"/>
      <c r="BR37" s="64"/>
      <c r="BS37" s="64"/>
      <c r="BT37" s="64"/>
      <c r="BU37" s="64"/>
      <c r="BV37" s="64"/>
      <c r="BW37" s="64"/>
      <c r="BX37" s="64"/>
      <c r="BY37" s="64"/>
      <c r="BZ37" s="64"/>
      <c r="CA37" s="64"/>
      <c r="CB37" s="64"/>
      <c r="CC37" s="64"/>
      <c r="CD37" s="64"/>
      <c r="CE37" s="64"/>
      <c r="CF37" s="64"/>
      <c r="CG37" s="64"/>
      <c r="CH37" s="64"/>
      <c r="CI37" s="64"/>
      <c r="CJ37" s="64"/>
      <c r="CK37" s="64"/>
      <c r="CL37" s="64"/>
      <c r="CM37" s="64"/>
      <c r="CN37" s="64"/>
    </row>
    <row r="38" spans="1:92" s="46" customFormat="1" ht="27.6">
      <c r="A38" s="40" t="s">
        <v>320</v>
      </c>
      <c r="B38" s="176" t="s">
        <v>17</v>
      </c>
      <c r="C38" s="170">
        <v>96976</v>
      </c>
      <c r="D38" s="171" t="s">
        <v>330</v>
      </c>
      <c r="E38" s="170" t="s">
        <v>21</v>
      </c>
      <c r="F38" s="206">
        <f>'Memória de Cálculo'!H116</f>
        <v>15</v>
      </c>
      <c r="G38" s="240">
        <v>156.72999999999999</v>
      </c>
      <c r="H38" s="233">
        <f t="shared" si="5"/>
        <v>185.85</v>
      </c>
      <c r="I38" s="233">
        <f t="shared" si="6"/>
        <v>2787.75</v>
      </c>
      <c r="J38" s="36">
        <f t="shared" si="4"/>
        <v>1.2744496962555842E-2</v>
      </c>
      <c r="K38" s="173"/>
      <c r="L38" s="45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  <c r="BB38" s="64"/>
      <c r="BC38" s="64"/>
      <c r="BD38" s="64"/>
      <c r="BE38" s="64"/>
      <c r="BF38" s="64"/>
      <c r="BG38" s="64"/>
      <c r="BH38" s="64"/>
      <c r="BI38" s="64"/>
      <c r="BJ38" s="64"/>
      <c r="BK38" s="64"/>
      <c r="BL38" s="64"/>
      <c r="BM38" s="64"/>
      <c r="BN38" s="64"/>
      <c r="BO38" s="64"/>
      <c r="BP38" s="64"/>
      <c r="BQ38" s="64"/>
      <c r="BR38" s="64"/>
      <c r="BS38" s="64"/>
      <c r="BT38" s="64"/>
      <c r="BU38" s="64"/>
      <c r="BV38" s="64"/>
      <c r="BW38" s="64"/>
      <c r="BX38" s="64"/>
      <c r="BY38" s="64"/>
      <c r="BZ38" s="64"/>
      <c r="CA38" s="64"/>
      <c r="CB38" s="64"/>
      <c r="CC38" s="64"/>
      <c r="CD38" s="64"/>
      <c r="CE38" s="64"/>
      <c r="CF38" s="64"/>
      <c r="CG38" s="64"/>
      <c r="CH38" s="64"/>
      <c r="CI38" s="64"/>
      <c r="CJ38" s="64"/>
      <c r="CK38" s="64"/>
      <c r="CL38" s="64"/>
      <c r="CM38" s="64"/>
      <c r="CN38" s="64"/>
    </row>
    <row r="39" spans="1:92" s="46" customFormat="1" ht="27.6">
      <c r="A39" s="40" t="s">
        <v>321</v>
      </c>
      <c r="B39" s="176" t="s">
        <v>33</v>
      </c>
      <c r="C39" s="183">
        <v>10090</v>
      </c>
      <c r="D39" s="184" t="s">
        <v>331</v>
      </c>
      <c r="E39" s="172" t="s">
        <v>31</v>
      </c>
      <c r="F39" s="206">
        <f>'Memória de Cálculo'!H120</f>
        <v>4</v>
      </c>
      <c r="G39" s="240">
        <v>2.4</v>
      </c>
      <c r="H39" s="233">
        <f t="shared" si="5"/>
        <v>2.85</v>
      </c>
      <c r="I39" s="233">
        <f t="shared" si="6"/>
        <v>11.4</v>
      </c>
      <c r="J39" s="36">
        <f t="shared" si="4"/>
        <v>5.2116317952878341E-5</v>
      </c>
      <c r="K39" s="173"/>
      <c r="L39" s="45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4"/>
      <c r="AS39" s="64"/>
      <c r="AT39" s="64"/>
      <c r="AU39" s="64"/>
      <c r="AV39" s="64"/>
      <c r="AW39" s="64"/>
      <c r="AX39" s="64"/>
      <c r="AY39" s="64"/>
      <c r="AZ39" s="64"/>
      <c r="BA39" s="64"/>
      <c r="BB39" s="64"/>
      <c r="BC39" s="64"/>
      <c r="BD39" s="64"/>
      <c r="BE39" s="64"/>
      <c r="BF39" s="64"/>
      <c r="BG39" s="64"/>
      <c r="BH39" s="64"/>
      <c r="BI39" s="64"/>
      <c r="BJ39" s="64"/>
      <c r="BK39" s="64"/>
      <c r="BL39" s="64"/>
      <c r="BM39" s="64"/>
      <c r="BN39" s="64"/>
      <c r="BO39" s="64"/>
      <c r="BP39" s="64"/>
      <c r="BQ39" s="64"/>
      <c r="BR39" s="64"/>
      <c r="BS39" s="64"/>
      <c r="BT39" s="64"/>
      <c r="BU39" s="64"/>
      <c r="BV39" s="64"/>
      <c r="BW39" s="64"/>
      <c r="BX39" s="64"/>
      <c r="BY39" s="64"/>
      <c r="BZ39" s="64"/>
      <c r="CA39" s="64"/>
      <c r="CB39" s="64"/>
      <c r="CC39" s="64"/>
      <c r="CD39" s="64"/>
      <c r="CE39" s="64"/>
      <c r="CF39" s="64"/>
      <c r="CG39" s="64"/>
      <c r="CH39" s="64"/>
      <c r="CI39" s="64"/>
      <c r="CJ39" s="64"/>
      <c r="CK39" s="64"/>
      <c r="CL39" s="64"/>
      <c r="CM39" s="64"/>
      <c r="CN39" s="64"/>
    </row>
    <row r="40" spans="1:92" s="46" customFormat="1">
      <c r="A40" s="40" t="s">
        <v>322</v>
      </c>
      <c r="B40" s="176" t="s">
        <v>33</v>
      </c>
      <c r="C40" s="183">
        <v>9824</v>
      </c>
      <c r="D40" s="184" t="s">
        <v>332</v>
      </c>
      <c r="E40" s="172" t="s">
        <v>142</v>
      </c>
      <c r="F40" s="206">
        <f>'Memória de Cálculo'!H124</f>
        <v>1</v>
      </c>
      <c r="G40" s="240">
        <v>32.659999999999997</v>
      </c>
      <c r="H40" s="233">
        <f t="shared" si="5"/>
        <v>38.729999999999997</v>
      </c>
      <c r="I40" s="233">
        <f t="shared" si="6"/>
        <v>38.729999999999997</v>
      </c>
      <c r="J40" s="36">
        <f t="shared" si="4"/>
        <v>1.7705833283464722E-4</v>
      </c>
      <c r="K40" s="173"/>
      <c r="L40" s="45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4"/>
      <c r="BM40" s="64"/>
      <c r="BN40" s="64"/>
      <c r="BO40" s="64"/>
      <c r="BP40" s="64"/>
      <c r="BQ40" s="64"/>
      <c r="BR40" s="64"/>
      <c r="BS40" s="64"/>
      <c r="BT40" s="64"/>
      <c r="BU40" s="64"/>
      <c r="BV40" s="64"/>
      <c r="BW40" s="64"/>
      <c r="BX40" s="64"/>
      <c r="BY40" s="64"/>
      <c r="BZ40" s="64"/>
      <c r="CA40" s="64"/>
      <c r="CB40" s="64"/>
      <c r="CC40" s="64"/>
      <c r="CD40" s="64"/>
      <c r="CE40" s="64"/>
      <c r="CF40" s="64"/>
      <c r="CG40" s="64"/>
      <c r="CH40" s="64"/>
      <c r="CI40" s="64"/>
      <c r="CJ40" s="64"/>
      <c r="CK40" s="64"/>
      <c r="CL40" s="64"/>
      <c r="CM40" s="64"/>
      <c r="CN40" s="64"/>
    </row>
    <row r="41" spans="1:92" s="46" customFormat="1" ht="27.6">
      <c r="A41" s="40" t="s">
        <v>323</v>
      </c>
      <c r="B41" s="176" t="s">
        <v>17</v>
      </c>
      <c r="C41" s="170">
        <v>104752</v>
      </c>
      <c r="D41" s="171" t="s">
        <v>333</v>
      </c>
      <c r="E41" s="170" t="s">
        <v>31</v>
      </c>
      <c r="F41" s="206">
        <f>'Memória de Cálculo'!H128</f>
        <v>2</v>
      </c>
      <c r="G41" s="240">
        <v>22.06</v>
      </c>
      <c r="H41" s="233">
        <f t="shared" si="5"/>
        <v>26.16</v>
      </c>
      <c r="I41" s="233">
        <f t="shared" si="6"/>
        <v>52.32</v>
      </c>
      <c r="J41" s="36">
        <f t="shared" si="4"/>
        <v>2.3918646976268376E-4</v>
      </c>
      <c r="K41" s="173"/>
      <c r="L41" s="45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  <c r="BB41" s="64"/>
      <c r="BC41" s="64"/>
      <c r="BD41" s="64"/>
      <c r="BE41" s="64"/>
      <c r="BF41" s="64"/>
      <c r="BG41" s="64"/>
      <c r="BH41" s="64"/>
      <c r="BI41" s="64"/>
      <c r="BJ41" s="64"/>
      <c r="BK41" s="64"/>
      <c r="BL41" s="64"/>
      <c r="BM41" s="64"/>
      <c r="BN41" s="64"/>
      <c r="BO41" s="64"/>
      <c r="BP41" s="64"/>
      <c r="BQ41" s="64"/>
      <c r="BR41" s="64"/>
      <c r="BS41" s="64"/>
      <c r="BT41" s="64"/>
      <c r="BU41" s="64"/>
      <c r="BV41" s="64"/>
      <c r="BW41" s="64"/>
      <c r="BX41" s="64"/>
      <c r="BY41" s="64"/>
      <c r="BZ41" s="64"/>
      <c r="CA41" s="64"/>
      <c r="CB41" s="64"/>
      <c r="CC41" s="64"/>
      <c r="CD41" s="64"/>
      <c r="CE41" s="64"/>
      <c r="CF41" s="64"/>
      <c r="CG41" s="64"/>
      <c r="CH41" s="64"/>
      <c r="CI41" s="64"/>
      <c r="CJ41" s="64"/>
      <c r="CK41" s="64"/>
      <c r="CL41" s="64"/>
      <c r="CM41" s="64"/>
      <c r="CN41" s="64"/>
    </row>
    <row r="42" spans="1:92" s="46" customFormat="1" ht="27.6">
      <c r="A42" s="40" t="s">
        <v>324</v>
      </c>
      <c r="B42" s="176" t="s">
        <v>17</v>
      </c>
      <c r="C42" s="170">
        <v>104753</v>
      </c>
      <c r="D42" s="171" t="s">
        <v>334</v>
      </c>
      <c r="E42" s="170" t="s">
        <v>31</v>
      </c>
      <c r="F42" s="206">
        <f>'Memória de Cálculo'!H132</f>
        <v>12</v>
      </c>
      <c r="G42" s="240">
        <v>26.74</v>
      </c>
      <c r="H42" s="233">
        <f t="shared" si="5"/>
        <v>31.71</v>
      </c>
      <c r="I42" s="233">
        <f t="shared" si="6"/>
        <v>380.52</v>
      </c>
      <c r="J42" s="36">
        <f t="shared" si="4"/>
        <v>1.7395878339850235E-3</v>
      </c>
      <c r="K42" s="173"/>
      <c r="L42" s="45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4"/>
      <c r="AM42" s="64"/>
      <c r="AN42" s="64"/>
      <c r="AO42" s="64"/>
      <c r="AP42" s="64"/>
      <c r="AQ42" s="64"/>
      <c r="AR42" s="64"/>
      <c r="AS42" s="64"/>
      <c r="AT42" s="64"/>
      <c r="AU42" s="64"/>
      <c r="AV42" s="64"/>
      <c r="AW42" s="64"/>
      <c r="AX42" s="64"/>
      <c r="AY42" s="64"/>
      <c r="AZ42" s="64"/>
      <c r="BA42" s="64"/>
      <c r="BB42" s="64"/>
      <c r="BC42" s="64"/>
      <c r="BD42" s="64"/>
      <c r="BE42" s="64"/>
      <c r="BF42" s="64"/>
      <c r="BG42" s="64"/>
      <c r="BH42" s="64"/>
      <c r="BI42" s="64"/>
      <c r="BJ42" s="64"/>
      <c r="BK42" s="64"/>
      <c r="BL42" s="64"/>
      <c r="BM42" s="64"/>
      <c r="BN42" s="64"/>
      <c r="BO42" s="64"/>
      <c r="BP42" s="64"/>
      <c r="BQ42" s="64"/>
      <c r="BR42" s="64"/>
      <c r="BS42" s="64"/>
      <c r="BT42" s="64"/>
      <c r="BU42" s="64"/>
      <c r="BV42" s="64"/>
      <c r="BW42" s="64"/>
      <c r="BX42" s="64"/>
      <c r="BY42" s="64"/>
      <c r="BZ42" s="64"/>
      <c r="CA42" s="64"/>
      <c r="CB42" s="64"/>
      <c r="CC42" s="64"/>
      <c r="CD42" s="64"/>
      <c r="CE42" s="64"/>
      <c r="CF42" s="64"/>
      <c r="CG42" s="64"/>
      <c r="CH42" s="64"/>
      <c r="CI42" s="64"/>
      <c r="CJ42" s="64"/>
      <c r="CK42" s="64"/>
      <c r="CL42" s="64"/>
      <c r="CM42" s="64"/>
      <c r="CN42" s="64"/>
    </row>
    <row r="43" spans="1:92" s="46" customFormat="1" ht="27.6">
      <c r="A43" s="40" t="s">
        <v>325</v>
      </c>
      <c r="B43" s="176" t="s">
        <v>17</v>
      </c>
      <c r="C43" s="170">
        <v>104755</v>
      </c>
      <c r="D43" s="171" t="s">
        <v>335</v>
      </c>
      <c r="E43" s="170" t="s">
        <v>31</v>
      </c>
      <c r="F43" s="206">
        <f>'Memória de Cálculo'!H136</f>
        <v>2</v>
      </c>
      <c r="G43" s="240">
        <v>47.22</v>
      </c>
      <c r="H43" s="233">
        <f t="shared" si="5"/>
        <v>55.99</v>
      </c>
      <c r="I43" s="233">
        <f t="shared" si="6"/>
        <v>111.98</v>
      </c>
      <c r="J43" s="36">
        <f t="shared" si="4"/>
        <v>5.1192853371608048E-4</v>
      </c>
      <c r="K43" s="173"/>
      <c r="L43" s="45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64"/>
      <c r="BB43" s="64"/>
      <c r="BC43" s="64"/>
      <c r="BD43" s="64"/>
      <c r="BE43" s="64"/>
      <c r="BF43" s="64"/>
      <c r="BG43" s="64"/>
      <c r="BH43" s="64"/>
      <c r="BI43" s="64"/>
      <c r="BJ43" s="64"/>
      <c r="BK43" s="64"/>
      <c r="BL43" s="64"/>
      <c r="BM43" s="64"/>
      <c r="BN43" s="64"/>
      <c r="BO43" s="64"/>
      <c r="BP43" s="64"/>
      <c r="BQ43" s="64"/>
      <c r="BR43" s="64"/>
      <c r="BS43" s="64"/>
      <c r="BT43" s="64"/>
      <c r="BU43" s="64"/>
      <c r="BV43" s="64"/>
      <c r="BW43" s="64"/>
      <c r="BX43" s="64"/>
      <c r="BY43" s="64"/>
      <c r="BZ43" s="64"/>
      <c r="CA43" s="64"/>
      <c r="CB43" s="64"/>
      <c r="CC43" s="64"/>
      <c r="CD43" s="64"/>
      <c r="CE43" s="64"/>
      <c r="CF43" s="64"/>
      <c r="CG43" s="64"/>
      <c r="CH43" s="64"/>
      <c r="CI43" s="64"/>
      <c r="CJ43" s="64"/>
      <c r="CK43" s="64"/>
      <c r="CL43" s="64"/>
      <c r="CM43" s="64"/>
      <c r="CN43" s="64"/>
    </row>
    <row r="44" spans="1:92" s="46" customFormat="1">
      <c r="A44" s="52"/>
      <c r="B44" s="52"/>
      <c r="C44" s="52"/>
      <c r="D44" s="42" t="s">
        <v>26</v>
      </c>
      <c r="E44" s="52"/>
      <c r="F44" s="47"/>
      <c r="G44" s="241"/>
      <c r="H44" s="241"/>
      <c r="I44" s="236">
        <f>SUM(I15:I43)</f>
        <v>86994.91</v>
      </c>
      <c r="J44" s="36">
        <f t="shared" si="4"/>
        <v>0.39770652542473994</v>
      </c>
      <c r="K44" s="173"/>
      <c r="L44" s="45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64"/>
      <c r="BB44" s="64"/>
      <c r="BC44" s="64"/>
      <c r="BD44" s="64"/>
      <c r="BE44" s="64"/>
      <c r="BF44" s="64"/>
      <c r="BG44" s="64"/>
      <c r="BH44" s="64"/>
      <c r="BI44" s="64"/>
      <c r="BJ44" s="64"/>
      <c r="BK44" s="64"/>
      <c r="BL44" s="64"/>
      <c r="BM44" s="64"/>
      <c r="BN44" s="64"/>
      <c r="BO44" s="64"/>
      <c r="BP44" s="64"/>
      <c r="BQ44" s="64"/>
      <c r="BR44" s="64"/>
      <c r="BS44" s="64"/>
      <c r="BT44" s="64"/>
      <c r="BU44" s="64"/>
      <c r="BV44" s="64"/>
      <c r="BW44" s="64"/>
      <c r="BX44" s="64"/>
      <c r="BY44" s="64"/>
      <c r="BZ44" s="64"/>
      <c r="CA44" s="64"/>
      <c r="CB44" s="64"/>
      <c r="CC44" s="64"/>
      <c r="CD44" s="64"/>
      <c r="CE44" s="64"/>
      <c r="CF44" s="64"/>
      <c r="CG44" s="64"/>
      <c r="CH44" s="64"/>
      <c r="CI44" s="64"/>
      <c r="CJ44" s="64"/>
      <c r="CK44" s="64"/>
      <c r="CL44" s="64"/>
      <c r="CM44" s="64"/>
      <c r="CN44" s="64"/>
    </row>
    <row r="45" spans="1:92" s="46" customFormat="1">
      <c r="A45" s="176"/>
      <c r="B45" s="176"/>
      <c r="C45" s="183"/>
      <c r="D45" s="184"/>
      <c r="E45" s="185"/>
      <c r="F45" s="186"/>
      <c r="G45" s="240"/>
      <c r="H45" s="240"/>
      <c r="I45" s="240"/>
      <c r="J45" s="187"/>
      <c r="K45" s="173"/>
      <c r="L45" s="45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  <c r="BB45" s="64"/>
      <c r="BC45" s="64"/>
      <c r="BD45" s="64"/>
      <c r="BE45" s="64"/>
      <c r="BF45" s="64"/>
      <c r="BG45" s="64"/>
      <c r="BH45" s="64"/>
      <c r="BI45" s="64"/>
      <c r="BJ45" s="64"/>
      <c r="BK45" s="64"/>
      <c r="BL45" s="64"/>
      <c r="BM45" s="64"/>
      <c r="BN45" s="64"/>
      <c r="BO45" s="64"/>
      <c r="BP45" s="64"/>
      <c r="BQ45" s="64"/>
      <c r="BR45" s="64"/>
      <c r="BS45" s="64"/>
      <c r="BT45" s="64"/>
      <c r="BU45" s="64"/>
      <c r="BV45" s="64"/>
      <c r="BW45" s="64"/>
      <c r="BX45" s="64"/>
      <c r="BY45" s="64"/>
      <c r="BZ45" s="64"/>
      <c r="CA45" s="64"/>
      <c r="CB45" s="64"/>
      <c r="CC45" s="64"/>
      <c r="CD45" s="64"/>
      <c r="CE45" s="64"/>
      <c r="CF45" s="64"/>
      <c r="CG45" s="64"/>
      <c r="CH45" s="64"/>
      <c r="CI45" s="64"/>
      <c r="CJ45" s="64"/>
      <c r="CK45" s="64"/>
      <c r="CL45" s="64"/>
      <c r="CM45" s="64"/>
      <c r="CN45" s="64"/>
    </row>
    <row r="46" spans="1:92" s="46" customFormat="1">
      <c r="A46" s="23" t="s">
        <v>27</v>
      </c>
      <c r="B46" s="24"/>
      <c r="C46" s="24"/>
      <c r="D46" s="25" t="s">
        <v>261</v>
      </c>
      <c r="E46" s="26"/>
      <c r="F46" s="27"/>
      <c r="G46" s="237"/>
      <c r="H46" s="238"/>
      <c r="I46" s="239"/>
      <c r="J46" s="48"/>
      <c r="K46" s="173"/>
      <c r="L46" s="45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64"/>
      <c r="BB46" s="64"/>
      <c r="BC46" s="64"/>
      <c r="BD46" s="64"/>
      <c r="BE46" s="64"/>
      <c r="BF46" s="64"/>
      <c r="BG46" s="64"/>
      <c r="BH46" s="64"/>
      <c r="BI46" s="64"/>
      <c r="BJ46" s="64"/>
      <c r="BK46" s="64"/>
      <c r="BL46" s="64"/>
      <c r="BM46" s="64"/>
      <c r="BN46" s="64"/>
      <c r="BO46" s="64"/>
      <c r="BP46" s="64"/>
      <c r="BQ46" s="64"/>
      <c r="BR46" s="64"/>
      <c r="BS46" s="64"/>
      <c r="BT46" s="64"/>
      <c r="BU46" s="64"/>
      <c r="BV46" s="64"/>
      <c r="BW46" s="64"/>
      <c r="BX46" s="64"/>
      <c r="BY46" s="64"/>
      <c r="BZ46" s="64"/>
      <c r="CA46" s="64"/>
      <c r="CB46" s="64"/>
      <c r="CC46" s="64"/>
      <c r="CD46" s="64"/>
      <c r="CE46" s="64"/>
      <c r="CF46" s="64"/>
      <c r="CG46" s="64"/>
      <c r="CH46" s="64"/>
      <c r="CI46" s="64"/>
      <c r="CJ46" s="64"/>
      <c r="CK46" s="64"/>
      <c r="CL46" s="64"/>
      <c r="CM46" s="64"/>
      <c r="CN46" s="64"/>
    </row>
    <row r="47" spans="1:92" s="46" customFormat="1" ht="27.6">
      <c r="A47" s="176" t="s">
        <v>28</v>
      </c>
      <c r="B47" s="176" t="s">
        <v>17</v>
      </c>
      <c r="C47" s="170">
        <v>90456</v>
      </c>
      <c r="D47" s="171" t="s">
        <v>265</v>
      </c>
      <c r="E47" s="170" t="s">
        <v>31</v>
      </c>
      <c r="F47" s="206">
        <f>'Memória de Cálculo'!H172</f>
        <v>37</v>
      </c>
      <c r="G47" s="240">
        <v>5.85</v>
      </c>
      <c r="H47" s="233">
        <f t="shared" ref="H47:H56" si="7">ROUND(G47*$K$7,2)</f>
        <v>6.94</v>
      </c>
      <c r="I47" s="233">
        <f t="shared" ref="I47:I56" si="8">ROUND(H47*F47,2)</f>
        <v>256.77999999999997</v>
      </c>
      <c r="J47" s="36">
        <f t="shared" ref="J47:J78" si="9">(I47*100/$I$80)/100</f>
        <v>1.1738972038543947E-3</v>
      </c>
      <c r="K47" s="173"/>
      <c r="L47" s="45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64"/>
      <c r="AI47" s="64"/>
      <c r="AJ47" s="64"/>
      <c r="AK47" s="64"/>
      <c r="AL47" s="64"/>
      <c r="AM47" s="64"/>
      <c r="AN47" s="64"/>
      <c r="AO47" s="64"/>
      <c r="AP47" s="64"/>
      <c r="AQ47" s="64"/>
      <c r="AR47" s="64"/>
      <c r="AS47" s="64"/>
      <c r="AT47" s="64"/>
      <c r="AU47" s="64"/>
      <c r="AV47" s="64"/>
      <c r="AW47" s="64"/>
      <c r="AX47" s="64"/>
      <c r="AY47" s="64"/>
      <c r="AZ47" s="64"/>
      <c r="BA47" s="64"/>
      <c r="BB47" s="64"/>
      <c r="BC47" s="64"/>
      <c r="BD47" s="64"/>
      <c r="BE47" s="64"/>
      <c r="BF47" s="64"/>
      <c r="BG47" s="64"/>
      <c r="BH47" s="64"/>
      <c r="BI47" s="64"/>
      <c r="BJ47" s="64"/>
      <c r="BK47" s="64"/>
      <c r="BL47" s="64"/>
      <c r="BM47" s="64"/>
      <c r="BN47" s="64"/>
      <c r="BO47" s="64"/>
      <c r="BP47" s="64"/>
      <c r="BQ47" s="64"/>
      <c r="BR47" s="64"/>
      <c r="BS47" s="64"/>
      <c r="BT47" s="64"/>
      <c r="BU47" s="64"/>
      <c r="BV47" s="64"/>
      <c r="BW47" s="64"/>
      <c r="BX47" s="64"/>
      <c r="BY47" s="64"/>
      <c r="BZ47" s="64"/>
      <c r="CA47" s="64"/>
      <c r="CB47" s="64"/>
      <c r="CC47" s="64"/>
      <c r="CD47" s="64"/>
      <c r="CE47" s="64"/>
      <c r="CF47" s="64"/>
      <c r="CG47" s="64"/>
      <c r="CH47" s="64"/>
      <c r="CI47" s="64"/>
      <c r="CJ47" s="64"/>
      <c r="CK47" s="64"/>
      <c r="CL47" s="64"/>
      <c r="CM47" s="64"/>
      <c r="CN47" s="64"/>
    </row>
    <row r="48" spans="1:92" s="46" customFormat="1" ht="27.6">
      <c r="A48" s="176" t="s">
        <v>29</v>
      </c>
      <c r="B48" s="176" t="s">
        <v>17</v>
      </c>
      <c r="C48" s="170">
        <v>90447</v>
      </c>
      <c r="D48" s="171" t="s">
        <v>266</v>
      </c>
      <c r="E48" s="170" t="s">
        <v>21</v>
      </c>
      <c r="F48" s="206">
        <f>'Memória de Cálculo'!H177</f>
        <v>62.4</v>
      </c>
      <c r="G48" s="240">
        <v>8.83</v>
      </c>
      <c r="H48" s="233">
        <f t="shared" si="7"/>
        <v>10.47</v>
      </c>
      <c r="I48" s="233">
        <f t="shared" si="8"/>
        <v>653.33000000000004</v>
      </c>
      <c r="J48" s="36">
        <f t="shared" si="9"/>
        <v>2.9867678954521065E-3</v>
      </c>
      <c r="K48" s="173"/>
      <c r="L48" s="45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  <c r="AE48" s="64"/>
      <c r="AF48" s="64"/>
      <c r="AG48" s="64"/>
      <c r="AH48" s="64"/>
      <c r="AI48" s="64"/>
      <c r="AJ48" s="64"/>
      <c r="AK48" s="64"/>
      <c r="AL48" s="64"/>
      <c r="AM48" s="64"/>
      <c r="AN48" s="64"/>
      <c r="AO48" s="64"/>
      <c r="AP48" s="64"/>
      <c r="AQ48" s="64"/>
      <c r="AR48" s="64"/>
      <c r="AS48" s="64"/>
      <c r="AT48" s="64"/>
      <c r="AU48" s="64"/>
      <c r="AV48" s="64"/>
      <c r="AW48" s="64"/>
      <c r="AX48" s="64"/>
      <c r="AY48" s="64"/>
      <c r="AZ48" s="64"/>
      <c r="BA48" s="64"/>
      <c r="BB48" s="64"/>
      <c r="BC48" s="64"/>
      <c r="BD48" s="64"/>
      <c r="BE48" s="64"/>
      <c r="BF48" s="64"/>
      <c r="BG48" s="64"/>
      <c r="BH48" s="64"/>
      <c r="BI48" s="64"/>
      <c r="BJ48" s="64"/>
      <c r="BK48" s="64"/>
      <c r="BL48" s="64"/>
      <c r="BM48" s="64"/>
      <c r="BN48" s="64"/>
      <c r="BO48" s="64"/>
      <c r="BP48" s="64"/>
      <c r="BQ48" s="64"/>
      <c r="BR48" s="64"/>
      <c r="BS48" s="64"/>
      <c r="BT48" s="64"/>
      <c r="BU48" s="64"/>
      <c r="BV48" s="64"/>
      <c r="BW48" s="64"/>
      <c r="BX48" s="64"/>
      <c r="BY48" s="64"/>
      <c r="BZ48" s="64"/>
      <c r="CA48" s="64"/>
      <c r="CB48" s="64"/>
      <c r="CC48" s="64"/>
      <c r="CD48" s="64"/>
      <c r="CE48" s="64"/>
      <c r="CF48" s="64"/>
      <c r="CG48" s="64"/>
      <c r="CH48" s="64"/>
      <c r="CI48" s="64"/>
      <c r="CJ48" s="64"/>
      <c r="CK48" s="64"/>
      <c r="CL48" s="64"/>
      <c r="CM48" s="64"/>
      <c r="CN48" s="64"/>
    </row>
    <row r="49" spans="1:92" s="46" customFormat="1" ht="41.4">
      <c r="A49" s="176" t="s">
        <v>30</v>
      </c>
      <c r="B49" s="176" t="s">
        <v>17</v>
      </c>
      <c r="C49" s="170">
        <v>90444</v>
      </c>
      <c r="D49" s="171" t="s">
        <v>267</v>
      </c>
      <c r="E49" s="170" t="s">
        <v>21</v>
      </c>
      <c r="F49" s="206">
        <f>'Memória de Cálculo'!H182</f>
        <v>49.800000000000004</v>
      </c>
      <c r="G49" s="240">
        <v>7.18</v>
      </c>
      <c r="H49" s="233">
        <f t="shared" si="7"/>
        <v>8.51</v>
      </c>
      <c r="I49" s="233">
        <f t="shared" si="8"/>
        <v>423.8</v>
      </c>
      <c r="J49" s="36">
        <f t="shared" si="9"/>
        <v>1.9374469779324425E-3</v>
      </c>
      <c r="K49" s="173"/>
      <c r="L49" s="45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64"/>
      <c r="AG49" s="64"/>
      <c r="AH49" s="64"/>
      <c r="AI49" s="64"/>
      <c r="AJ49" s="64"/>
      <c r="AK49" s="64"/>
      <c r="AL49" s="64"/>
      <c r="AM49" s="64"/>
      <c r="AN49" s="64"/>
      <c r="AO49" s="64"/>
      <c r="AP49" s="64"/>
      <c r="AQ49" s="64"/>
      <c r="AR49" s="64"/>
      <c r="AS49" s="64"/>
      <c r="AT49" s="64"/>
      <c r="AU49" s="64"/>
      <c r="AV49" s="64"/>
      <c r="AW49" s="64"/>
      <c r="AX49" s="64"/>
      <c r="AY49" s="64"/>
      <c r="AZ49" s="64"/>
      <c r="BA49" s="64"/>
      <c r="BB49" s="64"/>
      <c r="BC49" s="64"/>
      <c r="BD49" s="64"/>
      <c r="BE49" s="64"/>
      <c r="BF49" s="64"/>
      <c r="BG49" s="64"/>
      <c r="BH49" s="64"/>
      <c r="BI49" s="64"/>
      <c r="BJ49" s="64"/>
      <c r="BK49" s="64"/>
      <c r="BL49" s="64"/>
      <c r="BM49" s="64"/>
      <c r="BN49" s="64"/>
      <c r="BO49" s="64"/>
      <c r="BP49" s="64"/>
      <c r="BQ49" s="64"/>
      <c r="BR49" s="64"/>
      <c r="BS49" s="64"/>
      <c r="BT49" s="64"/>
      <c r="BU49" s="64"/>
      <c r="BV49" s="64"/>
      <c r="BW49" s="64"/>
      <c r="BX49" s="64"/>
      <c r="BY49" s="64"/>
      <c r="BZ49" s="64"/>
      <c r="CA49" s="64"/>
      <c r="CB49" s="64"/>
      <c r="CC49" s="64"/>
      <c r="CD49" s="64"/>
      <c r="CE49" s="64"/>
      <c r="CF49" s="64"/>
      <c r="CG49" s="64"/>
      <c r="CH49" s="64"/>
      <c r="CI49" s="64"/>
      <c r="CJ49" s="64"/>
      <c r="CK49" s="64"/>
      <c r="CL49" s="64"/>
      <c r="CM49" s="64"/>
      <c r="CN49" s="64"/>
    </row>
    <row r="50" spans="1:92" s="46" customFormat="1" ht="41.4">
      <c r="A50" s="176" t="s">
        <v>262</v>
      </c>
      <c r="B50" s="176" t="s">
        <v>17</v>
      </c>
      <c r="C50" s="170">
        <v>90443</v>
      </c>
      <c r="D50" s="171" t="s">
        <v>268</v>
      </c>
      <c r="E50" s="170" t="s">
        <v>21</v>
      </c>
      <c r="F50" s="206">
        <f>'Memória de Cálculo'!H186</f>
        <v>92.5</v>
      </c>
      <c r="G50" s="240">
        <v>8.5399999999999991</v>
      </c>
      <c r="H50" s="233">
        <f t="shared" si="7"/>
        <v>10.130000000000001</v>
      </c>
      <c r="I50" s="233">
        <f t="shared" si="8"/>
        <v>937.03</v>
      </c>
      <c r="J50" s="36">
        <f t="shared" si="9"/>
        <v>4.2837327553847011E-3</v>
      </c>
      <c r="K50" s="173"/>
      <c r="L50" s="45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  <c r="AI50" s="64"/>
      <c r="AJ50" s="64"/>
      <c r="AK50" s="64"/>
      <c r="AL50" s="64"/>
      <c r="AM50" s="64"/>
      <c r="AN50" s="64"/>
      <c r="AO50" s="64"/>
      <c r="AP50" s="64"/>
      <c r="AQ50" s="64"/>
      <c r="AR50" s="64"/>
      <c r="AS50" s="64"/>
      <c r="AT50" s="64"/>
      <c r="AU50" s="64"/>
      <c r="AV50" s="64"/>
      <c r="AW50" s="64"/>
      <c r="AX50" s="64"/>
      <c r="AY50" s="64"/>
      <c r="AZ50" s="64"/>
      <c r="BA50" s="64"/>
      <c r="BB50" s="64"/>
      <c r="BC50" s="64"/>
      <c r="BD50" s="64"/>
      <c r="BE50" s="64"/>
      <c r="BF50" s="64"/>
      <c r="BG50" s="64"/>
      <c r="BH50" s="64"/>
      <c r="BI50" s="64"/>
      <c r="BJ50" s="64"/>
      <c r="BK50" s="64"/>
      <c r="BL50" s="64"/>
      <c r="BM50" s="64"/>
      <c r="BN50" s="64"/>
      <c r="BO50" s="64"/>
      <c r="BP50" s="64"/>
      <c r="BQ50" s="64"/>
      <c r="BR50" s="64"/>
      <c r="BS50" s="64"/>
      <c r="BT50" s="64"/>
      <c r="BU50" s="64"/>
      <c r="BV50" s="64"/>
      <c r="BW50" s="64"/>
      <c r="BX50" s="64"/>
      <c r="BY50" s="64"/>
      <c r="BZ50" s="64"/>
      <c r="CA50" s="64"/>
      <c r="CB50" s="64"/>
      <c r="CC50" s="64"/>
      <c r="CD50" s="64"/>
      <c r="CE50" s="64"/>
      <c r="CF50" s="64"/>
      <c r="CG50" s="64"/>
      <c r="CH50" s="64"/>
      <c r="CI50" s="64"/>
      <c r="CJ50" s="64"/>
      <c r="CK50" s="64"/>
      <c r="CL50" s="64"/>
      <c r="CM50" s="64"/>
      <c r="CN50" s="64"/>
    </row>
    <row r="51" spans="1:92" s="46" customFormat="1" ht="27.6">
      <c r="A51" s="176" t="s">
        <v>263</v>
      </c>
      <c r="B51" s="176" t="s">
        <v>17</v>
      </c>
      <c r="C51" s="170">
        <v>104766</v>
      </c>
      <c r="D51" s="171" t="s">
        <v>270</v>
      </c>
      <c r="E51" s="170" t="s">
        <v>21</v>
      </c>
      <c r="F51" s="206">
        <f>'Memória de Cálculo'!H191</f>
        <v>62.4</v>
      </c>
      <c r="G51" s="240">
        <v>17.11</v>
      </c>
      <c r="H51" s="233">
        <f t="shared" si="7"/>
        <v>20.29</v>
      </c>
      <c r="I51" s="233">
        <f t="shared" si="8"/>
        <v>1266.0999999999999</v>
      </c>
      <c r="J51" s="36">
        <f t="shared" si="9"/>
        <v>5.7881114175560751E-3</v>
      </c>
      <c r="K51" s="173"/>
      <c r="L51" s="45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  <c r="AC51" s="64"/>
      <c r="AD51" s="64"/>
      <c r="AE51" s="64"/>
      <c r="AF51" s="64"/>
      <c r="AG51" s="64"/>
      <c r="AH51" s="64"/>
      <c r="AI51" s="64"/>
      <c r="AJ51" s="64"/>
      <c r="AK51" s="64"/>
      <c r="AL51" s="64"/>
      <c r="AM51" s="64"/>
      <c r="AN51" s="64"/>
      <c r="AO51" s="64"/>
      <c r="AP51" s="64"/>
      <c r="AQ51" s="64"/>
      <c r="AR51" s="64"/>
      <c r="AS51" s="64"/>
      <c r="AT51" s="64"/>
      <c r="AU51" s="64"/>
      <c r="AV51" s="64"/>
      <c r="AW51" s="64"/>
      <c r="AX51" s="64"/>
      <c r="AY51" s="64"/>
      <c r="AZ51" s="64"/>
      <c r="BA51" s="64"/>
      <c r="BB51" s="64"/>
      <c r="BC51" s="64"/>
      <c r="BD51" s="64"/>
      <c r="BE51" s="64"/>
      <c r="BF51" s="64"/>
      <c r="BG51" s="64"/>
      <c r="BH51" s="64"/>
      <c r="BI51" s="64"/>
      <c r="BJ51" s="64"/>
      <c r="BK51" s="64"/>
      <c r="BL51" s="64"/>
      <c r="BM51" s="64"/>
      <c r="BN51" s="64"/>
      <c r="BO51" s="64"/>
      <c r="BP51" s="64"/>
      <c r="BQ51" s="64"/>
      <c r="BR51" s="64"/>
      <c r="BS51" s="64"/>
      <c r="BT51" s="64"/>
      <c r="BU51" s="64"/>
      <c r="BV51" s="64"/>
      <c r="BW51" s="64"/>
      <c r="BX51" s="64"/>
      <c r="BY51" s="64"/>
      <c r="BZ51" s="64"/>
      <c r="CA51" s="64"/>
      <c r="CB51" s="64"/>
      <c r="CC51" s="64"/>
      <c r="CD51" s="64"/>
      <c r="CE51" s="64"/>
      <c r="CF51" s="64"/>
      <c r="CG51" s="64"/>
      <c r="CH51" s="64"/>
      <c r="CI51" s="64"/>
      <c r="CJ51" s="64"/>
      <c r="CK51" s="64"/>
      <c r="CL51" s="64"/>
      <c r="CM51" s="64"/>
      <c r="CN51" s="64"/>
    </row>
    <row r="52" spans="1:92" s="46" customFormat="1" ht="41.4">
      <c r="A52" s="176" t="s">
        <v>264</v>
      </c>
      <c r="B52" s="176" t="s">
        <v>17</v>
      </c>
      <c r="C52" s="170">
        <v>90466</v>
      </c>
      <c r="D52" s="171" t="s">
        <v>271</v>
      </c>
      <c r="E52" s="170" t="s">
        <v>21</v>
      </c>
      <c r="F52" s="206">
        <f>'Memória de Cálculo'!H195</f>
        <v>74</v>
      </c>
      <c r="G52" s="240">
        <v>16.690000000000001</v>
      </c>
      <c r="H52" s="242">
        <f t="shared" si="7"/>
        <v>19.79</v>
      </c>
      <c r="I52" s="242">
        <f t="shared" si="8"/>
        <v>1464.46</v>
      </c>
      <c r="J52" s="187">
        <f t="shared" si="9"/>
        <v>6.6949353499361599E-3</v>
      </c>
      <c r="K52" s="173"/>
      <c r="L52" s="45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/>
      <c r="AR52" s="64"/>
      <c r="AS52" s="64"/>
      <c r="AT52" s="64"/>
      <c r="AU52" s="64"/>
      <c r="AV52" s="64"/>
      <c r="AW52" s="64"/>
      <c r="AX52" s="64"/>
      <c r="AY52" s="64"/>
      <c r="AZ52" s="64"/>
      <c r="BA52" s="64"/>
      <c r="BB52" s="64"/>
      <c r="BC52" s="64"/>
      <c r="BD52" s="64"/>
      <c r="BE52" s="64"/>
      <c r="BF52" s="64"/>
      <c r="BG52" s="64"/>
      <c r="BH52" s="64"/>
      <c r="BI52" s="64"/>
      <c r="BJ52" s="64"/>
      <c r="BK52" s="64"/>
      <c r="BL52" s="64"/>
      <c r="BM52" s="64"/>
      <c r="BN52" s="64"/>
      <c r="BO52" s="64"/>
      <c r="BP52" s="64"/>
      <c r="BQ52" s="64"/>
      <c r="BR52" s="64"/>
      <c r="BS52" s="64"/>
      <c r="BT52" s="64"/>
      <c r="BU52" s="64"/>
      <c r="BV52" s="64"/>
      <c r="BW52" s="64"/>
      <c r="BX52" s="64"/>
      <c r="BY52" s="64"/>
      <c r="BZ52" s="64"/>
      <c r="CA52" s="64"/>
      <c r="CB52" s="64"/>
      <c r="CC52" s="64"/>
      <c r="CD52" s="64"/>
      <c r="CE52" s="64"/>
      <c r="CF52" s="64"/>
      <c r="CG52" s="64"/>
      <c r="CH52" s="64"/>
      <c r="CI52" s="64"/>
      <c r="CJ52" s="64"/>
      <c r="CK52" s="64"/>
      <c r="CL52" s="64"/>
      <c r="CM52" s="64"/>
      <c r="CN52" s="64"/>
    </row>
    <row r="53" spans="1:92" s="46" customFormat="1" ht="41.4">
      <c r="A53" s="176" t="s">
        <v>273</v>
      </c>
      <c r="B53" s="176" t="s">
        <v>17</v>
      </c>
      <c r="C53" s="170">
        <v>90468</v>
      </c>
      <c r="D53" s="171" t="s">
        <v>272</v>
      </c>
      <c r="E53" s="170" t="s">
        <v>21</v>
      </c>
      <c r="F53" s="206">
        <f>'Memória de Cálculo'!H200</f>
        <v>49.800000000000004</v>
      </c>
      <c r="G53" s="240">
        <v>8.36</v>
      </c>
      <c r="H53" s="233">
        <f t="shared" si="7"/>
        <v>9.91</v>
      </c>
      <c r="I53" s="233">
        <f t="shared" si="8"/>
        <v>493.52</v>
      </c>
      <c r="J53" s="36">
        <f t="shared" si="9"/>
        <v>2.256179406675835E-3</v>
      </c>
      <c r="K53" s="173"/>
      <c r="L53" s="45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  <c r="AZ53" s="64"/>
      <c r="BA53" s="64"/>
      <c r="BB53" s="64"/>
      <c r="BC53" s="64"/>
      <c r="BD53" s="64"/>
      <c r="BE53" s="64"/>
      <c r="BF53" s="64"/>
      <c r="BG53" s="64"/>
      <c r="BH53" s="64"/>
      <c r="BI53" s="64"/>
      <c r="BJ53" s="64"/>
      <c r="BK53" s="64"/>
      <c r="BL53" s="64"/>
      <c r="BM53" s="64"/>
      <c r="BN53" s="64"/>
      <c r="BO53" s="64"/>
      <c r="BP53" s="64"/>
      <c r="BQ53" s="64"/>
      <c r="BR53" s="64"/>
      <c r="BS53" s="64"/>
      <c r="BT53" s="64"/>
      <c r="BU53" s="64"/>
      <c r="BV53" s="64"/>
      <c r="BW53" s="64"/>
      <c r="BX53" s="64"/>
      <c r="BY53" s="64"/>
      <c r="BZ53" s="64"/>
      <c r="CA53" s="64"/>
      <c r="CB53" s="64"/>
      <c r="CC53" s="64"/>
      <c r="CD53" s="64"/>
      <c r="CE53" s="64"/>
      <c r="CF53" s="64"/>
      <c r="CG53" s="64"/>
      <c r="CH53" s="64"/>
      <c r="CI53" s="64"/>
      <c r="CJ53" s="64"/>
      <c r="CK53" s="64"/>
      <c r="CL53" s="64"/>
      <c r="CM53" s="64"/>
      <c r="CN53" s="64"/>
    </row>
    <row r="54" spans="1:92" s="46" customFormat="1" ht="27.6">
      <c r="A54" s="176" t="s">
        <v>274</v>
      </c>
      <c r="B54" s="176" t="s">
        <v>17</v>
      </c>
      <c r="C54" s="170">
        <v>90458</v>
      </c>
      <c r="D54" s="171" t="s">
        <v>292</v>
      </c>
      <c r="E54" s="170" t="s">
        <v>31</v>
      </c>
      <c r="F54" s="206">
        <f>'Memória de Cálculo'!H204</f>
        <v>1</v>
      </c>
      <c r="G54" s="240">
        <v>38.090000000000003</v>
      </c>
      <c r="H54" s="242">
        <f t="shared" si="7"/>
        <v>45.17</v>
      </c>
      <c r="I54" s="242">
        <f t="shared" si="8"/>
        <v>45.17</v>
      </c>
      <c r="J54" s="187">
        <f t="shared" si="9"/>
        <v>2.064994808711855E-4</v>
      </c>
      <c r="K54" s="173"/>
      <c r="L54" s="45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64"/>
      <c r="AN54" s="64"/>
      <c r="AO54" s="64"/>
      <c r="AP54" s="64"/>
      <c r="AQ54" s="64"/>
      <c r="AR54" s="64"/>
      <c r="AS54" s="64"/>
      <c r="AT54" s="64"/>
      <c r="AU54" s="64"/>
      <c r="AV54" s="64"/>
      <c r="AW54" s="64"/>
      <c r="AX54" s="64"/>
      <c r="AY54" s="64"/>
      <c r="AZ54" s="64"/>
      <c r="BA54" s="64"/>
      <c r="BB54" s="64"/>
      <c r="BC54" s="64"/>
      <c r="BD54" s="64"/>
      <c r="BE54" s="64"/>
      <c r="BF54" s="64"/>
      <c r="BG54" s="64"/>
      <c r="BH54" s="64"/>
      <c r="BI54" s="64"/>
      <c r="BJ54" s="64"/>
      <c r="BK54" s="64"/>
      <c r="BL54" s="64"/>
      <c r="BM54" s="64"/>
      <c r="BN54" s="64"/>
      <c r="BO54" s="64"/>
      <c r="BP54" s="64"/>
      <c r="BQ54" s="64"/>
      <c r="BR54" s="64"/>
      <c r="BS54" s="64"/>
      <c r="BT54" s="64"/>
      <c r="BU54" s="64"/>
      <c r="BV54" s="64"/>
      <c r="BW54" s="64"/>
      <c r="BX54" s="64"/>
      <c r="BY54" s="64"/>
      <c r="BZ54" s="64"/>
      <c r="CA54" s="64"/>
      <c r="CB54" s="64"/>
      <c r="CC54" s="64"/>
      <c r="CD54" s="64"/>
      <c r="CE54" s="64"/>
      <c r="CF54" s="64"/>
      <c r="CG54" s="64"/>
      <c r="CH54" s="64"/>
      <c r="CI54" s="64"/>
      <c r="CJ54" s="64"/>
      <c r="CK54" s="64"/>
      <c r="CL54" s="64"/>
      <c r="CM54" s="64"/>
      <c r="CN54" s="64"/>
    </row>
    <row r="55" spans="1:92" s="46" customFormat="1" ht="41.4">
      <c r="A55" s="176" t="s">
        <v>275</v>
      </c>
      <c r="B55" s="176" t="s">
        <v>17</v>
      </c>
      <c r="C55" s="170">
        <v>101881</v>
      </c>
      <c r="D55" s="171" t="s">
        <v>269</v>
      </c>
      <c r="E55" s="170" t="s">
        <v>31</v>
      </c>
      <c r="F55" s="206">
        <f>'Memória de Cálculo'!H208</f>
        <v>1</v>
      </c>
      <c r="G55" s="240">
        <v>885.96</v>
      </c>
      <c r="H55" s="233">
        <f t="shared" si="7"/>
        <v>1050.57</v>
      </c>
      <c r="I55" s="233">
        <f t="shared" si="8"/>
        <v>1050.57</v>
      </c>
      <c r="J55" s="36">
        <f t="shared" si="9"/>
        <v>4.8027929957680177E-3</v>
      </c>
      <c r="K55" s="173"/>
      <c r="L55" s="45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/>
      <c r="AB55" s="64"/>
      <c r="AC55" s="64"/>
      <c r="AD55" s="64"/>
      <c r="AE55" s="64"/>
      <c r="AF55" s="64"/>
      <c r="AG55" s="64"/>
      <c r="AH55" s="64"/>
      <c r="AI55" s="64"/>
      <c r="AJ55" s="64"/>
      <c r="AK55" s="64"/>
      <c r="AL55" s="64"/>
      <c r="AM55" s="64"/>
      <c r="AN55" s="64"/>
      <c r="AO55" s="64"/>
      <c r="AP55" s="64"/>
      <c r="AQ55" s="64"/>
      <c r="AR55" s="64"/>
      <c r="AS55" s="64"/>
      <c r="AT55" s="64"/>
      <c r="AU55" s="64"/>
      <c r="AV55" s="64"/>
      <c r="AW55" s="64"/>
      <c r="AX55" s="64"/>
      <c r="AY55" s="64"/>
      <c r="AZ55" s="64"/>
      <c r="BA55" s="64"/>
      <c r="BB55" s="64"/>
      <c r="BC55" s="64"/>
      <c r="BD55" s="64"/>
      <c r="BE55" s="64"/>
      <c r="BF55" s="64"/>
      <c r="BG55" s="64"/>
      <c r="BH55" s="64"/>
      <c r="BI55" s="64"/>
      <c r="BJ55" s="64"/>
      <c r="BK55" s="64"/>
      <c r="BL55" s="64"/>
      <c r="BM55" s="64"/>
      <c r="BN55" s="64"/>
      <c r="BO55" s="64"/>
      <c r="BP55" s="64"/>
      <c r="BQ55" s="64"/>
      <c r="BR55" s="64"/>
      <c r="BS55" s="64"/>
      <c r="BT55" s="64"/>
      <c r="BU55" s="64"/>
      <c r="BV55" s="64"/>
      <c r="BW55" s="64"/>
      <c r="BX55" s="64"/>
      <c r="BY55" s="64"/>
      <c r="BZ55" s="64"/>
      <c r="CA55" s="64"/>
      <c r="CB55" s="64"/>
      <c r="CC55" s="64"/>
      <c r="CD55" s="64"/>
      <c r="CE55" s="64"/>
      <c r="CF55" s="64"/>
      <c r="CG55" s="64"/>
      <c r="CH55" s="64"/>
      <c r="CI55" s="64"/>
      <c r="CJ55" s="64"/>
      <c r="CK55" s="64"/>
      <c r="CL55" s="64"/>
      <c r="CM55" s="64"/>
      <c r="CN55" s="64"/>
    </row>
    <row r="56" spans="1:92" s="46" customFormat="1" ht="27.6">
      <c r="A56" s="176" t="s">
        <v>276</v>
      </c>
      <c r="B56" s="176" t="s">
        <v>17</v>
      </c>
      <c r="C56" s="170">
        <v>101896</v>
      </c>
      <c r="D56" s="171" t="s">
        <v>223</v>
      </c>
      <c r="E56" s="170" t="s">
        <v>31</v>
      </c>
      <c r="F56" s="206">
        <f>'Memória de Cálculo'!H212</f>
        <v>1</v>
      </c>
      <c r="G56" s="240">
        <v>709.09</v>
      </c>
      <c r="H56" s="233">
        <f t="shared" si="7"/>
        <v>840.84</v>
      </c>
      <c r="I56" s="233">
        <f t="shared" si="8"/>
        <v>840.84</v>
      </c>
      <c r="J56" s="36">
        <f t="shared" si="9"/>
        <v>3.8439898936401956E-3</v>
      </c>
      <c r="K56" s="173"/>
      <c r="L56" s="45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64"/>
      <c r="AE56" s="64"/>
      <c r="AF56" s="64"/>
      <c r="AG56" s="64"/>
      <c r="AH56" s="64"/>
      <c r="AI56" s="64"/>
      <c r="AJ56" s="64"/>
      <c r="AK56" s="64"/>
      <c r="AL56" s="64"/>
      <c r="AM56" s="64"/>
      <c r="AN56" s="64"/>
      <c r="AO56" s="64"/>
      <c r="AP56" s="64"/>
      <c r="AQ56" s="64"/>
      <c r="AR56" s="64"/>
      <c r="AS56" s="64"/>
      <c r="AT56" s="64"/>
      <c r="AU56" s="64"/>
      <c r="AV56" s="64"/>
      <c r="AW56" s="64"/>
      <c r="AX56" s="64"/>
      <c r="AY56" s="64"/>
      <c r="AZ56" s="64"/>
      <c r="BA56" s="64"/>
      <c r="BB56" s="64"/>
      <c r="BC56" s="64"/>
      <c r="BD56" s="64"/>
      <c r="BE56" s="64"/>
      <c r="BF56" s="64"/>
      <c r="BG56" s="64"/>
      <c r="BH56" s="64"/>
      <c r="BI56" s="64"/>
      <c r="BJ56" s="64"/>
      <c r="BK56" s="64"/>
      <c r="BL56" s="64"/>
      <c r="BM56" s="64"/>
      <c r="BN56" s="64"/>
      <c r="BO56" s="64"/>
      <c r="BP56" s="64"/>
      <c r="BQ56" s="64"/>
      <c r="BR56" s="64"/>
      <c r="BS56" s="64"/>
      <c r="BT56" s="64"/>
      <c r="BU56" s="64"/>
      <c r="BV56" s="64"/>
      <c r="BW56" s="64"/>
      <c r="BX56" s="64"/>
      <c r="BY56" s="64"/>
      <c r="BZ56" s="64"/>
      <c r="CA56" s="64"/>
      <c r="CB56" s="64"/>
      <c r="CC56" s="64"/>
      <c r="CD56" s="64"/>
      <c r="CE56" s="64"/>
      <c r="CF56" s="64"/>
      <c r="CG56" s="64"/>
      <c r="CH56" s="64"/>
      <c r="CI56" s="64"/>
      <c r="CJ56" s="64"/>
      <c r="CK56" s="64"/>
      <c r="CL56" s="64"/>
      <c r="CM56" s="64"/>
      <c r="CN56" s="64"/>
    </row>
    <row r="57" spans="1:92" s="46" customFormat="1" ht="27.6">
      <c r="A57" s="176" t="s">
        <v>277</v>
      </c>
      <c r="B57" s="176" t="s">
        <v>17</v>
      </c>
      <c r="C57" s="170">
        <v>106027</v>
      </c>
      <c r="D57" s="171" t="s">
        <v>294</v>
      </c>
      <c r="E57" s="170" t="s">
        <v>31</v>
      </c>
      <c r="F57" s="206">
        <f>'Memória de Cálculo'!H216</f>
        <v>1</v>
      </c>
      <c r="G57" s="240">
        <v>84.3</v>
      </c>
      <c r="H57" s="233">
        <f t="shared" ref="H57:H71" si="10">ROUND(G57*$K$7,2)</f>
        <v>99.96</v>
      </c>
      <c r="I57" s="233">
        <f t="shared" ref="I57:I71" si="11">ROUND(H57*F57,2)</f>
        <v>99.96</v>
      </c>
      <c r="J57" s="36">
        <f t="shared" si="9"/>
        <v>4.5697781952365956E-4</v>
      </c>
      <c r="K57" s="173"/>
      <c r="L57" s="45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  <c r="AF57" s="64"/>
      <c r="AG57" s="64"/>
      <c r="AH57" s="64"/>
      <c r="AI57" s="64"/>
      <c r="AJ57" s="64"/>
      <c r="AK57" s="64"/>
      <c r="AL57" s="64"/>
      <c r="AM57" s="64"/>
      <c r="AN57" s="64"/>
      <c r="AO57" s="64"/>
      <c r="AP57" s="64"/>
      <c r="AQ57" s="64"/>
      <c r="AR57" s="64"/>
      <c r="AS57" s="64"/>
      <c r="AT57" s="64"/>
      <c r="AU57" s="64"/>
      <c r="AV57" s="64"/>
      <c r="AW57" s="64"/>
      <c r="AX57" s="64"/>
      <c r="AY57" s="64"/>
      <c r="AZ57" s="64"/>
      <c r="BA57" s="64"/>
      <c r="BB57" s="64"/>
      <c r="BC57" s="64"/>
      <c r="BD57" s="64"/>
      <c r="BE57" s="64"/>
      <c r="BF57" s="64"/>
      <c r="BG57" s="64"/>
      <c r="BH57" s="64"/>
      <c r="BI57" s="64"/>
      <c r="BJ57" s="64"/>
      <c r="BK57" s="64"/>
      <c r="BL57" s="64"/>
      <c r="BM57" s="64"/>
      <c r="BN57" s="64"/>
      <c r="BO57" s="64"/>
      <c r="BP57" s="64"/>
      <c r="BQ57" s="64"/>
      <c r="BR57" s="64"/>
      <c r="BS57" s="64"/>
      <c r="BT57" s="64"/>
      <c r="BU57" s="64"/>
      <c r="BV57" s="64"/>
      <c r="BW57" s="64"/>
      <c r="BX57" s="64"/>
      <c r="BY57" s="64"/>
      <c r="BZ57" s="64"/>
      <c r="CA57" s="64"/>
      <c r="CB57" s="64"/>
      <c r="CC57" s="64"/>
      <c r="CD57" s="64"/>
      <c r="CE57" s="64"/>
      <c r="CF57" s="64"/>
      <c r="CG57" s="64"/>
      <c r="CH57" s="64"/>
      <c r="CI57" s="64"/>
      <c r="CJ57" s="64"/>
      <c r="CK57" s="64"/>
      <c r="CL57" s="64"/>
      <c r="CM57" s="64"/>
      <c r="CN57" s="64"/>
    </row>
    <row r="58" spans="1:92" s="46" customFormat="1" ht="41.4">
      <c r="A58" s="176" t="s">
        <v>278</v>
      </c>
      <c r="B58" s="176" t="s">
        <v>17</v>
      </c>
      <c r="C58" s="170">
        <v>92986</v>
      </c>
      <c r="D58" s="171" t="s">
        <v>295</v>
      </c>
      <c r="E58" s="170" t="s">
        <v>21</v>
      </c>
      <c r="F58" s="206">
        <f>'Memória de Cálculo'!H220</f>
        <v>25</v>
      </c>
      <c r="G58" s="240">
        <v>40.98</v>
      </c>
      <c r="H58" s="233">
        <f t="shared" si="10"/>
        <v>48.59</v>
      </c>
      <c r="I58" s="233">
        <f t="shared" si="11"/>
        <v>1214.75</v>
      </c>
      <c r="J58" s="36">
        <f t="shared" si="9"/>
        <v>5.5533594064262259E-3</v>
      </c>
      <c r="K58" s="173"/>
      <c r="L58" s="45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D58" s="64"/>
      <c r="AE58" s="64"/>
      <c r="AF58" s="64"/>
      <c r="AG58" s="64"/>
      <c r="AH58" s="64"/>
      <c r="AI58" s="64"/>
      <c r="AJ58" s="64"/>
      <c r="AK58" s="64"/>
      <c r="AL58" s="64"/>
      <c r="AM58" s="64"/>
      <c r="AN58" s="64"/>
      <c r="AO58" s="64"/>
      <c r="AP58" s="64"/>
      <c r="AQ58" s="64"/>
      <c r="AR58" s="64"/>
      <c r="AS58" s="64"/>
      <c r="AT58" s="64"/>
      <c r="AU58" s="64"/>
      <c r="AV58" s="64"/>
      <c r="AW58" s="64"/>
      <c r="AX58" s="64"/>
      <c r="AY58" s="64"/>
      <c r="AZ58" s="64"/>
      <c r="BA58" s="64"/>
      <c r="BB58" s="64"/>
      <c r="BC58" s="64"/>
      <c r="BD58" s="64"/>
      <c r="BE58" s="64"/>
      <c r="BF58" s="64"/>
      <c r="BG58" s="64"/>
      <c r="BH58" s="64"/>
      <c r="BI58" s="64"/>
      <c r="BJ58" s="64"/>
      <c r="BK58" s="64"/>
      <c r="BL58" s="64"/>
      <c r="BM58" s="64"/>
      <c r="BN58" s="64"/>
      <c r="BO58" s="64"/>
      <c r="BP58" s="64"/>
      <c r="BQ58" s="64"/>
      <c r="BR58" s="64"/>
      <c r="BS58" s="64"/>
      <c r="BT58" s="64"/>
      <c r="BU58" s="64"/>
      <c r="BV58" s="64"/>
      <c r="BW58" s="64"/>
      <c r="BX58" s="64"/>
      <c r="BY58" s="64"/>
      <c r="BZ58" s="64"/>
      <c r="CA58" s="64"/>
      <c r="CB58" s="64"/>
      <c r="CC58" s="64"/>
      <c r="CD58" s="64"/>
      <c r="CE58" s="64"/>
      <c r="CF58" s="64"/>
      <c r="CG58" s="64"/>
      <c r="CH58" s="64"/>
      <c r="CI58" s="64"/>
      <c r="CJ58" s="64"/>
      <c r="CK58" s="64"/>
      <c r="CL58" s="64"/>
      <c r="CM58" s="64"/>
      <c r="CN58" s="64"/>
    </row>
    <row r="59" spans="1:92" s="46" customFormat="1" ht="41.4">
      <c r="A59" s="176" t="s">
        <v>279</v>
      </c>
      <c r="B59" s="176" t="s">
        <v>17</v>
      </c>
      <c r="C59" s="170">
        <v>92992</v>
      </c>
      <c r="D59" s="171" t="s">
        <v>296</v>
      </c>
      <c r="E59" s="170" t="s">
        <v>21</v>
      </c>
      <c r="F59" s="206">
        <f>'Memória de Cálculo'!H224</f>
        <v>100</v>
      </c>
      <c r="G59" s="240">
        <v>106.35</v>
      </c>
      <c r="H59" s="233">
        <f t="shared" si="10"/>
        <v>126.11</v>
      </c>
      <c r="I59" s="233">
        <f t="shared" si="11"/>
        <v>12611</v>
      </c>
      <c r="J59" s="36">
        <f t="shared" si="9"/>
        <v>5.7652533833662173E-2</v>
      </c>
      <c r="K59" s="173"/>
      <c r="L59" s="45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64"/>
      <c r="AE59" s="64"/>
      <c r="AF59" s="64"/>
      <c r="AG59" s="64"/>
      <c r="AH59" s="64"/>
      <c r="AI59" s="64"/>
      <c r="AJ59" s="64"/>
      <c r="AK59" s="64"/>
      <c r="AL59" s="64"/>
      <c r="AM59" s="64"/>
      <c r="AN59" s="64"/>
      <c r="AO59" s="64"/>
      <c r="AP59" s="64"/>
      <c r="AQ59" s="64"/>
      <c r="AR59" s="64"/>
      <c r="AS59" s="64"/>
      <c r="AT59" s="64"/>
      <c r="AU59" s="64"/>
      <c r="AV59" s="64"/>
      <c r="AW59" s="64"/>
      <c r="AX59" s="64"/>
      <c r="AY59" s="64"/>
      <c r="AZ59" s="64"/>
      <c r="BA59" s="64"/>
      <c r="BB59" s="64"/>
      <c r="BC59" s="64"/>
      <c r="BD59" s="64"/>
      <c r="BE59" s="64"/>
      <c r="BF59" s="64"/>
      <c r="BG59" s="64"/>
      <c r="BH59" s="64"/>
      <c r="BI59" s="64"/>
      <c r="BJ59" s="64"/>
      <c r="BK59" s="64"/>
      <c r="BL59" s="64"/>
      <c r="BM59" s="64"/>
      <c r="BN59" s="64"/>
      <c r="BO59" s="64"/>
      <c r="BP59" s="64"/>
      <c r="BQ59" s="64"/>
      <c r="BR59" s="64"/>
      <c r="BS59" s="64"/>
      <c r="BT59" s="64"/>
      <c r="BU59" s="64"/>
      <c r="BV59" s="64"/>
      <c r="BW59" s="64"/>
      <c r="BX59" s="64"/>
      <c r="BY59" s="64"/>
      <c r="BZ59" s="64"/>
      <c r="CA59" s="64"/>
      <c r="CB59" s="64"/>
      <c r="CC59" s="64"/>
      <c r="CD59" s="64"/>
      <c r="CE59" s="64"/>
      <c r="CF59" s="64"/>
      <c r="CG59" s="64"/>
      <c r="CH59" s="64"/>
      <c r="CI59" s="64"/>
      <c r="CJ59" s="64"/>
      <c r="CK59" s="64"/>
      <c r="CL59" s="64"/>
      <c r="CM59" s="64"/>
      <c r="CN59" s="64"/>
    </row>
    <row r="60" spans="1:92" s="46" customFormat="1" ht="27.6">
      <c r="A60" s="176" t="s">
        <v>280</v>
      </c>
      <c r="B60" s="176" t="s">
        <v>17</v>
      </c>
      <c r="C60" s="170">
        <v>93656</v>
      </c>
      <c r="D60" s="171" t="s">
        <v>297</v>
      </c>
      <c r="E60" s="170" t="s">
        <v>31</v>
      </c>
      <c r="F60" s="206">
        <f>'Memória de Cálculo'!H228</f>
        <v>37</v>
      </c>
      <c r="G60" s="240">
        <v>15.09</v>
      </c>
      <c r="H60" s="233">
        <f t="shared" si="10"/>
        <v>17.89</v>
      </c>
      <c r="I60" s="233">
        <f t="shared" si="11"/>
        <v>661.93</v>
      </c>
      <c r="J60" s="36">
        <f t="shared" si="9"/>
        <v>3.0260837142586632E-3</v>
      </c>
      <c r="K60" s="173"/>
      <c r="L60" s="45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4"/>
      <c r="AI60" s="64"/>
      <c r="AJ60" s="64"/>
      <c r="AK60" s="64"/>
      <c r="AL60" s="64"/>
      <c r="AM60" s="64"/>
      <c r="AN60" s="64"/>
      <c r="AO60" s="64"/>
      <c r="AP60" s="64"/>
      <c r="AQ60" s="64"/>
      <c r="AR60" s="64"/>
      <c r="AS60" s="64"/>
      <c r="AT60" s="64"/>
      <c r="AU60" s="64"/>
      <c r="AV60" s="64"/>
      <c r="AW60" s="64"/>
      <c r="AX60" s="64"/>
      <c r="AY60" s="64"/>
      <c r="AZ60" s="64"/>
      <c r="BA60" s="64"/>
      <c r="BB60" s="64"/>
      <c r="BC60" s="64"/>
      <c r="BD60" s="64"/>
      <c r="BE60" s="64"/>
      <c r="BF60" s="64"/>
      <c r="BG60" s="64"/>
      <c r="BH60" s="64"/>
      <c r="BI60" s="64"/>
      <c r="BJ60" s="64"/>
      <c r="BK60" s="64"/>
      <c r="BL60" s="64"/>
      <c r="BM60" s="64"/>
      <c r="BN60" s="64"/>
      <c r="BO60" s="64"/>
      <c r="BP60" s="64"/>
      <c r="BQ60" s="64"/>
      <c r="BR60" s="64"/>
      <c r="BS60" s="64"/>
      <c r="BT60" s="64"/>
      <c r="BU60" s="64"/>
      <c r="BV60" s="64"/>
      <c r="BW60" s="64"/>
      <c r="BX60" s="64"/>
      <c r="BY60" s="64"/>
      <c r="BZ60" s="64"/>
      <c r="CA60" s="64"/>
      <c r="CB60" s="64"/>
      <c r="CC60" s="64"/>
      <c r="CD60" s="64"/>
      <c r="CE60" s="64"/>
      <c r="CF60" s="64"/>
      <c r="CG60" s="64"/>
      <c r="CH60" s="64"/>
      <c r="CI60" s="64"/>
      <c r="CJ60" s="64"/>
      <c r="CK60" s="64"/>
      <c r="CL60" s="64"/>
      <c r="CM60" s="64"/>
      <c r="CN60" s="64"/>
    </row>
    <row r="61" spans="1:92" s="46" customFormat="1" ht="41.4">
      <c r="A61" s="176" t="s">
        <v>281</v>
      </c>
      <c r="B61" s="176" t="s">
        <v>17</v>
      </c>
      <c r="C61" s="170">
        <v>91863</v>
      </c>
      <c r="D61" s="171" t="s">
        <v>367</v>
      </c>
      <c r="E61" s="170" t="s">
        <v>21</v>
      </c>
      <c r="F61" s="206">
        <f>'Memória de Cálculo'!H232</f>
        <v>31</v>
      </c>
      <c r="G61" s="240">
        <v>12.1</v>
      </c>
      <c r="H61" s="233">
        <f t="shared" ref="H61:H65" si="12">ROUND(G61*$K$7,2)</f>
        <v>14.35</v>
      </c>
      <c r="I61" s="233">
        <f t="shared" ref="I61:I65" si="13">ROUND(H61*F61,2)</f>
        <v>444.85</v>
      </c>
      <c r="J61" s="36">
        <f t="shared" si="9"/>
        <v>2.0336793018717481E-3</v>
      </c>
      <c r="K61" s="173"/>
      <c r="L61" s="45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64"/>
      <c r="AG61" s="64"/>
      <c r="AH61" s="64"/>
      <c r="AI61" s="64"/>
      <c r="AJ61" s="64"/>
      <c r="AK61" s="64"/>
      <c r="AL61" s="64"/>
      <c r="AM61" s="64"/>
      <c r="AN61" s="64"/>
      <c r="AO61" s="64"/>
      <c r="AP61" s="64"/>
      <c r="AQ61" s="64"/>
      <c r="AR61" s="64"/>
      <c r="AS61" s="64"/>
      <c r="AT61" s="64"/>
      <c r="AU61" s="64"/>
      <c r="AV61" s="64"/>
      <c r="AW61" s="64"/>
      <c r="AX61" s="64"/>
      <c r="AY61" s="64"/>
      <c r="AZ61" s="64"/>
      <c r="BA61" s="64"/>
      <c r="BB61" s="64"/>
      <c r="BC61" s="64"/>
      <c r="BD61" s="64"/>
      <c r="BE61" s="64"/>
      <c r="BF61" s="64"/>
      <c r="BG61" s="64"/>
      <c r="BH61" s="64"/>
      <c r="BI61" s="64"/>
      <c r="BJ61" s="64"/>
      <c r="BK61" s="64"/>
      <c r="BL61" s="64"/>
      <c r="BM61" s="64"/>
      <c r="BN61" s="64"/>
      <c r="BO61" s="64"/>
      <c r="BP61" s="64"/>
      <c r="BQ61" s="64"/>
      <c r="BR61" s="64"/>
      <c r="BS61" s="64"/>
      <c r="BT61" s="64"/>
      <c r="BU61" s="64"/>
      <c r="BV61" s="64"/>
      <c r="BW61" s="64"/>
      <c r="BX61" s="64"/>
      <c r="BY61" s="64"/>
      <c r="BZ61" s="64"/>
      <c r="CA61" s="64"/>
      <c r="CB61" s="64"/>
      <c r="CC61" s="64"/>
      <c r="CD61" s="64"/>
      <c r="CE61" s="64"/>
      <c r="CF61" s="64"/>
      <c r="CG61" s="64"/>
      <c r="CH61" s="64"/>
      <c r="CI61" s="64"/>
      <c r="CJ61" s="64"/>
      <c r="CK61" s="64"/>
      <c r="CL61" s="64"/>
      <c r="CM61" s="64"/>
      <c r="CN61" s="64"/>
    </row>
    <row r="62" spans="1:92" s="46" customFormat="1" ht="41.4">
      <c r="A62" s="176" t="s">
        <v>282</v>
      </c>
      <c r="B62" s="176" t="s">
        <v>17</v>
      </c>
      <c r="C62" s="170">
        <v>91864</v>
      </c>
      <c r="D62" s="171" t="s">
        <v>298</v>
      </c>
      <c r="E62" s="170" t="s">
        <v>21</v>
      </c>
      <c r="F62" s="206">
        <f>'Memória de Cálculo'!H237</f>
        <v>40</v>
      </c>
      <c r="G62" s="240">
        <v>16.3</v>
      </c>
      <c r="H62" s="233">
        <f t="shared" si="12"/>
        <v>19.329999999999998</v>
      </c>
      <c r="I62" s="233">
        <f t="shared" si="13"/>
        <v>773.2</v>
      </c>
      <c r="J62" s="36">
        <f t="shared" si="9"/>
        <v>3.5347664071197836E-3</v>
      </c>
      <c r="K62" s="173"/>
      <c r="L62" s="45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64"/>
      <c r="AD62" s="64"/>
      <c r="AE62" s="64"/>
      <c r="AF62" s="64"/>
      <c r="AG62" s="64"/>
      <c r="AH62" s="64"/>
      <c r="AI62" s="64"/>
      <c r="AJ62" s="64"/>
      <c r="AK62" s="64"/>
      <c r="AL62" s="64"/>
      <c r="AM62" s="64"/>
      <c r="AN62" s="64"/>
      <c r="AO62" s="64"/>
      <c r="AP62" s="64"/>
      <c r="AQ62" s="64"/>
      <c r="AR62" s="64"/>
      <c r="AS62" s="64"/>
      <c r="AT62" s="64"/>
      <c r="AU62" s="64"/>
      <c r="AV62" s="64"/>
      <c r="AW62" s="64"/>
      <c r="AX62" s="64"/>
      <c r="AY62" s="64"/>
      <c r="AZ62" s="64"/>
      <c r="BA62" s="64"/>
      <c r="BB62" s="64"/>
      <c r="BC62" s="64"/>
      <c r="BD62" s="64"/>
      <c r="BE62" s="64"/>
      <c r="BF62" s="64"/>
      <c r="BG62" s="64"/>
      <c r="BH62" s="64"/>
      <c r="BI62" s="64"/>
      <c r="BJ62" s="64"/>
      <c r="BK62" s="64"/>
      <c r="BL62" s="64"/>
      <c r="BM62" s="64"/>
      <c r="BN62" s="64"/>
      <c r="BO62" s="64"/>
      <c r="BP62" s="64"/>
      <c r="BQ62" s="64"/>
      <c r="BR62" s="64"/>
      <c r="BS62" s="64"/>
      <c r="BT62" s="64"/>
      <c r="BU62" s="64"/>
      <c r="BV62" s="64"/>
      <c r="BW62" s="64"/>
      <c r="BX62" s="64"/>
      <c r="BY62" s="64"/>
      <c r="BZ62" s="64"/>
      <c r="CA62" s="64"/>
      <c r="CB62" s="64"/>
      <c r="CC62" s="64"/>
      <c r="CD62" s="64"/>
      <c r="CE62" s="64"/>
      <c r="CF62" s="64"/>
      <c r="CG62" s="64"/>
      <c r="CH62" s="64"/>
      <c r="CI62" s="64"/>
      <c r="CJ62" s="64"/>
      <c r="CK62" s="64"/>
      <c r="CL62" s="64"/>
      <c r="CM62" s="64"/>
      <c r="CN62" s="64"/>
    </row>
    <row r="63" spans="1:92" s="46" customFormat="1" ht="41.4">
      <c r="A63" s="176" t="s">
        <v>283</v>
      </c>
      <c r="B63" s="176" t="s">
        <v>17</v>
      </c>
      <c r="C63" s="170">
        <v>91865</v>
      </c>
      <c r="D63" s="171" t="s">
        <v>300</v>
      </c>
      <c r="E63" s="170" t="s">
        <v>21</v>
      </c>
      <c r="F63" s="206">
        <f>'Memória de Cálculo'!H241</f>
        <v>53</v>
      </c>
      <c r="G63" s="240">
        <v>20.399999999999999</v>
      </c>
      <c r="H63" s="233">
        <f t="shared" si="12"/>
        <v>24.19</v>
      </c>
      <c r="I63" s="233">
        <f t="shared" si="13"/>
        <v>1282.07</v>
      </c>
      <c r="J63" s="36">
        <f t="shared" si="9"/>
        <v>5.8611199787584854E-3</v>
      </c>
      <c r="K63" s="173"/>
      <c r="L63" s="45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J63" s="64"/>
      <c r="AK63" s="64"/>
      <c r="AL63" s="64"/>
      <c r="AM63" s="64"/>
      <c r="AN63" s="64"/>
      <c r="AO63" s="64"/>
      <c r="AP63" s="64"/>
      <c r="AQ63" s="64"/>
      <c r="AR63" s="64"/>
      <c r="AS63" s="64"/>
      <c r="AT63" s="64"/>
      <c r="AU63" s="64"/>
      <c r="AV63" s="64"/>
      <c r="AW63" s="64"/>
      <c r="AX63" s="64"/>
      <c r="AY63" s="64"/>
      <c r="AZ63" s="64"/>
      <c r="BA63" s="64"/>
      <c r="BB63" s="64"/>
      <c r="BC63" s="64"/>
      <c r="BD63" s="64"/>
      <c r="BE63" s="64"/>
      <c r="BF63" s="64"/>
      <c r="BG63" s="64"/>
      <c r="BH63" s="64"/>
      <c r="BI63" s="64"/>
      <c r="BJ63" s="64"/>
      <c r="BK63" s="64"/>
      <c r="BL63" s="64"/>
      <c r="BM63" s="64"/>
      <c r="BN63" s="64"/>
      <c r="BO63" s="64"/>
      <c r="BP63" s="64"/>
      <c r="BQ63" s="64"/>
      <c r="BR63" s="64"/>
      <c r="BS63" s="64"/>
      <c r="BT63" s="64"/>
      <c r="BU63" s="64"/>
      <c r="BV63" s="64"/>
      <c r="BW63" s="64"/>
      <c r="BX63" s="64"/>
      <c r="BY63" s="64"/>
      <c r="BZ63" s="64"/>
      <c r="CA63" s="64"/>
      <c r="CB63" s="64"/>
      <c r="CC63" s="64"/>
      <c r="CD63" s="64"/>
      <c r="CE63" s="64"/>
      <c r="CF63" s="64"/>
      <c r="CG63" s="64"/>
      <c r="CH63" s="64"/>
      <c r="CI63" s="64"/>
      <c r="CJ63" s="64"/>
      <c r="CK63" s="64"/>
      <c r="CL63" s="64"/>
      <c r="CM63" s="64"/>
      <c r="CN63" s="64"/>
    </row>
    <row r="64" spans="1:92" s="46" customFormat="1" ht="41.4">
      <c r="A64" s="176" t="s">
        <v>284</v>
      </c>
      <c r="B64" s="176" t="s">
        <v>17</v>
      </c>
      <c r="C64" s="170">
        <v>93008</v>
      </c>
      <c r="D64" s="171" t="s">
        <v>301</v>
      </c>
      <c r="E64" s="170" t="s">
        <v>21</v>
      </c>
      <c r="F64" s="206">
        <f>'Memória de Cálculo'!H247</f>
        <v>257.95</v>
      </c>
      <c r="G64" s="240">
        <v>19.75</v>
      </c>
      <c r="H64" s="233">
        <f t="shared" si="12"/>
        <v>23.42</v>
      </c>
      <c r="I64" s="233">
        <f t="shared" si="13"/>
        <v>6041.19</v>
      </c>
      <c r="J64" s="36">
        <f t="shared" si="9"/>
        <v>2.7617945513486765E-2</v>
      </c>
      <c r="K64" s="173"/>
      <c r="L64" s="45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4"/>
      <c r="AE64" s="64"/>
      <c r="AF64" s="64"/>
      <c r="AG64" s="64"/>
      <c r="AH64" s="64"/>
      <c r="AI64" s="64"/>
      <c r="AJ64" s="64"/>
      <c r="AK64" s="64"/>
      <c r="AL64" s="64"/>
      <c r="AM64" s="64"/>
      <c r="AN64" s="64"/>
      <c r="AO64" s="64"/>
      <c r="AP64" s="64"/>
      <c r="AQ64" s="64"/>
      <c r="AR64" s="64"/>
      <c r="AS64" s="64"/>
      <c r="AT64" s="64"/>
      <c r="AU64" s="64"/>
      <c r="AV64" s="64"/>
      <c r="AW64" s="64"/>
      <c r="AX64" s="64"/>
      <c r="AY64" s="64"/>
      <c r="AZ64" s="64"/>
      <c r="BA64" s="64"/>
      <c r="BB64" s="64"/>
      <c r="BC64" s="64"/>
      <c r="BD64" s="64"/>
      <c r="BE64" s="64"/>
      <c r="BF64" s="64"/>
      <c r="BG64" s="64"/>
      <c r="BH64" s="64"/>
      <c r="BI64" s="64"/>
      <c r="BJ64" s="64"/>
      <c r="BK64" s="64"/>
      <c r="BL64" s="64"/>
      <c r="BM64" s="64"/>
      <c r="BN64" s="64"/>
      <c r="BO64" s="64"/>
      <c r="BP64" s="64"/>
      <c r="BQ64" s="64"/>
      <c r="BR64" s="64"/>
      <c r="BS64" s="64"/>
      <c r="BT64" s="64"/>
      <c r="BU64" s="64"/>
      <c r="BV64" s="64"/>
      <c r="BW64" s="64"/>
      <c r="BX64" s="64"/>
      <c r="BY64" s="64"/>
      <c r="BZ64" s="64"/>
      <c r="CA64" s="64"/>
      <c r="CB64" s="64"/>
      <c r="CC64" s="64"/>
      <c r="CD64" s="64"/>
      <c r="CE64" s="64"/>
      <c r="CF64" s="64"/>
      <c r="CG64" s="64"/>
      <c r="CH64" s="64"/>
      <c r="CI64" s="64"/>
      <c r="CJ64" s="64"/>
      <c r="CK64" s="64"/>
      <c r="CL64" s="64"/>
      <c r="CM64" s="64"/>
      <c r="CN64" s="64"/>
    </row>
    <row r="65" spans="1:92" s="46" customFormat="1" ht="41.4">
      <c r="A65" s="176" t="s">
        <v>285</v>
      </c>
      <c r="B65" s="176" t="s">
        <v>17</v>
      </c>
      <c r="C65" s="170">
        <v>91890</v>
      </c>
      <c r="D65" s="171" t="s">
        <v>368</v>
      </c>
      <c r="E65" s="170" t="s">
        <v>31</v>
      </c>
      <c r="F65" s="206">
        <f>'Memória de Cálculo'!H251</f>
        <v>4</v>
      </c>
      <c r="G65" s="240">
        <v>15.35</v>
      </c>
      <c r="H65" s="233">
        <f t="shared" si="12"/>
        <v>18.2</v>
      </c>
      <c r="I65" s="233">
        <f t="shared" si="13"/>
        <v>72.8</v>
      </c>
      <c r="J65" s="36">
        <f t="shared" si="9"/>
        <v>3.3281297780434594E-4</v>
      </c>
      <c r="K65" s="173"/>
      <c r="L65" s="45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4"/>
      <c r="AJ65" s="64"/>
      <c r="AK65" s="64"/>
      <c r="AL65" s="64"/>
      <c r="AM65" s="64"/>
      <c r="AN65" s="64"/>
      <c r="AO65" s="64"/>
      <c r="AP65" s="64"/>
      <c r="AQ65" s="64"/>
      <c r="AR65" s="64"/>
      <c r="AS65" s="64"/>
      <c r="AT65" s="64"/>
      <c r="AU65" s="64"/>
      <c r="AV65" s="64"/>
      <c r="AW65" s="64"/>
      <c r="AX65" s="64"/>
      <c r="AY65" s="64"/>
      <c r="AZ65" s="64"/>
      <c r="BA65" s="64"/>
      <c r="BB65" s="64"/>
      <c r="BC65" s="64"/>
      <c r="BD65" s="64"/>
      <c r="BE65" s="64"/>
      <c r="BF65" s="64"/>
      <c r="BG65" s="64"/>
      <c r="BH65" s="64"/>
      <c r="BI65" s="64"/>
      <c r="BJ65" s="64"/>
      <c r="BK65" s="64"/>
      <c r="BL65" s="64"/>
      <c r="BM65" s="64"/>
      <c r="BN65" s="64"/>
      <c r="BO65" s="64"/>
      <c r="BP65" s="64"/>
      <c r="BQ65" s="64"/>
      <c r="BR65" s="64"/>
      <c r="BS65" s="64"/>
      <c r="BT65" s="64"/>
      <c r="BU65" s="64"/>
      <c r="BV65" s="64"/>
      <c r="BW65" s="64"/>
      <c r="BX65" s="64"/>
      <c r="BY65" s="64"/>
      <c r="BZ65" s="64"/>
      <c r="CA65" s="64"/>
      <c r="CB65" s="64"/>
      <c r="CC65" s="64"/>
      <c r="CD65" s="64"/>
      <c r="CE65" s="64"/>
      <c r="CF65" s="64"/>
      <c r="CG65" s="64"/>
      <c r="CH65" s="64"/>
      <c r="CI65" s="64"/>
      <c r="CJ65" s="64"/>
      <c r="CK65" s="64"/>
      <c r="CL65" s="64"/>
      <c r="CM65" s="64"/>
      <c r="CN65" s="64"/>
    </row>
    <row r="66" spans="1:92" s="46" customFormat="1" ht="41.4">
      <c r="A66" s="176" t="s">
        <v>286</v>
      </c>
      <c r="B66" s="176" t="s">
        <v>17</v>
      </c>
      <c r="C66" s="170">
        <v>91893</v>
      </c>
      <c r="D66" s="171" t="s">
        <v>303</v>
      </c>
      <c r="E66" s="170" t="s">
        <v>31</v>
      </c>
      <c r="F66" s="206">
        <f>'Memória de Cálculo'!H255</f>
        <v>5</v>
      </c>
      <c r="G66" s="240">
        <v>19.22</v>
      </c>
      <c r="H66" s="233">
        <f t="shared" si="10"/>
        <v>22.79</v>
      </c>
      <c r="I66" s="233">
        <f t="shared" si="11"/>
        <v>113.95</v>
      </c>
      <c r="J66" s="36">
        <f t="shared" si="9"/>
        <v>5.2093459918688492E-4</v>
      </c>
      <c r="K66" s="173"/>
      <c r="L66" s="45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64"/>
      <c r="AE66" s="64"/>
      <c r="AF66" s="64"/>
      <c r="AG66" s="64"/>
      <c r="AH66" s="64"/>
      <c r="AI66" s="64"/>
      <c r="AJ66" s="64"/>
      <c r="AK66" s="64"/>
      <c r="AL66" s="64"/>
      <c r="AM66" s="64"/>
      <c r="AN66" s="64"/>
      <c r="AO66" s="64"/>
      <c r="AP66" s="64"/>
      <c r="AQ66" s="64"/>
      <c r="AR66" s="64"/>
      <c r="AS66" s="64"/>
      <c r="AT66" s="64"/>
      <c r="AU66" s="64"/>
      <c r="AV66" s="64"/>
      <c r="AW66" s="64"/>
      <c r="AX66" s="64"/>
      <c r="AY66" s="64"/>
      <c r="AZ66" s="64"/>
      <c r="BA66" s="64"/>
      <c r="BB66" s="64"/>
      <c r="BC66" s="64"/>
      <c r="BD66" s="64"/>
      <c r="BE66" s="64"/>
      <c r="BF66" s="64"/>
      <c r="BG66" s="64"/>
      <c r="BH66" s="64"/>
      <c r="BI66" s="64"/>
      <c r="BJ66" s="64"/>
      <c r="BK66" s="64"/>
      <c r="BL66" s="64"/>
      <c r="BM66" s="64"/>
      <c r="BN66" s="64"/>
      <c r="BO66" s="64"/>
      <c r="BP66" s="64"/>
      <c r="BQ66" s="64"/>
      <c r="BR66" s="64"/>
      <c r="BS66" s="64"/>
      <c r="BT66" s="64"/>
      <c r="BU66" s="64"/>
      <c r="BV66" s="64"/>
      <c r="BW66" s="64"/>
      <c r="BX66" s="64"/>
      <c r="BY66" s="64"/>
      <c r="BZ66" s="64"/>
      <c r="CA66" s="64"/>
      <c r="CB66" s="64"/>
      <c r="CC66" s="64"/>
      <c r="CD66" s="64"/>
      <c r="CE66" s="64"/>
      <c r="CF66" s="64"/>
      <c r="CG66" s="64"/>
      <c r="CH66" s="64"/>
      <c r="CI66" s="64"/>
      <c r="CJ66" s="64"/>
      <c r="CK66" s="64"/>
      <c r="CL66" s="64"/>
      <c r="CM66" s="64"/>
      <c r="CN66" s="64"/>
    </row>
    <row r="67" spans="1:92" s="46" customFormat="1" ht="41.4">
      <c r="A67" s="176" t="s">
        <v>287</v>
      </c>
      <c r="B67" s="176" t="s">
        <v>17</v>
      </c>
      <c r="C67" s="170">
        <v>91896</v>
      </c>
      <c r="D67" s="171" t="s">
        <v>304</v>
      </c>
      <c r="E67" s="170" t="s">
        <v>31</v>
      </c>
      <c r="F67" s="206">
        <f>'Memória de Cálculo'!H259</f>
        <v>5</v>
      </c>
      <c r="G67" s="240">
        <v>22.88</v>
      </c>
      <c r="H67" s="233">
        <f t="shared" si="10"/>
        <v>27.13</v>
      </c>
      <c r="I67" s="233">
        <f t="shared" si="11"/>
        <v>135.65</v>
      </c>
      <c r="J67" s="36">
        <f t="shared" si="9"/>
        <v>6.2013846757087254E-4</v>
      </c>
      <c r="K67" s="173"/>
      <c r="L67" s="45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4"/>
      <c r="Z67" s="64"/>
      <c r="AA67" s="64"/>
      <c r="AB67" s="64"/>
      <c r="AC67" s="64"/>
      <c r="AD67" s="64"/>
      <c r="AE67" s="64"/>
      <c r="AF67" s="64"/>
      <c r="AG67" s="64"/>
      <c r="AH67" s="64"/>
      <c r="AI67" s="64"/>
      <c r="AJ67" s="64"/>
      <c r="AK67" s="64"/>
      <c r="AL67" s="64"/>
      <c r="AM67" s="64"/>
      <c r="AN67" s="64"/>
      <c r="AO67" s="64"/>
      <c r="AP67" s="64"/>
      <c r="AQ67" s="64"/>
      <c r="AR67" s="64"/>
      <c r="AS67" s="64"/>
      <c r="AT67" s="64"/>
      <c r="AU67" s="64"/>
      <c r="AV67" s="64"/>
      <c r="AW67" s="64"/>
      <c r="AX67" s="64"/>
      <c r="AY67" s="64"/>
      <c r="AZ67" s="64"/>
      <c r="BA67" s="64"/>
      <c r="BB67" s="64"/>
      <c r="BC67" s="64"/>
      <c r="BD67" s="64"/>
      <c r="BE67" s="64"/>
      <c r="BF67" s="64"/>
      <c r="BG67" s="64"/>
      <c r="BH67" s="64"/>
      <c r="BI67" s="64"/>
      <c r="BJ67" s="64"/>
      <c r="BK67" s="64"/>
      <c r="BL67" s="64"/>
      <c r="BM67" s="64"/>
      <c r="BN67" s="64"/>
      <c r="BO67" s="64"/>
      <c r="BP67" s="64"/>
      <c r="BQ67" s="64"/>
      <c r="BR67" s="64"/>
      <c r="BS67" s="64"/>
      <c r="BT67" s="64"/>
      <c r="BU67" s="64"/>
      <c r="BV67" s="64"/>
      <c r="BW67" s="64"/>
      <c r="BX67" s="64"/>
      <c r="BY67" s="64"/>
      <c r="BZ67" s="64"/>
      <c r="CA67" s="64"/>
      <c r="CB67" s="64"/>
      <c r="CC67" s="64"/>
      <c r="CD67" s="64"/>
      <c r="CE67" s="64"/>
      <c r="CF67" s="64"/>
      <c r="CG67" s="64"/>
      <c r="CH67" s="64"/>
      <c r="CI67" s="64"/>
      <c r="CJ67" s="64"/>
      <c r="CK67" s="64"/>
      <c r="CL67" s="64"/>
      <c r="CM67" s="64"/>
      <c r="CN67" s="64"/>
    </row>
    <row r="68" spans="1:92" s="46" customFormat="1" ht="41.4">
      <c r="A68" s="176" t="s">
        <v>288</v>
      </c>
      <c r="B68" s="176" t="s">
        <v>17</v>
      </c>
      <c r="C68" s="170">
        <v>93018</v>
      </c>
      <c r="D68" s="171" t="s">
        <v>302</v>
      </c>
      <c r="E68" s="170" t="s">
        <v>31</v>
      </c>
      <c r="F68" s="206">
        <f>'Memória de Cálculo'!H265</f>
        <v>20</v>
      </c>
      <c r="G68" s="240">
        <v>26.73</v>
      </c>
      <c r="H68" s="233">
        <f t="shared" si="10"/>
        <v>31.7</v>
      </c>
      <c r="I68" s="233">
        <f t="shared" si="11"/>
        <v>634</v>
      </c>
      <c r="J68" s="36">
        <f t="shared" si="9"/>
        <v>2.8983987352741115E-3</v>
      </c>
      <c r="K68" s="173"/>
      <c r="L68" s="45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D68" s="64"/>
      <c r="AE68" s="64"/>
      <c r="AF68" s="64"/>
      <c r="AG68" s="64"/>
      <c r="AH68" s="64"/>
      <c r="AI68" s="64"/>
      <c r="AJ68" s="64"/>
      <c r="AK68" s="64"/>
      <c r="AL68" s="64"/>
      <c r="AM68" s="64"/>
      <c r="AN68" s="64"/>
      <c r="AO68" s="64"/>
      <c r="AP68" s="64"/>
      <c r="AQ68" s="64"/>
      <c r="AR68" s="64"/>
      <c r="AS68" s="64"/>
      <c r="AT68" s="64"/>
      <c r="AU68" s="64"/>
      <c r="AV68" s="64"/>
      <c r="AW68" s="64"/>
      <c r="AX68" s="64"/>
      <c r="AY68" s="64"/>
      <c r="AZ68" s="64"/>
      <c r="BA68" s="64"/>
      <c r="BB68" s="64"/>
      <c r="BC68" s="64"/>
      <c r="BD68" s="64"/>
      <c r="BE68" s="64"/>
      <c r="BF68" s="64"/>
      <c r="BG68" s="64"/>
      <c r="BH68" s="64"/>
      <c r="BI68" s="64"/>
      <c r="BJ68" s="64"/>
      <c r="BK68" s="64"/>
      <c r="BL68" s="64"/>
      <c r="BM68" s="64"/>
      <c r="BN68" s="64"/>
      <c r="BO68" s="64"/>
      <c r="BP68" s="64"/>
      <c r="BQ68" s="64"/>
      <c r="BR68" s="64"/>
      <c r="BS68" s="64"/>
      <c r="BT68" s="64"/>
      <c r="BU68" s="64"/>
      <c r="BV68" s="64"/>
      <c r="BW68" s="64"/>
      <c r="BX68" s="64"/>
      <c r="BY68" s="64"/>
      <c r="BZ68" s="64"/>
      <c r="CA68" s="64"/>
      <c r="CB68" s="64"/>
      <c r="CC68" s="64"/>
      <c r="CD68" s="64"/>
      <c r="CE68" s="64"/>
      <c r="CF68" s="64"/>
      <c r="CG68" s="64"/>
      <c r="CH68" s="64"/>
      <c r="CI68" s="64"/>
      <c r="CJ68" s="64"/>
      <c r="CK68" s="64"/>
      <c r="CL68" s="64"/>
      <c r="CM68" s="64"/>
      <c r="CN68" s="64"/>
    </row>
    <row r="69" spans="1:92" s="46" customFormat="1" ht="27.6">
      <c r="A69" s="176" t="s">
        <v>289</v>
      </c>
      <c r="B69" s="176" t="s">
        <v>17</v>
      </c>
      <c r="C69" s="170">
        <v>104404</v>
      </c>
      <c r="D69" s="171" t="s">
        <v>307</v>
      </c>
      <c r="E69" s="170" t="s">
        <v>31</v>
      </c>
      <c r="F69" s="206">
        <f>'Memória de Cálculo'!H269</f>
        <v>4</v>
      </c>
      <c r="G69" s="240">
        <v>31.42</v>
      </c>
      <c r="H69" s="233">
        <f t="shared" si="10"/>
        <v>37.26</v>
      </c>
      <c r="I69" s="233">
        <f t="shared" si="11"/>
        <v>149.04</v>
      </c>
      <c r="J69" s="36">
        <f t="shared" si="9"/>
        <v>6.8135228313131481E-4</v>
      </c>
      <c r="K69" s="173"/>
      <c r="L69" s="45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  <c r="AM69" s="64"/>
      <c r="AN69" s="64"/>
      <c r="AO69" s="64"/>
      <c r="AP69" s="64"/>
      <c r="AQ69" s="64"/>
      <c r="AR69" s="64"/>
      <c r="AS69" s="64"/>
      <c r="AT69" s="64"/>
      <c r="AU69" s="64"/>
      <c r="AV69" s="64"/>
      <c r="AW69" s="64"/>
      <c r="AX69" s="64"/>
      <c r="AY69" s="64"/>
      <c r="AZ69" s="64"/>
      <c r="BA69" s="64"/>
      <c r="BB69" s="64"/>
      <c r="BC69" s="64"/>
      <c r="BD69" s="64"/>
      <c r="BE69" s="64"/>
      <c r="BF69" s="64"/>
      <c r="BG69" s="64"/>
      <c r="BH69" s="64"/>
      <c r="BI69" s="64"/>
      <c r="BJ69" s="64"/>
      <c r="BK69" s="64"/>
      <c r="BL69" s="64"/>
      <c r="BM69" s="64"/>
      <c r="BN69" s="64"/>
      <c r="BO69" s="64"/>
      <c r="BP69" s="64"/>
      <c r="BQ69" s="64"/>
      <c r="BR69" s="64"/>
      <c r="BS69" s="64"/>
      <c r="BT69" s="64"/>
      <c r="BU69" s="64"/>
      <c r="BV69" s="64"/>
      <c r="BW69" s="64"/>
      <c r="BX69" s="64"/>
      <c r="BY69" s="64"/>
      <c r="BZ69" s="64"/>
      <c r="CA69" s="64"/>
      <c r="CB69" s="64"/>
      <c r="CC69" s="64"/>
      <c r="CD69" s="64"/>
      <c r="CE69" s="64"/>
      <c r="CF69" s="64"/>
      <c r="CG69" s="64"/>
      <c r="CH69" s="64"/>
      <c r="CI69" s="64"/>
      <c r="CJ69" s="64"/>
      <c r="CK69" s="64"/>
      <c r="CL69" s="64"/>
      <c r="CM69" s="64"/>
      <c r="CN69" s="64"/>
    </row>
    <row r="70" spans="1:92" s="46" customFormat="1" ht="27.6">
      <c r="A70" s="176" t="s">
        <v>290</v>
      </c>
      <c r="B70" s="176" t="s">
        <v>17</v>
      </c>
      <c r="C70" s="170">
        <v>104405</v>
      </c>
      <c r="D70" s="171" t="s">
        <v>308</v>
      </c>
      <c r="E70" s="170" t="s">
        <v>31</v>
      </c>
      <c r="F70" s="206">
        <f>'Memória de Cálculo'!H277</f>
        <v>33</v>
      </c>
      <c r="G70" s="240">
        <v>38.18</v>
      </c>
      <c r="H70" s="233">
        <f t="shared" si="10"/>
        <v>45.27</v>
      </c>
      <c r="I70" s="233">
        <f t="shared" si="11"/>
        <v>1493.91</v>
      </c>
      <c r="J70" s="36">
        <f t="shared" si="9"/>
        <v>6.8295691713144294E-3</v>
      </c>
      <c r="K70" s="173"/>
      <c r="L70" s="45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  <c r="AI70" s="64"/>
      <c r="AJ70" s="64"/>
      <c r="AK70" s="64"/>
      <c r="AL70" s="64"/>
      <c r="AM70" s="64"/>
      <c r="AN70" s="64"/>
      <c r="AO70" s="64"/>
      <c r="AP70" s="64"/>
      <c r="AQ70" s="64"/>
      <c r="AR70" s="64"/>
      <c r="AS70" s="64"/>
      <c r="AT70" s="64"/>
      <c r="AU70" s="64"/>
      <c r="AV70" s="64"/>
      <c r="AW70" s="64"/>
      <c r="AX70" s="64"/>
      <c r="AY70" s="64"/>
      <c r="AZ70" s="64"/>
      <c r="BA70" s="64"/>
      <c r="BB70" s="64"/>
      <c r="BC70" s="64"/>
      <c r="BD70" s="64"/>
      <c r="BE70" s="64"/>
      <c r="BF70" s="64"/>
      <c r="BG70" s="64"/>
      <c r="BH70" s="64"/>
      <c r="BI70" s="64"/>
      <c r="BJ70" s="64"/>
      <c r="BK70" s="64"/>
      <c r="BL70" s="64"/>
      <c r="BM70" s="64"/>
      <c r="BN70" s="64"/>
      <c r="BO70" s="64"/>
      <c r="BP70" s="64"/>
      <c r="BQ70" s="64"/>
      <c r="BR70" s="64"/>
      <c r="BS70" s="64"/>
      <c r="BT70" s="64"/>
      <c r="BU70" s="64"/>
      <c r="BV70" s="64"/>
      <c r="BW70" s="64"/>
      <c r="BX70" s="64"/>
      <c r="BY70" s="64"/>
      <c r="BZ70" s="64"/>
      <c r="CA70" s="64"/>
      <c r="CB70" s="64"/>
      <c r="CC70" s="64"/>
      <c r="CD70" s="64"/>
      <c r="CE70" s="64"/>
      <c r="CF70" s="64"/>
      <c r="CG70" s="64"/>
      <c r="CH70" s="64"/>
      <c r="CI70" s="64"/>
      <c r="CJ70" s="64"/>
      <c r="CK70" s="64"/>
      <c r="CL70" s="64"/>
      <c r="CM70" s="64"/>
      <c r="CN70" s="64"/>
    </row>
    <row r="71" spans="1:92" s="46" customFormat="1" ht="27.6">
      <c r="A71" s="176" t="s">
        <v>291</v>
      </c>
      <c r="B71" s="176" t="s">
        <v>17</v>
      </c>
      <c r="C71" s="170">
        <v>91939</v>
      </c>
      <c r="D71" s="171" t="s">
        <v>309</v>
      </c>
      <c r="E71" s="170" t="s">
        <v>31</v>
      </c>
      <c r="F71" s="206">
        <f>'Memória de Cálculo'!H312</f>
        <v>37</v>
      </c>
      <c r="G71" s="240">
        <v>34.82</v>
      </c>
      <c r="H71" s="233">
        <f t="shared" si="10"/>
        <v>41.29</v>
      </c>
      <c r="I71" s="233">
        <f t="shared" si="11"/>
        <v>1527.73</v>
      </c>
      <c r="J71" s="36">
        <f t="shared" si="9"/>
        <v>6.9841809145746343E-3</v>
      </c>
      <c r="K71" s="173"/>
      <c r="L71" s="45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  <c r="AM71" s="64"/>
      <c r="AN71" s="64"/>
      <c r="AO71" s="64"/>
      <c r="AP71" s="64"/>
      <c r="AQ71" s="64"/>
      <c r="AR71" s="64"/>
      <c r="AS71" s="64"/>
      <c r="AT71" s="64"/>
      <c r="AU71" s="64"/>
      <c r="AV71" s="64"/>
      <c r="AW71" s="64"/>
      <c r="AX71" s="64"/>
      <c r="AY71" s="64"/>
      <c r="AZ71" s="64"/>
      <c r="BA71" s="64"/>
      <c r="BB71" s="64"/>
      <c r="BC71" s="64"/>
      <c r="BD71" s="64"/>
      <c r="BE71" s="64"/>
      <c r="BF71" s="64"/>
      <c r="BG71" s="64"/>
      <c r="BH71" s="64"/>
      <c r="BI71" s="64"/>
      <c r="BJ71" s="64"/>
      <c r="BK71" s="64"/>
      <c r="BL71" s="64"/>
      <c r="BM71" s="64"/>
      <c r="BN71" s="64"/>
      <c r="BO71" s="64"/>
      <c r="BP71" s="64"/>
      <c r="BQ71" s="64"/>
      <c r="BR71" s="64"/>
      <c r="BS71" s="64"/>
      <c r="BT71" s="64"/>
      <c r="BU71" s="64"/>
      <c r="BV71" s="64"/>
      <c r="BW71" s="64"/>
      <c r="BX71" s="64"/>
      <c r="BY71" s="64"/>
      <c r="BZ71" s="64"/>
      <c r="CA71" s="64"/>
      <c r="CB71" s="64"/>
      <c r="CC71" s="64"/>
      <c r="CD71" s="64"/>
      <c r="CE71" s="64"/>
      <c r="CF71" s="64"/>
      <c r="CG71" s="64"/>
      <c r="CH71" s="64"/>
      <c r="CI71" s="64"/>
      <c r="CJ71" s="64"/>
      <c r="CK71" s="64"/>
      <c r="CL71" s="64"/>
      <c r="CM71" s="64"/>
      <c r="CN71" s="64"/>
    </row>
    <row r="72" spans="1:92" s="46" customFormat="1" ht="27.6">
      <c r="A72" s="176" t="s">
        <v>293</v>
      </c>
      <c r="B72" s="176" t="s">
        <v>17</v>
      </c>
      <c r="C72" s="170">
        <v>91928</v>
      </c>
      <c r="D72" s="171" t="s">
        <v>310</v>
      </c>
      <c r="E72" s="170" t="s">
        <v>21</v>
      </c>
      <c r="F72" s="206">
        <f>'Memória de Cálculo'!H336</f>
        <v>2600.1000000000004</v>
      </c>
      <c r="G72" s="240">
        <v>7.21</v>
      </c>
      <c r="H72" s="233">
        <f t="shared" ref="H72:H77" si="14">ROUND(G72*$K$7,2)</f>
        <v>8.5500000000000007</v>
      </c>
      <c r="I72" s="233">
        <f t="shared" ref="I72:I77" si="15">ROUND(H72*F72,2)</f>
        <v>22230.86</v>
      </c>
      <c r="J72" s="36">
        <f t="shared" si="9"/>
        <v>0.10163075158999342</v>
      </c>
      <c r="K72" s="173"/>
      <c r="L72" s="45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L72" s="64"/>
      <c r="AM72" s="64"/>
      <c r="AN72" s="64"/>
      <c r="AO72" s="64"/>
      <c r="AP72" s="64"/>
      <c r="AQ72" s="64"/>
      <c r="AR72" s="64"/>
      <c r="AS72" s="64"/>
      <c r="AT72" s="64"/>
      <c r="AU72" s="64"/>
      <c r="AV72" s="64"/>
      <c r="AW72" s="64"/>
      <c r="AX72" s="64"/>
      <c r="AY72" s="64"/>
      <c r="AZ72" s="64"/>
      <c r="BA72" s="64"/>
      <c r="BB72" s="64"/>
      <c r="BC72" s="64"/>
      <c r="BD72" s="64"/>
      <c r="BE72" s="64"/>
      <c r="BF72" s="64"/>
      <c r="BG72" s="64"/>
      <c r="BH72" s="64"/>
      <c r="BI72" s="64"/>
      <c r="BJ72" s="64"/>
      <c r="BK72" s="64"/>
      <c r="BL72" s="64"/>
      <c r="BM72" s="64"/>
      <c r="BN72" s="64"/>
      <c r="BO72" s="64"/>
      <c r="BP72" s="64"/>
      <c r="BQ72" s="64"/>
      <c r="BR72" s="64"/>
      <c r="BS72" s="64"/>
      <c r="BT72" s="64"/>
      <c r="BU72" s="64"/>
      <c r="BV72" s="64"/>
      <c r="BW72" s="64"/>
      <c r="BX72" s="64"/>
      <c r="BY72" s="64"/>
      <c r="BZ72" s="64"/>
      <c r="CA72" s="64"/>
      <c r="CB72" s="64"/>
      <c r="CC72" s="64"/>
      <c r="CD72" s="64"/>
      <c r="CE72" s="64"/>
      <c r="CF72" s="64"/>
      <c r="CG72" s="64"/>
      <c r="CH72" s="64"/>
      <c r="CI72" s="64"/>
      <c r="CJ72" s="64"/>
      <c r="CK72" s="64"/>
      <c r="CL72" s="64"/>
      <c r="CM72" s="64"/>
      <c r="CN72" s="64"/>
    </row>
    <row r="73" spans="1:92" s="46" customFormat="1" ht="27.6">
      <c r="A73" s="176" t="s">
        <v>299</v>
      </c>
      <c r="B73" s="176" t="s">
        <v>17</v>
      </c>
      <c r="C73" s="170">
        <v>91930</v>
      </c>
      <c r="D73" s="171" t="s">
        <v>311</v>
      </c>
      <c r="E73" s="170" t="s">
        <v>21</v>
      </c>
      <c r="F73" s="206">
        <f>'Memória de Cálculo'!H355</f>
        <v>3860.55</v>
      </c>
      <c r="G73" s="240">
        <v>10.050000000000001</v>
      </c>
      <c r="H73" s="233">
        <f t="shared" si="14"/>
        <v>11.92</v>
      </c>
      <c r="I73" s="233">
        <f t="shared" si="15"/>
        <v>46017.760000000002</v>
      </c>
      <c r="J73" s="36">
        <f t="shared" si="9"/>
        <v>0.21037510628414449</v>
      </c>
      <c r="K73" s="173"/>
      <c r="L73" s="45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  <c r="AM73" s="64"/>
      <c r="AN73" s="64"/>
      <c r="AO73" s="64"/>
      <c r="AP73" s="64"/>
      <c r="AQ73" s="64"/>
      <c r="AR73" s="64"/>
      <c r="AS73" s="64"/>
      <c r="AT73" s="64"/>
      <c r="AU73" s="64"/>
      <c r="AV73" s="64"/>
      <c r="AW73" s="64"/>
      <c r="AX73" s="64"/>
      <c r="AY73" s="64"/>
      <c r="AZ73" s="64"/>
      <c r="BA73" s="64"/>
      <c r="BB73" s="64"/>
      <c r="BC73" s="64"/>
      <c r="BD73" s="64"/>
      <c r="BE73" s="64"/>
      <c r="BF73" s="64"/>
      <c r="BG73" s="64"/>
      <c r="BH73" s="64"/>
      <c r="BI73" s="64"/>
      <c r="BJ73" s="64"/>
      <c r="BK73" s="64"/>
      <c r="BL73" s="64"/>
      <c r="BM73" s="64"/>
      <c r="BN73" s="64"/>
      <c r="BO73" s="64"/>
      <c r="BP73" s="64"/>
      <c r="BQ73" s="64"/>
      <c r="BR73" s="64"/>
      <c r="BS73" s="64"/>
      <c r="BT73" s="64"/>
      <c r="BU73" s="64"/>
      <c r="BV73" s="64"/>
      <c r="BW73" s="64"/>
      <c r="BX73" s="64"/>
      <c r="BY73" s="64"/>
      <c r="BZ73" s="64"/>
      <c r="CA73" s="64"/>
      <c r="CB73" s="64"/>
      <c r="CC73" s="64"/>
      <c r="CD73" s="64"/>
      <c r="CE73" s="64"/>
      <c r="CF73" s="64"/>
      <c r="CG73" s="64"/>
      <c r="CH73" s="64"/>
      <c r="CI73" s="64"/>
      <c r="CJ73" s="64"/>
      <c r="CK73" s="64"/>
      <c r="CL73" s="64"/>
      <c r="CM73" s="64"/>
      <c r="CN73" s="64"/>
    </row>
    <row r="74" spans="1:92" s="46" customFormat="1" ht="27.6">
      <c r="A74" s="176" t="s">
        <v>305</v>
      </c>
      <c r="B74" s="176" t="s">
        <v>17</v>
      </c>
      <c r="C74" s="170">
        <v>91993</v>
      </c>
      <c r="D74" s="171" t="s">
        <v>312</v>
      </c>
      <c r="E74" s="170" t="s">
        <v>31</v>
      </c>
      <c r="F74" s="206">
        <f>'Memória de Cálculo'!H390</f>
        <v>37</v>
      </c>
      <c r="G74" s="240">
        <v>47.92</v>
      </c>
      <c r="H74" s="233">
        <f t="shared" si="14"/>
        <v>56.82</v>
      </c>
      <c r="I74" s="233">
        <f t="shared" si="15"/>
        <v>2102.34</v>
      </c>
      <c r="J74" s="36">
        <f t="shared" si="9"/>
        <v>9.6110719197416011E-3</v>
      </c>
      <c r="K74" s="173"/>
      <c r="L74" s="45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  <c r="AM74" s="64"/>
      <c r="AN74" s="64"/>
      <c r="AO74" s="64"/>
      <c r="AP74" s="64"/>
      <c r="AQ74" s="64"/>
      <c r="AR74" s="64"/>
      <c r="AS74" s="64"/>
      <c r="AT74" s="64"/>
      <c r="AU74" s="64"/>
      <c r="AV74" s="64"/>
      <c r="AW74" s="64"/>
      <c r="AX74" s="64"/>
      <c r="AY74" s="64"/>
      <c r="AZ74" s="64"/>
      <c r="BA74" s="64"/>
      <c r="BB74" s="64"/>
      <c r="BC74" s="64"/>
      <c r="BD74" s="64"/>
      <c r="BE74" s="64"/>
      <c r="BF74" s="64"/>
      <c r="BG74" s="64"/>
      <c r="BH74" s="64"/>
      <c r="BI74" s="64"/>
      <c r="BJ74" s="64"/>
      <c r="BK74" s="64"/>
      <c r="BL74" s="64"/>
      <c r="BM74" s="64"/>
      <c r="BN74" s="64"/>
      <c r="BO74" s="64"/>
      <c r="BP74" s="64"/>
      <c r="BQ74" s="64"/>
      <c r="BR74" s="64"/>
      <c r="BS74" s="64"/>
      <c r="BT74" s="64"/>
      <c r="BU74" s="64"/>
      <c r="BV74" s="64"/>
      <c r="BW74" s="64"/>
      <c r="BX74" s="64"/>
      <c r="BY74" s="64"/>
      <c r="BZ74" s="64"/>
      <c r="CA74" s="64"/>
      <c r="CB74" s="64"/>
      <c r="CC74" s="64"/>
      <c r="CD74" s="64"/>
      <c r="CE74" s="64"/>
      <c r="CF74" s="64"/>
      <c r="CG74" s="64"/>
      <c r="CH74" s="64"/>
      <c r="CI74" s="64"/>
      <c r="CJ74" s="64"/>
      <c r="CK74" s="64"/>
      <c r="CL74" s="64"/>
      <c r="CM74" s="64"/>
      <c r="CN74" s="64"/>
    </row>
    <row r="75" spans="1:92" s="46" customFormat="1" ht="27.6">
      <c r="A75" s="176" t="s">
        <v>306</v>
      </c>
      <c r="B75" s="176" t="s">
        <v>17</v>
      </c>
      <c r="C75" s="170">
        <v>104318</v>
      </c>
      <c r="D75" s="171" t="s">
        <v>313</v>
      </c>
      <c r="E75" s="170" t="s">
        <v>31</v>
      </c>
      <c r="F75" s="206">
        <f>'Memória de Cálculo'!H425</f>
        <v>37</v>
      </c>
      <c r="G75" s="240">
        <v>7.61</v>
      </c>
      <c r="H75" s="233">
        <f t="shared" si="14"/>
        <v>9.02</v>
      </c>
      <c r="I75" s="233">
        <f t="shared" si="15"/>
        <v>333.74</v>
      </c>
      <c r="J75" s="36">
        <f t="shared" si="9"/>
        <v>1.5257280661047034E-3</v>
      </c>
      <c r="K75" s="173"/>
      <c r="L75" s="45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4"/>
      <c r="AO75" s="64"/>
      <c r="AP75" s="64"/>
      <c r="AQ75" s="64"/>
      <c r="AR75" s="64"/>
      <c r="AS75" s="64"/>
      <c r="AT75" s="64"/>
      <c r="AU75" s="64"/>
      <c r="AV75" s="64"/>
      <c r="AW75" s="64"/>
      <c r="AX75" s="64"/>
      <c r="AY75" s="64"/>
      <c r="AZ75" s="64"/>
      <c r="BA75" s="64"/>
      <c r="BB75" s="64"/>
      <c r="BC75" s="64"/>
      <c r="BD75" s="64"/>
      <c r="BE75" s="64"/>
      <c r="BF75" s="64"/>
      <c r="BG75" s="64"/>
      <c r="BH75" s="64"/>
      <c r="BI75" s="64"/>
      <c r="BJ75" s="64"/>
      <c r="BK75" s="64"/>
      <c r="BL75" s="64"/>
      <c r="BM75" s="64"/>
      <c r="BN75" s="64"/>
      <c r="BO75" s="64"/>
      <c r="BP75" s="64"/>
      <c r="BQ75" s="64"/>
      <c r="BR75" s="64"/>
      <c r="BS75" s="64"/>
      <c r="BT75" s="64"/>
      <c r="BU75" s="64"/>
      <c r="BV75" s="64"/>
      <c r="BW75" s="64"/>
      <c r="BX75" s="64"/>
      <c r="BY75" s="64"/>
      <c r="BZ75" s="64"/>
      <c r="CA75" s="64"/>
      <c r="CB75" s="64"/>
      <c r="CC75" s="64"/>
      <c r="CD75" s="64"/>
      <c r="CE75" s="64"/>
      <c r="CF75" s="64"/>
      <c r="CG75" s="64"/>
      <c r="CH75" s="64"/>
      <c r="CI75" s="64"/>
      <c r="CJ75" s="64"/>
      <c r="CK75" s="64"/>
      <c r="CL75" s="64"/>
      <c r="CM75" s="64"/>
      <c r="CN75" s="64"/>
    </row>
    <row r="76" spans="1:92" s="46" customFormat="1" ht="27.6">
      <c r="A76" s="176" t="s">
        <v>365</v>
      </c>
      <c r="B76" s="176" t="s">
        <v>17</v>
      </c>
      <c r="C76" s="170">
        <v>104317</v>
      </c>
      <c r="D76" s="171" t="s">
        <v>314</v>
      </c>
      <c r="E76" s="170" t="s">
        <v>31</v>
      </c>
      <c r="F76" s="206">
        <f>'Memória de Cálculo'!H460</f>
        <v>74</v>
      </c>
      <c r="G76" s="240">
        <v>7.09</v>
      </c>
      <c r="H76" s="233">
        <f t="shared" si="14"/>
        <v>8.41</v>
      </c>
      <c r="I76" s="233">
        <f t="shared" si="15"/>
        <v>622.34</v>
      </c>
      <c r="J76" s="36">
        <f t="shared" si="9"/>
        <v>2.8450937995433607E-3</v>
      </c>
      <c r="K76" s="173"/>
      <c r="L76" s="45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64"/>
      <c r="AO76" s="64"/>
      <c r="AP76" s="64"/>
      <c r="AQ76" s="64"/>
      <c r="AR76" s="64"/>
      <c r="AS76" s="64"/>
      <c r="AT76" s="64"/>
      <c r="AU76" s="64"/>
      <c r="AV76" s="64"/>
      <c r="AW76" s="64"/>
      <c r="AX76" s="64"/>
      <c r="AY76" s="64"/>
      <c r="AZ76" s="64"/>
      <c r="BA76" s="64"/>
      <c r="BB76" s="64"/>
      <c r="BC76" s="64"/>
      <c r="BD76" s="64"/>
      <c r="BE76" s="64"/>
      <c r="BF76" s="64"/>
      <c r="BG76" s="64"/>
      <c r="BH76" s="64"/>
      <c r="BI76" s="64"/>
      <c r="BJ76" s="64"/>
      <c r="BK76" s="64"/>
      <c r="BL76" s="64"/>
      <c r="BM76" s="64"/>
      <c r="BN76" s="64"/>
      <c r="BO76" s="64"/>
      <c r="BP76" s="64"/>
      <c r="BQ76" s="64"/>
      <c r="BR76" s="64"/>
      <c r="BS76" s="64"/>
      <c r="BT76" s="64"/>
      <c r="BU76" s="64"/>
      <c r="BV76" s="64"/>
      <c r="BW76" s="64"/>
      <c r="BX76" s="64"/>
      <c r="BY76" s="64"/>
      <c r="BZ76" s="64"/>
      <c r="CA76" s="64"/>
      <c r="CB76" s="64"/>
      <c r="CC76" s="64"/>
      <c r="CD76" s="64"/>
      <c r="CE76" s="64"/>
      <c r="CF76" s="64"/>
      <c r="CG76" s="64"/>
      <c r="CH76" s="64"/>
      <c r="CI76" s="64"/>
      <c r="CJ76" s="64"/>
      <c r="CK76" s="64"/>
      <c r="CL76" s="64"/>
      <c r="CM76" s="64"/>
      <c r="CN76" s="64"/>
    </row>
    <row r="77" spans="1:92" s="46" customFormat="1" ht="27.6">
      <c r="A77" s="176" t="s">
        <v>366</v>
      </c>
      <c r="B77" s="176" t="s">
        <v>17</v>
      </c>
      <c r="C77" s="170">
        <v>104315</v>
      </c>
      <c r="D77" s="171" t="s">
        <v>315</v>
      </c>
      <c r="E77" s="170" t="s">
        <v>21</v>
      </c>
      <c r="F77" s="206">
        <f>'Memória de Cálculo'!H466</f>
        <v>142.29999999999998</v>
      </c>
      <c r="G77" s="240">
        <v>16.899999999999999</v>
      </c>
      <c r="H77" s="233">
        <f t="shared" si="14"/>
        <v>20.04</v>
      </c>
      <c r="I77" s="233">
        <f t="shared" si="15"/>
        <v>2851.69</v>
      </c>
      <c r="J77" s="36">
        <f t="shared" si="9"/>
        <v>1.3036805503775759E-2</v>
      </c>
      <c r="K77" s="173"/>
      <c r="L77" s="45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  <c r="AO77" s="64"/>
      <c r="AP77" s="64"/>
      <c r="AQ77" s="64"/>
      <c r="AR77" s="64"/>
      <c r="AS77" s="64"/>
      <c r="AT77" s="64"/>
      <c r="AU77" s="64"/>
      <c r="AV77" s="64"/>
      <c r="AW77" s="64"/>
      <c r="AX77" s="64"/>
      <c r="AY77" s="64"/>
      <c r="AZ77" s="64"/>
      <c r="BA77" s="64"/>
      <c r="BB77" s="64"/>
      <c r="BC77" s="64"/>
      <c r="BD77" s="64"/>
      <c r="BE77" s="64"/>
      <c r="BF77" s="64"/>
      <c r="BG77" s="64"/>
      <c r="BH77" s="64"/>
      <c r="BI77" s="64"/>
      <c r="BJ77" s="64"/>
      <c r="BK77" s="64"/>
      <c r="BL77" s="64"/>
      <c r="BM77" s="64"/>
      <c r="BN77" s="64"/>
      <c r="BO77" s="64"/>
      <c r="BP77" s="64"/>
      <c r="BQ77" s="64"/>
      <c r="BR77" s="64"/>
      <c r="BS77" s="64"/>
      <c r="BT77" s="64"/>
      <c r="BU77" s="64"/>
      <c r="BV77" s="64"/>
      <c r="BW77" s="64"/>
      <c r="BX77" s="64"/>
      <c r="BY77" s="64"/>
      <c r="BZ77" s="64"/>
      <c r="CA77" s="64"/>
      <c r="CB77" s="64"/>
      <c r="CC77" s="64"/>
      <c r="CD77" s="64"/>
      <c r="CE77" s="64"/>
      <c r="CF77" s="64"/>
      <c r="CG77" s="64"/>
      <c r="CH77" s="64"/>
      <c r="CI77" s="64"/>
      <c r="CJ77" s="64"/>
      <c r="CK77" s="64"/>
      <c r="CL77" s="64"/>
      <c r="CM77" s="64"/>
      <c r="CN77" s="64"/>
    </row>
    <row r="78" spans="1:92" s="46" customFormat="1">
      <c r="A78" s="52"/>
      <c r="B78" s="52"/>
      <c r="C78" s="52"/>
      <c r="D78" s="42" t="s">
        <v>32</v>
      </c>
      <c r="E78" s="52"/>
      <c r="F78" s="47"/>
      <c r="G78" s="241"/>
      <c r="H78" s="241"/>
      <c r="I78" s="236">
        <f>SUM(I47:I77)</f>
        <v>108846.36</v>
      </c>
      <c r="J78" s="36">
        <f t="shared" si="9"/>
        <v>0.49760276366433859</v>
      </c>
      <c r="K78" s="173"/>
      <c r="L78" s="45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64"/>
      <c r="AO78" s="64"/>
      <c r="AP78" s="64"/>
      <c r="AQ78" s="64"/>
      <c r="AR78" s="64"/>
      <c r="AS78" s="64"/>
      <c r="AT78" s="64"/>
      <c r="AU78" s="64"/>
      <c r="AV78" s="64"/>
      <c r="AW78" s="64"/>
      <c r="AX78" s="64"/>
      <c r="AY78" s="64"/>
      <c r="AZ78" s="64"/>
      <c r="BA78" s="64"/>
      <c r="BB78" s="64"/>
      <c r="BC78" s="64"/>
      <c r="BD78" s="64"/>
      <c r="BE78" s="64"/>
      <c r="BF78" s="64"/>
      <c r="BG78" s="64"/>
      <c r="BH78" s="64"/>
      <c r="BI78" s="64"/>
      <c r="BJ78" s="64"/>
      <c r="BK78" s="64"/>
      <c r="BL78" s="64"/>
      <c r="BM78" s="64"/>
      <c r="BN78" s="64"/>
      <c r="BO78" s="64"/>
      <c r="BP78" s="64"/>
      <c r="BQ78" s="64"/>
      <c r="BR78" s="64"/>
      <c r="BS78" s="64"/>
      <c r="BT78" s="64"/>
      <c r="BU78" s="64"/>
      <c r="BV78" s="64"/>
      <c r="BW78" s="64"/>
      <c r="BX78" s="64"/>
      <c r="BY78" s="64"/>
      <c r="BZ78" s="64"/>
      <c r="CA78" s="64"/>
      <c r="CB78" s="64"/>
      <c r="CC78" s="64"/>
      <c r="CD78" s="64"/>
      <c r="CE78" s="64"/>
      <c r="CF78" s="64"/>
      <c r="CG78" s="64"/>
      <c r="CH78" s="64"/>
      <c r="CI78" s="64"/>
      <c r="CJ78" s="64"/>
      <c r="CK78" s="64"/>
      <c r="CL78" s="64"/>
      <c r="CM78" s="64"/>
      <c r="CN78" s="64"/>
    </row>
    <row r="79" spans="1:92" s="46" customFormat="1">
      <c r="A79" s="176"/>
      <c r="B79" s="176"/>
      <c r="C79" s="183"/>
      <c r="D79" s="184"/>
      <c r="E79" s="185"/>
      <c r="F79" s="186"/>
      <c r="G79" s="240"/>
      <c r="H79" s="240"/>
      <c r="I79" s="240"/>
      <c r="J79" s="187"/>
      <c r="K79" s="173"/>
      <c r="L79" s="45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4"/>
      <c r="AR79" s="64"/>
      <c r="AS79" s="64"/>
      <c r="AT79" s="64"/>
      <c r="AU79" s="64"/>
      <c r="AV79" s="64"/>
      <c r="AW79" s="64"/>
      <c r="AX79" s="64"/>
      <c r="AY79" s="64"/>
      <c r="AZ79" s="64"/>
      <c r="BA79" s="64"/>
      <c r="BB79" s="64"/>
      <c r="BC79" s="64"/>
      <c r="BD79" s="64"/>
      <c r="BE79" s="64"/>
      <c r="BF79" s="64"/>
      <c r="BG79" s="64"/>
      <c r="BH79" s="64"/>
      <c r="BI79" s="64"/>
      <c r="BJ79" s="64"/>
      <c r="BK79" s="64"/>
      <c r="BL79" s="64"/>
      <c r="BM79" s="64"/>
      <c r="BN79" s="64"/>
      <c r="BO79" s="64"/>
      <c r="BP79" s="64"/>
      <c r="BQ79" s="64"/>
      <c r="BR79" s="64"/>
      <c r="BS79" s="64"/>
      <c r="BT79" s="64"/>
      <c r="BU79" s="64"/>
      <c r="BV79" s="64"/>
      <c r="BW79" s="64"/>
      <c r="BX79" s="64"/>
      <c r="BY79" s="64"/>
      <c r="BZ79" s="64"/>
      <c r="CA79" s="64"/>
      <c r="CB79" s="64"/>
      <c r="CC79" s="64"/>
      <c r="CD79" s="64"/>
      <c r="CE79" s="64"/>
      <c r="CF79" s="64"/>
      <c r="CG79" s="64"/>
      <c r="CH79" s="64"/>
      <c r="CI79" s="64"/>
      <c r="CJ79" s="64"/>
      <c r="CK79" s="64"/>
      <c r="CL79" s="64"/>
      <c r="CM79" s="64"/>
      <c r="CN79" s="64"/>
    </row>
    <row r="80" spans="1:92" s="46" customFormat="1">
      <c r="A80" s="24"/>
      <c r="B80" s="24"/>
      <c r="C80" s="24"/>
      <c r="D80" s="24" t="s">
        <v>39</v>
      </c>
      <c r="E80" s="55"/>
      <c r="F80" s="56"/>
      <c r="G80" s="243"/>
      <c r="H80" s="243"/>
      <c r="I80" s="244">
        <f>I12+I44+I78</f>
        <v>218741.47</v>
      </c>
      <c r="J80" s="57">
        <f>(I80*100/$I$80)/100</f>
        <v>1</v>
      </c>
      <c r="K80" s="37"/>
      <c r="L80" s="58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  <c r="AP80" s="64"/>
      <c r="AQ80" s="64"/>
      <c r="AR80" s="64"/>
      <c r="AS80" s="64"/>
      <c r="AT80" s="64"/>
      <c r="AU80" s="64"/>
      <c r="AV80" s="64"/>
      <c r="AW80" s="64"/>
      <c r="AX80" s="64"/>
      <c r="AY80" s="64"/>
      <c r="AZ80" s="64"/>
      <c r="BA80" s="64"/>
      <c r="BB80" s="64"/>
      <c r="BC80" s="64"/>
      <c r="BD80" s="64"/>
      <c r="BE80" s="64"/>
      <c r="BF80" s="64"/>
      <c r="BG80" s="64"/>
      <c r="BH80" s="64"/>
      <c r="BI80" s="64"/>
      <c r="BJ80" s="64"/>
      <c r="BK80" s="64"/>
      <c r="BL80" s="64"/>
      <c r="BM80" s="64"/>
      <c r="BN80" s="64"/>
      <c r="BO80" s="64"/>
      <c r="BP80" s="64"/>
      <c r="BQ80" s="64"/>
      <c r="BR80" s="64"/>
      <c r="BS80" s="64"/>
      <c r="BT80" s="64"/>
      <c r="BU80" s="64"/>
      <c r="BV80" s="64"/>
      <c r="BW80" s="64"/>
      <c r="BX80" s="64"/>
      <c r="BY80" s="64"/>
      <c r="BZ80" s="64"/>
      <c r="CA80" s="64"/>
      <c r="CB80" s="64"/>
      <c r="CC80" s="64"/>
      <c r="CD80" s="64"/>
      <c r="CE80" s="64"/>
      <c r="CF80" s="64"/>
      <c r="CG80" s="64"/>
      <c r="CH80" s="64"/>
      <c r="CI80" s="64"/>
      <c r="CJ80" s="64"/>
      <c r="CK80" s="64"/>
      <c r="CL80" s="64"/>
      <c r="CM80" s="64"/>
      <c r="CN80" s="64"/>
    </row>
    <row r="81" spans="1:92" s="46" customFormat="1">
      <c r="A81" s="42"/>
      <c r="B81" s="42"/>
      <c r="C81" s="42"/>
      <c r="D81" s="54"/>
      <c r="E81" s="50"/>
      <c r="F81" s="51"/>
      <c r="G81" s="51"/>
      <c r="H81" s="51"/>
      <c r="I81" s="59"/>
      <c r="J81" s="59"/>
      <c r="K81" s="37"/>
      <c r="L81" s="60">
        <f>2294996.41*7%</f>
        <v>160649.74870000003</v>
      </c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  <c r="AP81" s="64"/>
      <c r="AQ81" s="64"/>
      <c r="AR81" s="64"/>
      <c r="AS81" s="64"/>
      <c r="AT81" s="64"/>
      <c r="AU81" s="64"/>
      <c r="AV81" s="64"/>
      <c r="AW81" s="64"/>
      <c r="AX81" s="64"/>
      <c r="AY81" s="64"/>
      <c r="AZ81" s="64"/>
      <c r="BA81" s="64"/>
      <c r="BB81" s="64"/>
      <c r="BC81" s="64"/>
      <c r="BD81" s="64"/>
      <c r="BE81" s="64"/>
      <c r="BF81" s="64"/>
      <c r="BG81" s="64"/>
      <c r="BH81" s="64"/>
      <c r="BI81" s="64"/>
      <c r="BJ81" s="64"/>
      <c r="BK81" s="64"/>
      <c r="BL81" s="64"/>
      <c r="BM81" s="64"/>
      <c r="BN81" s="64"/>
      <c r="BO81" s="64"/>
      <c r="BP81" s="64"/>
      <c r="BQ81" s="64"/>
      <c r="BR81" s="64"/>
      <c r="BS81" s="64"/>
      <c r="BT81" s="64"/>
      <c r="BU81" s="64"/>
      <c r="BV81" s="64"/>
      <c r="BW81" s="64"/>
      <c r="BX81" s="64"/>
      <c r="BY81" s="64"/>
      <c r="BZ81" s="64"/>
      <c r="CA81" s="64"/>
      <c r="CB81" s="64"/>
      <c r="CC81" s="64"/>
      <c r="CD81" s="64"/>
      <c r="CE81" s="64"/>
      <c r="CF81" s="64"/>
      <c r="CG81" s="64"/>
      <c r="CH81" s="64"/>
      <c r="CI81" s="64"/>
      <c r="CJ81" s="64"/>
      <c r="CK81" s="64"/>
      <c r="CL81" s="64"/>
      <c r="CM81" s="64"/>
      <c r="CN81" s="64"/>
    </row>
    <row r="82" spans="1:92" s="46" customFormat="1">
      <c r="A82" s="255" t="s">
        <v>133</v>
      </c>
      <c r="B82" s="255"/>
      <c r="C82" s="255"/>
      <c r="D82" s="255"/>
      <c r="E82" s="255"/>
      <c r="F82" s="255"/>
      <c r="G82" s="255"/>
      <c r="H82" s="255"/>
      <c r="I82" s="255"/>
      <c r="J82" s="61"/>
      <c r="K82" s="62"/>
      <c r="L82" s="45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  <c r="AT82" s="64"/>
      <c r="AU82" s="64"/>
      <c r="AV82" s="64"/>
      <c r="AW82" s="64"/>
      <c r="AX82" s="64"/>
      <c r="AY82" s="64"/>
      <c r="AZ82" s="64"/>
      <c r="BA82" s="64"/>
      <c r="BB82" s="64"/>
      <c r="BC82" s="64"/>
      <c r="BD82" s="64"/>
      <c r="BE82" s="64"/>
      <c r="BF82" s="64"/>
      <c r="BG82" s="64"/>
      <c r="BH82" s="64"/>
      <c r="BI82" s="64"/>
      <c r="BJ82" s="64"/>
      <c r="BK82" s="64"/>
      <c r="BL82" s="64"/>
      <c r="BM82" s="64"/>
      <c r="BN82" s="64"/>
      <c r="BO82" s="64"/>
      <c r="BP82" s="64"/>
      <c r="BQ82" s="64"/>
      <c r="BR82" s="64"/>
      <c r="BS82" s="64"/>
      <c r="BT82" s="64"/>
      <c r="BU82" s="64"/>
      <c r="BV82" s="64"/>
      <c r="BW82" s="64"/>
      <c r="BX82" s="64"/>
      <c r="BY82" s="64"/>
      <c r="BZ82" s="64"/>
      <c r="CA82" s="64"/>
      <c r="CB82" s="64"/>
      <c r="CC82" s="64"/>
      <c r="CD82" s="64"/>
      <c r="CE82" s="64"/>
      <c r="CF82" s="64"/>
      <c r="CG82" s="64"/>
      <c r="CH82" s="64"/>
      <c r="CI82" s="64"/>
      <c r="CJ82" s="64"/>
      <c r="CK82" s="64"/>
      <c r="CL82" s="64"/>
      <c r="CM82" s="64"/>
      <c r="CN82" s="64"/>
    </row>
    <row r="83" spans="1:92" s="46" customFormat="1">
      <c r="A83" s="256" t="s">
        <v>134</v>
      </c>
      <c r="B83" s="256"/>
      <c r="C83" s="256"/>
      <c r="D83" s="256"/>
      <c r="E83" s="256"/>
      <c r="F83" s="256"/>
      <c r="G83" s="256"/>
      <c r="H83" s="256"/>
      <c r="I83" s="256"/>
      <c r="J83" s="61"/>
      <c r="K83" s="62"/>
      <c r="L83" s="45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64"/>
      <c r="AO83" s="64"/>
      <c r="AP83" s="64"/>
      <c r="AQ83" s="64"/>
      <c r="AR83" s="64"/>
      <c r="AS83" s="64"/>
      <c r="AT83" s="64"/>
      <c r="AU83" s="64"/>
      <c r="AV83" s="64"/>
      <c r="AW83" s="64"/>
      <c r="AX83" s="64"/>
      <c r="AY83" s="64"/>
      <c r="AZ83" s="64"/>
      <c r="BA83" s="64"/>
      <c r="BB83" s="64"/>
      <c r="BC83" s="64"/>
      <c r="BD83" s="64"/>
      <c r="BE83" s="64"/>
      <c r="BF83" s="64"/>
      <c r="BG83" s="64"/>
      <c r="BH83" s="64"/>
      <c r="BI83" s="64"/>
      <c r="BJ83" s="64"/>
      <c r="BK83" s="64"/>
      <c r="BL83" s="64"/>
      <c r="BM83" s="64"/>
      <c r="BN83" s="64"/>
      <c r="BO83" s="64"/>
      <c r="BP83" s="64"/>
      <c r="BQ83" s="64"/>
      <c r="BR83" s="64"/>
      <c r="BS83" s="64"/>
      <c r="BT83" s="64"/>
      <c r="BU83" s="64"/>
      <c r="BV83" s="64"/>
      <c r="BW83" s="64"/>
      <c r="BX83" s="64"/>
      <c r="BY83" s="64"/>
      <c r="BZ83" s="64"/>
      <c r="CA83" s="64"/>
      <c r="CB83" s="64"/>
      <c r="CC83" s="64"/>
      <c r="CD83" s="64"/>
      <c r="CE83" s="64"/>
      <c r="CF83" s="64"/>
      <c r="CG83" s="64"/>
      <c r="CH83" s="64"/>
      <c r="CI83" s="64"/>
      <c r="CJ83" s="64"/>
      <c r="CK83" s="64"/>
      <c r="CL83" s="64"/>
      <c r="CM83" s="64"/>
      <c r="CN83" s="64"/>
    </row>
    <row r="87" spans="1:92">
      <c r="I87" s="3">
        <v>460659.35</v>
      </c>
    </row>
    <row r="88" spans="1:92">
      <c r="I88" s="182">
        <f>I80-I87</f>
        <v>-241917.87999999998</v>
      </c>
    </row>
  </sheetData>
  <mergeCells count="10">
    <mergeCell ref="A1:J1"/>
    <mergeCell ref="A6:I6"/>
    <mergeCell ref="A7:J7"/>
    <mergeCell ref="A82:I82"/>
    <mergeCell ref="A83:I83"/>
    <mergeCell ref="F2:I2"/>
    <mergeCell ref="F3:I3"/>
    <mergeCell ref="A4:E4"/>
    <mergeCell ref="F4:I4"/>
    <mergeCell ref="F5:I5"/>
  </mergeCells>
  <phoneticPr fontId="25" type="noConversion"/>
  <pageMargins left="0.51181102362204722" right="0.51181102362204722" top="0.78740157480314965" bottom="0.78740157480314965" header="0.31496062992125984" footer="0.31496062992125984"/>
  <pageSetup paperSize="9" scale="54" orientation="portrait" r:id="rId1"/>
  <headerFoot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6E23C-53DD-4327-9DB9-75C4C40D3C12}">
  <dimension ref="A1:H467"/>
  <sheetViews>
    <sheetView view="pageBreakPreview" topLeftCell="A167" zoomScaleNormal="100" zoomScaleSheetLayoutView="100" workbookViewId="0">
      <selection activeCell="D186" sqref="D186"/>
    </sheetView>
  </sheetViews>
  <sheetFormatPr defaultColWidth="9.109375" defaultRowHeight="13.8"/>
  <cols>
    <col min="1" max="1" width="7.6640625" style="65" customWidth="1"/>
    <col min="2" max="2" width="73.6640625" style="65" customWidth="1"/>
    <col min="3" max="3" width="8.44140625" style="76" customWidth="1"/>
    <col min="4" max="4" width="13.88671875" style="79" customWidth="1"/>
    <col min="5" max="6" width="9" style="79" customWidth="1"/>
    <col min="7" max="7" width="11.33203125" style="79" customWidth="1"/>
    <col min="8" max="8" width="9.44140625" style="79" customWidth="1"/>
    <col min="9" max="256" width="9.109375" style="65"/>
    <col min="257" max="257" width="7.6640625" style="65" customWidth="1"/>
    <col min="258" max="258" width="73.6640625" style="65" customWidth="1"/>
    <col min="259" max="259" width="8.44140625" style="65" customWidth="1"/>
    <col min="260" max="260" width="13.88671875" style="65" customWidth="1"/>
    <col min="261" max="262" width="9" style="65" customWidth="1"/>
    <col min="263" max="263" width="11.33203125" style="65" customWidth="1"/>
    <col min="264" max="264" width="9.44140625" style="65" customWidth="1"/>
    <col min="265" max="512" width="9.109375" style="65"/>
    <col min="513" max="513" width="7.6640625" style="65" customWidth="1"/>
    <col min="514" max="514" width="73.6640625" style="65" customWidth="1"/>
    <col min="515" max="515" width="8.44140625" style="65" customWidth="1"/>
    <col min="516" max="516" width="13.88671875" style="65" customWidth="1"/>
    <col min="517" max="518" width="9" style="65" customWidth="1"/>
    <col min="519" max="519" width="11.33203125" style="65" customWidth="1"/>
    <col min="520" max="520" width="9.44140625" style="65" customWidth="1"/>
    <col min="521" max="768" width="9.109375" style="65"/>
    <col min="769" max="769" width="7.6640625" style="65" customWidth="1"/>
    <col min="770" max="770" width="73.6640625" style="65" customWidth="1"/>
    <col min="771" max="771" width="8.44140625" style="65" customWidth="1"/>
    <col min="772" max="772" width="13.88671875" style="65" customWidth="1"/>
    <col min="773" max="774" width="9" style="65" customWidth="1"/>
    <col min="775" max="775" width="11.33203125" style="65" customWidth="1"/>
    <col min="776" max="776" width="9.44140625" style="65" customWidth="1"/>
    <col min="777" max="1024" width="9.109375" style="65"/>
    <col min="1025" max="1025" width="7.6640625" style="65" customWidth="1"/>
    <col min="1026" max="1026" width="73.6640625" style="65" customWidth="1"/>
    <col min="1027" max="1027" width="8.44140625" style="65" customWidth="1"/>
    <col min="1028" max="1028" width="13.88671875" style="65" customWidth="1"/>
    <col min="1029" max="1030" width="9" style="65" customWidth="1"/>
    <col min="1031" max="1031" width="11.33203125" style="65" customWidth="1"/>
    <col min="1032" max="1032" width="9.44140625" style="65" customWidth="1"/>
    <col min="1033" max="1280" width="9.109375" style="65"/>
    <col min="1281" max="1281" width="7.6640625" style="65" customWidth="1"/>
    <col min="1282" max="1282" width="73.6640625" style="65" customWidth="1"/>
    <col min="1283" max="1283" width="8.44140625" style="65" customWidth="1"/>
    <col min="1284" max="1284" width="13.88671875" style="65" customWidth="1"/>
    <col min="1285" max="1286" width="9" style="65" customWidth="1"/>
    <col min="1287" max="1287" width="11.33203125" style="65" customWidth="1"/>
    <col min="1288" max="1288" width="9.44140625" style="65" customWidth="1"/>
    <col min="1289" max="1536" width="9.109375" style="65"/>
    <col min="1537" max="1537" width="7.6640625" style="65" customWidth="1"/>
    <col min="1538" max="1538" width="73.6640625" style="65" customWidth="1"/>
    <col min="1539" max="1539" width="8.44140625" style="65" customWidth="1"/>
    <col min="1540" max="1540" width="13.88671875" style="65" customWidth="1"/>
    <col min="1541" max="1542" width="9" style="65" customWidth="1"/>
    <col min="1543" max="1543" width="11.33203125" style="65" customWidth="1"/>
    <col min="1544" max="1544" width="9.44140625" style="65" customWidth="1"/>
    <col min="1545" max="1792" width="9.109375" style="65"/>
    <col min="1793" max="1793" width="7.6640625" style="65" customWidth="1"/>
    <col min="1794" max="1794" width="73.6640625" style="65" customWidth="1"/>
    <col min="1795" max="1795" width="8.44140625" style="65" customWidth="1"/>
    <col min="1796" max="1796" width="13.88671875" style="65" customWidth="1"/>
    <col min="1797" max="1798" width="9" style="65" customWidth="1"/>
    <col min="1799" max="1799" width="11.33203125" style="65" customWidth="1"/>
    <col min="1800" max="1800" width="9.44140625" style="65" customWidth="1"/>
    <col min="1801" max="2048" width="9.109375" style="65"/>
    <col min="2049" max="2049" width="7.6640625" style="65" customWidth="1"/>
    <col min="2050" max="2050" width="73.6640625" style="65" customWidth="1"/>
    <col min="2051" max="2051" width="8.44140625" style="65" customWidth="1"/>
    <col min="2052" max="2052" width="13.88671875" style="65" customWidth="1"/>
    <col min="2053" max="2054" width="9" style="65" customWidth="1"/>
    <col min="2055" max="2055" width="11.33203125" style="65" customWidth="1"/>
    <col min="2056" max="2056" width="9.44140625" style="65" customWidth="1"/>
    <col min="2057" max="2304" width="9.109375" style="65"/>
    <col min="2305" max="2305" width="7.6640625" style="65" customWidth="1"/>
    <col min="2306" max="2306" width="73.6640625" style="65" customWidth="1"/>
    <col min="2307" max="2307" width="8.44140625" style="65" customWidth="1"/>
    <col min="2308" max="2308" width="13.88671875" style="65" customWidth="1"/>
    <col min="2309" max="2310" width="9" style="65" customWidth="1"/>
    <col min="2311" max="2311" width="11.33203125" style="65" customWidth="1"/>
    <col min="2312" max="2312" width="9.44140625" style="65" customWidth="1"/>
    <col min="2313" max="2560" width="9.109375" style="65"/>
    <col min="2561" max="2561" width="7.6640625" style="65" customWidth="1"/>
    <col min="2562" max="2562" width="73.6640625" style="65" customWidth="1"/>
    <col min="2563" max="2563" width="8.44140625" style="65" customWidth="1"/>
    <col min="2564" max="2564" width="13.88671875" style="65" customWidth="1"/>
    <col min="2565" max="2566" width="9" style="65" customWidth="1"/>
    <col min="2567" max="2567" width="11.33203125" style="65" customWidth="1"/>
    <col min="2568" max="2568" width="9.44140625" style="65" customWidth="1"/>
    <col min="2569" max="2816" width="9.109375" style="65"/>
    <col min="2817" max="2817" width="7.6640625" style="65" customWidth="1"/>
    <col min="2818" max="2818" width="73.6640625" style="65" customWidth="1"/>
    <col min="2819" max="2819" width="8.44140625" style="65" customWidth="1"/>
    <col min="2820" max="2820" width="13.88671875" style="65" customWidth="1"/>
    <col min="2821" max="2822" width="9" style="65" customWidth="1"/>
    <col min="2823" max="2823" width="11.33203125" style="65" customWidth="1"/>
    <col min="2824" max="2824" width="9.44140625" style="65" customWidth="1"/>
    <col min="2825" max="3072" width="9.109375" style="65"/>
    <col min="3073" max="3073" width="7.6640625" style="65" customWidth="1"/>
    <col min="3074" max="3074" width="73.6640625" style="65" customWidth="1"/>
    <col min="3075" max="3075" width="8.44140625" style="65" customWidth="1"/>
    <col min="3076" max="3076" width="13.88671875" style="65" customWidth="1"/>
    <col min="3077" max="3078" width="9" style="65" customWidth="1"/>
    <col min="3079" max="3079" width="11.33203125" style="65" customWidth="1"/>
    <col min="3080" max="3080" width="9.44140625" style="65" customWidth="1"/>
    <col min="3081" max="3328" width="9.109375" style="65"/>
    <col min="3329" max="3329" width="7.6640625" style="65" customWidth="1"/>
    <col min="3330" max="3330" width="73.6640625" style="65" customWidth="1"/>
    <col min="3331" max="3331" width="8.44140625" style="65" customWidth="1"/>
    <col min="3332" max="3332" width="13.88671875" style="65" customWidth="1"/>
    <col min="3333" max="3334" width="9" style="65" customWidth="1"/>
    <col min="3335" max="3335" width="11.33203125" style="65" customWidth="1"/>
    <col min="3336" max="3336" width="9.44140625" style="65" customWidth="1"/>
    <col min="3337" max="3584" width="9.109375" style="65"/>
    <col min="3585" max="3585" width="7.6640625" style="65" customWidth="1"/>
    <col min="3586" max="3586" width="73.6640625" style="65" customWidth="1"/>
    <col min="3587" max="3587" width="8.44140625" style="65" customWidth="1"/>
    <col min="3588" max="3588" width="13.88671875" style="65" customWidth="1"/>
    <col min="3589" max="3590" width="9" style="65" customWidth="1"/>
    <col min="3591" max="3591" width="11.33203125" style="65" customWidth="1"/>
    <col min="3592" max="3592" width="9.44140625" style="65" customWidth="1"/>
    <col min="3593" max="3840" width="9.109375" style="65"/>
    <col min="3841" max="3841" width="7.6640625" style="65" customWidth="1"/>
    <col min="3842" max="3842" width="73.6640625" style="65" customWidth="1"/>
    <col min="3843" max="3843" width="8.44140625" style="65" customWidth="1"/>
    <col min="3844" max="3844" width="13.88671875" style="65" customWidth="1"/>
    <col min="3845" max="3846" width="9" style="65" customWidth="1"/>
    <col min="3847" max="3847" width="11.33203125" style="65" customWidth="1"/>
    <col min="3848" max="3848" width="9.44140625" style="65" customWidth="1"/>
    <col min="3849" max="4096" width="9.109375" style="65"/>
    <col min="4097" max="4097" width="7.6640625" style="65" customWidth="1"/>
    <col min="4098" max="4098" width="73.6640625" style="65" customWidth="1"/>
    <col min="4099" max="4099" width="8.44140625" style="65" customWidth="1"/>
    <col min="4100" max="4100" width="13.88671875" style="65" customWidth="1"/>
    <col min="4101" max="4102" width="9" style="65" customWidth="1"/>
    <col min="4103" max="4103" width="11.33203125" style="65" customWidth="1"/>
    <col min="4104" max="4104" width="9.44140625" style="65" customWidth="1"/>
    <col min="4105" max="4352" width="9.109375" style="65"/>
    <col min="4353" max="4353" width="7.6640625" style="65" customWidth="1"/>
    <col min="4354" max="4354" width="73.6640625" style="65" customWidth="1"/>
    <col min="4355" max="4355" width="8.44140625" style="65" customWidth="1"/>
    <col min="4356" max="4356" width="13.88671875" style="65" customWidth="1"/>
    <col min="4357" max="4358" width="9" style="65" customWidth="1"/>
    <col min="4359" max="4359" width="11.33203125" style="65" customWidth="1"/>
    <col min="4360" max="4360" width="9.44140625" style="65" customWidth="1"/>
    <col min="4361" max="4608" width="9.109375" style="65"/>
    <col min="4609" max="4609" width="7.6640625" style="65" customWidth="1"/>
    <col min="4610" max="4610" width="73.6640625" style="65" customWidth="1"/>
    <col min="4611" max="4611" width="8.44140625" style="65" customWidth="1"/>
    <col min="4612" max="4612" width="13.88671875" style="65" customWidth="1"/>
    <col min="4613" max="4614" width="9" style="65" customWidth="1"/>
    <col min="4615" max="4615" width="11.33203125" style="65" customWidth="1"/>
    <col min="4616" max="4616" width="9.44140625" style="65" customWidth="1"/>
    <col min="4617" max="4864" width="9.109375" style="65"/>
    <col min="4865" max="4865" width="7.6640625" style="65" customWidth="1"/>
    <col min="4866" max="4866" width="73.6640625" style="65" customWidth="1"/>
    <col min="4867" max="4867" width="8.44140625" style="65" customWidth="1"/>
    <col min="4868" max="4868" width="13.88671875" style="65" customWidth="1"/>
    <col min="4869" max="4870" width="9" style="65" customWidth="1"/>
    <col min="4871" max="4871" width="11.33203125" style="65" customWidth="1"/>
    <col min="4872" max="4872" width="9.44140625" style="65" customWidth="1"/>
    <col min="4873" max="5120" width="9.109375" style="65"/>
    <col min="5121" max="5121" width="7.6640625" style="65" customWidth="1"/>
    <col min="5122" max="5122" width="73.6640625" style="65" customWidth="1"/>
    <col min="5123" max="5123" width="8.44140625" style="65" customWidth="1"/>
    <col min="5124" max="5124" width="13.88671875" style="65" customWidth="1"/>
    <col min="5125" max="5126" width="9" style="65" customWidth="1"/>
    <col min="5127" max="5127" width="11.33203125" style="65" customWidth="1"/>
    <col min="5128" max="5128" width="9.44140625" style="65" customWidth="1"/>
    <col min="5129" max="5376" width="9.109375" style="65"/>
    <col min="5377" max="5377" width="7.6640625" style="65" customWidth="1"/>
    <col min="5378" max="5378" width="73.6640625" style="65" customWidth="1"/>
    <col min="5379" max="5379" width="8.44140625" style="65" customWidth="1"/>
    <col min="5380" max="5380" width="13.88671875" style="65" customWidth="1"/>
    <col min="5381" max="5382" width="9" style="65" customWidth="1"/>
    <col min="5383" max="5383" width="11.33203125" style="65" customWidth="1"/>
    <col min="5384" max="5384" width="9.44140625" style="65" customWidth="1"/>
    <col min="5385" max="5632" width="9.109375" style="65"/>
    <col min="5633" max="5633" width="7.6640625" style="65" customWidth="1"/>
    <col min="5634" max="5634" width="73.6640625" style="65" customWidth="1"/>
    <col min="5635" max="5635" width="8.44140625" style="65" customWidth="1"/>
    <col min="5636" max="5636" width="13.88671875" style="65" customWidth="1"/>
    <col min="5637" max="5638" width="9" style="65" customWidth="1"/>
    <col min="5639" max="5639" width="11.33203125" style="65" customWidth="1"/>
    <col min="5640" max="5640" width="9.44140625" style="65" customWidth="1"/>
    <col min="5641" max="5888" width="9.109375" style="65"/>
    <col min="5889" max="5889" width="7.6640625" style="65" customWidth="1"/>
    <col min="5890" max="5890" width="73.6640625" style="65" customWidth="1"/>
    <col min="5891" max="5891" width="8.44140625" style="65" customWidth="1"/>
    <col min="5892" max="5892" width="13.88671875" style="65" customWidth="1"/>
    <col min="5893" max="5894" width="9" style="65" customWidth="1"/>
    <col min="5895" max="5895" width="11.33203125" style="65" customWidth="1"/>
    <col min="5896" max="5896" width="9.44140625" style="65" customWidth="1"/>
    <col min="5897" max="6144" width="9.109375" style="65"/>
    <col min="6145" max="6145" width="7.6640625" style="65" customWidth="1"/>
    <col min="6146" max="6146" width="73.6640625" style="65" customWidth="1"/>
    <col min="6147" max="6147" width="8.44140625" style="65" customWidth="1"/>
    <col min="6148" max="6148" width="13.88671875" style="65" customWidth="1"/>
    <col min="6149" max="6150" width="9" style="65" customWidth="1"/>
    <col min="6151" max="6151" width="11.33203125" style="65" customWidth="1"/>
    <col min="6152" max="6152" width="9.44140625" style="65" customWidth="1"/>
    <col min="6153" max="6400" width="9.109375" style="65"/>
    <col min="6401" max="6401" width="7.6640625" style="65" customWidth="1"/>
    <col min="6402" max="6402" width="73.6640625" style="65" customWidth="1"/>
    <col min="6403" max="6403" width="8.44140625" style="65" customWidth="1"/>
    <col min="6404" max="6404" width="13.88671875" style="65" customWidth="1"/>
    <col min="6405" max="6406" width="9" style="65" customWidth="1"/>
    <col min="6407" max="6407" width="11.33203125" style="65" customWidth="1"/>
    <col min="6408" max="6408" width="9.44140625" style="65" customWidth="1"/>
    <col min="6409" max="6656" width="9.109375" style="65"/>
    <col min="6657" max="6657" width="7.6640625" style="65" customWidth="1"/>
    <col min="6658" max="6658" width="73.6640625" style="65" customWidth="1"/>
    <col min="6659" max="6659" width="8.44140625" style="65" customWidth="1"/>
    <col min="6660" max="6660" width="13.88671875" style="65" customWidth="1"/>
    <col min="6661" max="6662" width="9" style="65" customWidth="1"/>
    <col min="6663" max="6663" width="11.33203125" style="65" customWidth="1"/>
    <col min="6664" max="6664" width="9.44140625" style="65" customWidth="1"/>
    <col min="6665" max="6912" width="9.109375" style="65"/>
    <col min="6913" max="6913" width="7.6640625" style="65" customWidth="1"/>
    <col min="6914" max="6914" width="73.6640625" style="65" customWidth="1"/>
    <col min="6915" max="6915" width="8.44140625" style="65" customWidth="1"/>
    <col min="6916" max="6916" width="13.88671875" style="65" customWidth="1"/>
    <col min="6917" max="6918" width="9" style="65" customWidth="1"/>
    <col min="6919" max="6919" width="11.33203125" style="65" customWidth="1"/>
    <col min="6920" max="6920" width="9.44140625" style="65" customWidth="1"/>
    <col min="6921" max="7168" width="9.109375" style="65"/>
    <col min="7169" max="7169" width="7.6640625" style="65" customWidth="1"/>
    <col min="7170" max="7170" width="73.6640625" style="65" customWidth="1"/>
    <col min="7171" max="7171" width="8.44140625" style="65" customWidth="1"/>
    <col min="7172" max="7172" width="13.88671875" style="65" customWidth="1"/>
    <col min="7173" max="7174" width="9" style="65" customWidth="1"/>
    <col min="7175" max="7175" width="11.33203125" style="65" customWidth="1"/>
    <col min="7176" max="7176" width="9.44140625" style="65" customWidth="1"/>
    <col min="7177" max="7424" width="9.109375" style="65"/>
    <col min="7425" max="7425" width="7.6640625" style="65" customWidth="1"/>
    <col min="7426" max="7426" width="73.6640625" style="65" customWidth="1"/>
    <col min="7427" max="7427" width="8.44140625" style="65" customWidth="1"/>
    <col min="7428" max="7428" width="13.88671875" style="65" customWidth="1"/>
    <col min="7429" max="7430" width="9" style="65" customWidth="1"/>
    <col min="7431" max="7431" width="11.33203125" style="65" customWidth="1"/>
    <col min="7432" max="7432" width="9.44140625" style="65" customWidth="1"/>
    <col min="7433" max="7680" width="9.109375" style="65"/>
    <col min="7681" max="7681" width="7.6640625" style="65" customWidth="1"/>
    <col min="7682" max="7682" width="73.6640625" style="65" customWidth="1"/>
    <col min="7683" max="7683" width="8.44140625" style="65" customWidth="1"/>
    <col min="7684" max="7684" width="13.88671875" style="65" customWidth="1"/>
    <col min="7685" max="7686" width="9" style="65" customWidth="1"/>
    <col min="7687" max="7687" width="11.33203125" style="65" customWidth="1"/>
    <col min="7688" max="7688" width="9.44140625" style="65" customWidth="1"/>
    <col min="7689" max="7936" width="9.109375" style="65"/>
    <col min="7937" max="7937" width="7.6640625" style="65" customWidth="1"/>
    <col min="7938" max="7938" width="73.6640625" style="65" customWidth="1"/>
    <col min="7939" max="7939" width="8.44140625" style="65" customWidth="1"/>
    <col min="7940" max="7940" width="13.88671875" style="65" customWidth="1"/>
    <col min="7941" max="7942" width="9" style="65" customWidth="1"/>
    <col min="7943" max="7943" width="11.33203125" style="65" customWidth="1"/>
    <col min="7944" max="7944" width="9.44140625" style="65" customWidth="1"/>
    <col min="7945" max="8192" width="9.109375" style="65"/>
    <col min="8193" max="8193" width="7.6640625" style="65" customWidth="1"/>
    <col min="8194" max="8194" width="73.6640625" style="65" customWidth="1"/>
    <col min="8195" max="8195" width="8.44140625" style="65" customWidth="1"/>
    <col min="8196" max="8196" width="13.88671875" style="65" customWidth="1"/>
    <col min="8197" max="8198" width="9" style="65" customWidth="1"/>
    <col min="8199" max="8199" width="11.33203125" style="65" customWidth="1"/>
    <col min="8200" max="8200" width="9.44140625" style="65" customWidth="1"/>
    <col min="8201" max="8448" width="9.109375" style="65"/>
    <col min="8449" max="8449" width="7.6640625" style="65" customWidth="1"/>
    <col min="8450" max="8450" width="73.6640625" style="65" customWidth="1"/>
    <col min="8451" max="8451" width="8.44140625" style="65" customWidth="1"/>
    <col min="8452" max="8452" width="13.88671875" style="65" customWidth="1"/>
    <col min="8453" max="8454" width="9" style="65" customWidth="1"/>
    <col min="8455" max="8455" width="11.33203125" style="65" customWidth="1"/>
    <col min="8456" max="8456" width="9.44140625" style="65" customWidth="1"/>
    <col min="8457" max="8704" width="9.109375" style="65"/>
    <col min="8705" max="8705" width="7.6640625" style="65" customWidth="1"/>
    <col min="8706" max="8706" width="73.6640625" style="65" customWidth="1"/>
    <col min="8707" max="8707" width="8.44140625" style="65" customWidth="1"/>
    <col min="8708" max="8708" width="13.88671875" style="65" customWidth="1"/>
    <col min="8709" max="8710" width="9" style="65" customWidth="1"/>
    <col min="8711" max="8711" width="11.33203125" style="65" customWidth="1"/>
    <col min="8712" max="8712" width="9.44140625" style="65" customWidth="1"/>
    <col min="8713" max="8960" width="9.109375" style="65"/>
    <col min="8961" max="8961" width="7.6640625" style="65" customWidth="1"/>
    <col min="8962" max="8962" width="73.6640625" style="65" customWidth="1"/>
    <col min="8963" max="8963" width="8.44140625" style="65" customWidth="1"/>
    <col min="8964" max="8964" width="13.88671875" style="65" customWidth="1"/>
    <col min="8965" max="8966" width="9" style="65" customWidth="1"/>
    <col min="8967" max="8967" width="11.33203125" style="65" customWidth="1"/>
    <col min="8968" max="8968" width="9.44140625" style="65" customWidth="1"/>
    <col min="8969" max="9216" width="9.109375" style="65"/>
    <col min="9217" max="9217" width="7.6640625" style="65" customWidth="1"/>
    <col min="9218" max="9218" width="73.6640625" style="65" customWidth="1"/>
    <col min="9219" max="9219" width="8.44140625" style="65" customWidth="1"/>
    <col min="9220" max="9220" width="13.88671875" style="65" customWidth="1"/>
    <col min="9221" max="9222" width="9" style="65" customWidth="1"/>
    <col min="9223" max="9223" width="11.33203125" style="65" customWidth="1"/>
    <col min="9224" max="9224" width="9.44140625" style="65" customWidth="1"/>
    <col min="9225" max="9472" width="9.109375" style="65"/>
    <col min="9473" max="9473" width="7.6640625" style="65" customWidth="1"/>
    <col min="9474" max="9474" width="73.6640625" style="65" customWidth="1"/>
    <col min="9475" max="9475" width="8.44140625" style="65" customWidth="1"/>
    <col min="9476" max="9476" width="13.88671875" style="65" customWidth="1"/>
    <col min="9477" max="9478" width="9" style="65" customWidth="1"/>
    <col min="9479" max="9479" width="11.33203125" style="65" customWidth="1"/>
    <col min="9480" max="9480" width="9.44140625" style="65" customWidth="1"/>
    <col min="9481" max="9728" width="9.109375" style="65"/>
    <col min="9729" max="9729" width="7.6640625" style="65" customWidth="1"/>
    <col min="9730" max="9730" width="73.6640625" style="65" customWidth="1"/>
    <col min="9731" max="9731" width="8.44140625" style="65" customWidth="1"/>
    <col min="9732" max="9732" width="13.88671875" style="65" customWidth="1"/>
    <col min="9733" max="9734" width="9" style="65" customWidth="1"/>
    <col min="9735" max="9735" width="11.33203125" style="65" customWidth="1"/>
    <col min="9736" max="9736" width="9.44140625" style="65" customWidth="1"/>
    <col min="9737" max="9984" width="9.109375" style="65"/>
    <col min="9985" max="9985" width="7.6640625" style="65" customWidth="1"/>
    <col min="9986" max="9986" width="73.6640625" style="65" customWidth="1"/>
    <col min="9987" max="9987" width="8.44140625" style="65" customWidth="1"/>
    <col min="9988" max="9988" width="13.88671875" style="65" customWidth="1"/>
    <col min="9989" max="9990" width="9" style="65" customWidth="1"/>
    <col min="9991" max="9991" width="11.33203125" style="65" customWidth="1"/>
    <col min="9992" max="9992" width="9.44140625" style="65" customWidth="1"/>
    <col min="9993" max="10240" width="9.109375" style="65"/>
    <col min="10241" max="10241" width="7.6640625" style="65" customWidth="1"/>
    <col min="10242" max="10242" width="73.6640625" style="65" customWidth="1"/>
    <col min="10243" max="10243" width="8.44140625" style="65" customWidth="1"/>
    <col min="10244" max="10244" width="13.88671875" style="65" customWidth="1"/>
    <col min="10245" max="10246" width="9" style="65" customWidth="1"/>
    <col min="10247" max="10247" width="11.33203125" style="65" customWidth="1"/>
    <col min="10248" max="10248" width="9.44140625" style="65" customWidth="1"/>
    <col min="10249" max="10496" width="9.109375" style="65"/>
    <col min="10497" max="10497" width="7.6640625" style="65" customWidth="1"/>
    <col min="10498" max="10498" width="73.6640625" style="65" customWidth="1"/>
    <col min="10499" max="10499" width="8.44140625" style="65" customWidth="1"/>
    <col min="10500" max="10500" width="13.88671875" style="65" customWidth="1"/>
    <col min="10501" max="10502" width="9" style="65" customWidth="1"/>
    <col min="10503" max="10503" width="11.33203125" style="65" customWidth="1"/>
    <col min="10504" max="10504" width="9.44140625" style="65" customWidth="1"/>
    <col min="10505" max="10752" width="9.109375" style="65"/>
    <col min="10753" max="10753" width="7.6640625" style="65" customWidth="1"/>
    <col min="10754" max="10754" width="73.6640625" style="65" customWidth="1"/>
    <col min="10755" max="10755" width="8.44140625" style="65" customWidth="1"/>
    <col min="10756" max="10756" width="13.88671875" style="65" customWidth="1"/>
    <col min="10757" max="10758" width="9" style="65" customWidth="1"/>
    <col min="10759" max="10759" width="11.33203125" style="65" customWidth="1"/>
    <col min="10760" max="10760" width="9.44140625" style="65" customWidth="1"/>
    <col min="10761" max="11008" width="9.109375" style="65"/>
    <col min="11009" max="11009" width="7.6640625" style="65" customWidth="1"/>
    <col min="11010" max="11010" width="73.6640625" style="65" customWidth="1"/>
    <col min="11011" max="11011" width="8.44140625" style="65" customWidth="1"/>
    <col min="11012" max="11012" width="13.88671875" style="65" customWidth="1"/>
    <col min="11013" max="11014" width="9" style="65" customWidth="1"/>
    <col min="11015" max="11015" width="11.33203125" style="65" customWidth="1"/>
    <col min="11016" max="11016" width="9.44140625" style="65" customWidth="1"/>
    <col min="11017" max="11264" width="9.109375" style="65"/>
    <col min="11265" max="11265" width="7.6640625" style="65" customWidth="1"/>
    <col min="11266" max="11266" width="73.6640625" style="65" customWidth="1"/>
    <col min="11267" max="11267" width="8.44140625" style="65" customWidth="1"/>
    <col min="11268" max="11268" width="13.88671875" style="65" customWidth="1"/>
    <col min="11269" max="11270" width="9" style="65" customWidth="1"/>
    <col min="11271" max="11271" width="11.33203125" style="65" customWidth="1"/>
    <col min="11272" max="11272" width="9.44140625" style="65" customWidth="1"/>
    <col min="11273" max="11520" width="9.109375" style="65"/>
    <col min="11521" max="11521" width="7.6640625" style="65" customWidth="1"/>
    <col min="11522" max="11522" width="73.6640625" style="65" customWidth="1"/>
    <col min="11523" max="11523" width="8.44140625" style="65" customWidth="1"/>
    <col min="11524" max="11524" width="13.88671875" style="65" customWidth="1"/>
    <col min="11525" max="11526" width="9" style="65" customWidth="1"/>
    <col min="11527" max="11527" width="11.33203125" style="65" customWidth="1"/>
    <col min="11528" max="11528" width="9.44140625" style="65" customWidth="1"/>
    <col min="11529" max="11776" width="9.109375" style="65"/>
    <col min="11777" max="11777" width="7.6640625" style="65" customWidth="1"/>
    <col min="11778" max="11778" width="73.6640625" style="65" customWidth="1"/>
    <col min="11779" max="11779" width="8.44140625" style="65" customWidth="1"/>
    <col min="11780" max="11780" width="13.88671875" style="65" customWidth="1"/>
    <col min="11781" max="11782" width="9" style="65" customWidth="1"/>
    <col min="11783" max="11783" width="11.33203125" style="65" customWidth="1"/>
    <col min="11784" max="11784" width="9.44140625" style="65" customWidth="1"/>
    <col min="11785" max="12032" width="9.109375" style="65"/>
    <col min="12033" max="12033" width="7.6640625" style="65" customWidth="1"/>
    <col min="12034" max="12034" width="73.6640625" style="65" customWidth="1"/>
    <col min="12035" max="12035" width="8.44140625" style="65" customWidth="1"/>
    <col min="12036" max="12036" width="13.88671875" style="65" customWidth="1"/>
    <col min="12037" max="12038" width="9" style="65" customWidth="1"/>
    <col min="12039" max="12039" width="11.33203125" style="65" customWidth="1"/>
    <col min="12040" max="12040" width="9.44140625" style="65" customWidth="1"/>
    <col min="12041" max="12288" width="9.109375" style="65"/>
    <col min="12289" max="12289" width="7.6640625" style="65" customWidth="1"/>
    <col min="12290" max="12290" width="73.6640625" style="65" customWidth="1"/>
    <col min="12291" max="12291" width="8.44140625" style="65" customWidth="1"/>
    <col min="12292" max="12292" width="13.88671875" style="65" customWidth="1"/>
    <col min="12293" max="12294" width="9" style="65" customWidth="1"/>
    <col min="12295" max="12295" width="11.33203125" style="65" customWidth="1"/>
    <col min="12296" max="12296" width="9.44140625" style="65" customWidth="1"/>
    <col min="12297" max="12544" width="9.109375" style="65"/>
    <col min="12545" max="12545" width="7.6640625" style="65" customWidth="1"/>
    <col min="12546" max="12546" width="73.6640625" style="65" customWidth="1"/>
    <col min="12547" max="12547" width="8.44140625" style="65" customWidth="1"/>
    <col min="12548" max="12548" width="13.88671875" style="65" customWidth="1"/>
    <col min="12549" max="12550" width="9" style="65" customWidth="1"/>
    <col min="12551" max="12551" width="11.33203125" style="65" customWidth="1"/>
    <col min="12552" max="12552" width="9.44140625" style="65" customWidth="1"/>
    <col min="12553" max="12800" width="9.109375" style="65"/>
    <col min="12801" max="12801" width="7.6640625" style="65" customWidth="1"/>
    <col min="12802" max="12802" width="73.6640625" style="65" customWidth="1"/>
    <col min="12803" max="12803" width="8.44140625" style="65" customWidth="1"/>
    <col min="12804" max="12804" width="13.88671875" style="65" customWidth="1"/>
    <col min="12805" max="12806" width="9" style="65" customWidth="1"/>
    <col min="12807" max="12807" width="11.33203125" style="65" customWidth="1"/>
    <col min="12808" max="12808" width="9.44140625" style="65" customWidth="1"/>
    <col min="12809" max="13056" width="9.109375" style="65"/>
    <col min="13057" max="13057" width="7.6640625" style="65" customWidth="1"/>
    <col min="13058" max="13058" width="73.6640625" style="65" customWidth="1"/>
    <col min="13059" max="13059" width="8.44140625" style="65" customWidth="1"/>
    <col min="13060" max="13060" width="13.88671875" style="65" customWidth="1"/>
    <col min="13061" max="13062" width="9" style="65" customWidth="1"/>
    <col min="13063" max="13063" width="11.33203125" style="65" customWidth="1"/>
    <col min="13064" max="13064" width="9.44140625" style="65" customWidth="1"/>
    <col min="13065" max="13312" width="9.109375" style="65"/>
    <col min="13313" max="13313" width="7.6640625" style="65" customWidth="1"/>
    <col min="13314" max="13314" width="73.6640625" style="65" customWidth="1"/>
    <col min="13315" max="13315" width="8.44140625" style="65" customWidth="1"/>
    <col min="13316" max="13316" width="13.88671875" style="65" customWidth="1"/>
    <col min="13317" max="13318" width="9" style="65" customWidth="1"/>
    <col min="13319" max="13319" width="11.33203125" style="65" customWidth="1"/>
    <col min="13320" max="13320" width="9.44140625" style="65" customWidth="1"/>
    <col min="13321" max="13568" width="9.109375" style="65"/>
    <col min="13569" max="13569" width="7.6640625" style="65" customWidth="1"/>
    <col min="13570" max="13570" width="73.6640625" style="65" customWidth="1"/>
    <col min="13571" max="13571" width="8.44140625" style="65" customWidth="1"/>
    <col min="13572" max="13572" width="13.88671875" style="65" customWidth="1"/>
    <col min="13573" max="13574" width="9" style="65" customWidth="1"/>
    <col min="13575" max="13575" width="11.33203125" style="65" customWidth="1"/>
    <col min="13576" max="13576" width="9.44140625" style="65" customWidth="1"/>
    <col min="13577" max="13824" width="9.109375" style="65"/>
    <col min="13825" max="13825" width="7.6640625" style="65" customWidth="1"/>
    <col min="13826" max="13826" width="73.6640625" style="65" customWidth="1"/>
    <col min="13827" max="13827" width="8.44140625" style="65" customWidth="1"/>
    <col min="13828" max="13828" width="13.88671875" style="65" customWidth="1"/>
    <col min="13829" max="13830" width="9" style="65" customWidth="1"/>
    <col min="13831" max="13831" width="11.33203125" style="65" customWidth="1"/>
    <col min="13832" max="13832" width="9.44140625" style="65" customWidth="1"/>
    <col min="13833" max="14080" width="9.109375" style="65"/>
    <col min="14081" max="14081" width="7.6640625" style="65" customWidth="1"/>
    <col min="14082" max="14082" width="73.6640625" style="65" customWidth="1"/>
    <col min="14083" max="14083" width="8.44140625" style="65" customWidth="1"/>
    <col min="14084" max="14084" width="13.88671875" style="65" customWidth="1"/>
    <col min="14085" max="14086" width="9" style="65" customWidth="1"/>
    <col min="14087" max="14087" width="11.33203125" style="65" customWidth="1"/>
    <col min="14088" max="14088" width="9.44140625" style="65" customWidth="1"/>
    <col min="14089" max="14336" width="9.109375" style="65"/>
    <col min="14337" max="14337" width="7.6640625" style="65" customWidth="1"/>
    <col min="14338" max="14338" width="73.6640625" style="65" customWidth="1"/>
    <col min="14339" max="14339" width="8.44140625" style="65" customWidth="1"/>
    <col min="14340" max="14340" width="13.88671875" style="65" customWidth="1"/>
    <col min="14341" max="14342" width="9" style="65" customWidth="1"/>
    <col min="14343" max="14343" width="11.33203125" style="65" customWidth="1"/>
    <col min="14344" max="14344" width="9.44140625" style="65" customWidth="1"/>
    <col min="14345" max="14592" width="9.109375" style="65"/>
    <col min="14593" max="14593" width="7.6640625" style="65" customWidth="1"/>
    <col min="14594" max="14594" width="73.6640625" style="65" customWidth="1"/>
    <col min="14595" max="14595" width="8.44140625" style="65" customWidth="1"/>
    <col min="14596" max="14596" width="13.88671875" style="65" customWidth="1"/>
    <col min="14597" max="14598" width="9" style="65" customWidth="1"/>
    <col min="14599" max="14599" width="11.33203125" style="65" customWidth="1"/>
    <col min="14600" max="14600" width="9.44140625" style="65" customWidth="1"/>
    <col min="14601" max="14848" width="9.109375" style="65"/>
    <col min="14849" max="14849" width="7.6640625" style="65" customWidth="1"/>
    <col min="14850" max="14850" width="73.6640625" style="65" customWidth="1"/>
    <col min="14851" max="14851" width="8.44140625" style="65" customWidth="1"/>
    <col min="14852" max="14852" width="13.88671875" style="65" customWidth="1"/>
    <col min="14853" max="14854" width="9" style="65" customWidth="1"/>
    <col min="14855" max="14855" width="11.33203125" style="65" customWidth="1"/>
    <col min="14856" max="14856" width="9.44140625" style="65" customWidth="1"/>
    <col min="14857" max="15104" width="9.109375" style="65"/>
    <col min="15105" max="15105" width="7.6640625" style="65" customWidth="1"/>
    <col min="15106" max="15106" width="73.6640625" style="65" customWidth="1"/>
    <col min="15107" max="15107" width="8.44140625" style="65" customWidth="1"/>
    <col min="15108" max="15108" width="13.88671875" style="65" customWidth="1"/>
    <col min="15109" max="15110" width="9" style="65" customWidth="1"/>
    <col min="15111" max="15111" width="11.33203125" style="65" customWidth="1"/>
    <col min="15112" max="15112" width="9.44140625" style="65" customWidth="1"/>
    <col min="15113" max="15360" width="9.109375" style="65"/>
    <col min="15361" max="15361" width="7.6640625" style="65" customWidth="1"/>
    <col min="15362" max="15362" width="73.6640625" style="65" customWidth="1"/>
    <col min="15363" max="15363" width="8.44140625" style="65" customWidth="1"/>
    <col min="15364" max="15364" width="13.88671875" style="65" customWidth="1"/>
    <col min="15365" max="15366" width="9" style="65" customWidth="1"/>
    <col min="15367" max="15367" width="11.33203125" style="65" customWidth="1"/>
    <col min="15368" max="15368" width="9.44140625" style="65" customWidth="1"/>
    <col min="15369" max="15616" width="9.109375" style="65"/>
    <col min="15617" max="15617" width="7.6640625" style="65" customWidth="1"/>
    <col min="15618" max="15618" width="73.6640625" style="65" customWidth="1"/>
    <col min="15619" max="15619" width="8.44140625" style="65" customWidth="1"/>
    <col min="15620" max="15620" width="13.88671875" style="65" customWidth="1"/>
    <col min="15621" max="15622" width="9" style="65" customWidth="1"/>
    <col min="15623" max="15623" width="11.33203125" style="65" customWidth="1"/>
    <col min="15624" max="15624" width="9.44140625" style="65" customWidth="1"/>
    <col min="15625" max="15872" width="9.109375" style="65"/>
    <col min="15873" max="15873" width="7.6640625" style="65" customWidth="1"/>
    <col min="15874" max="15874" width="73.6640625" style="65" customWidth="1"/>
    <col min="15875" max="15875" width="8.44140625" style="65" customWidth="1"/>
    <col min="15876" max="15876" width="13.88671875" style="65" customWidth="1"/>
    <col min="15877" max="15878" width="9" style="65" customWidth="1"/>
    <col min="15879" max="15879" width="11.33203125" style="65" customWidth="1"/>
    <col min="15880" max="15880" width="9.44140625" style="65" customWidth="1"/>
    <col min="15881" max="16128" width="9.109375" style="65"/>
    <col min="16129" max="16129" width="7.6640625" style="65" customWidth="1"/>
    <col min="16130" max="16130" width="73.6640625" style="65" customWidth="1"/>
    <col min="16131" max="16131" width="8.44140625" style="65" customWidth="1"/>
    <col min="16132" max="16132" width="13.88671875" style="65" customWidth="1"/>
    <col min="16133" max="16134" width="9" style="65" customWidth="1"/>
    <col min="16135" max="16135" width="11.33203125" style="65" customWidth="1"/>
    <col min="16136" max="16136" width="9.44140625" style="65" customWidth="1"/>
    <col min="16137" max="16384" width="9.109375" style="65"/>
  </cols>
  <sheetData>
    <row r="1" spans="1:8" ht="88.2" customHeight="1">
      <c r="A1" s="271"/>
      <c r="B1" s="271"/>
      <c r="C1" s="271"/>
      <c r="D1" s="271"/>
      <c r="E1" s="271"/>
      <c r="F1" s="271"/>
      <c r="G1" s="271"/>
      <c r="H1" s="271"/>
    </row>
    <row r="2" spans="1:8">
      <c r="A2" s="272" t="s">
        <v>40</v>
      </c>
      <c r="B2" s="272"/>
      <c r="C2" s="272"/>
      <c r="D2" s="272"/>
      <c r="E2" s="272"/>
      <c r="F2" s="272"/>
      <c r="G2" s="272"/>
      <c r="H2" s="272"/>
    </row>
    <row r="3" spans="1:8">
      <c r="A3" s="272" t="str">
        <f>'Orçamento Base'!$A$3</f>
        <v>LOCALIZAÇÃO: RUA DESEMBARGADOR JOÃO PAES, S/N, DISTRITO DE IBIRANGA - ITAMBÉ/PE</v>
      </c>
      <c r="B3" s="272"/>
      <c r="C3" s="272"/>
      <c r="D3" s="272"/>
      <c r="E3" s="272"/>
      <c r="F3" s="272"/>
      <c r="G3" s="272"/>
      <c r="H3" s="272"/>
    </row>
    <row r="4" spans="1:8" ht="28.95" customHeight="1">
      <c r="A4" s="273" t="str">
        <f>'Orçamento Base'!$A$4:$E$4</f>
        <v>OBJETO: IMPLANTAÇÃO DE SUBESTAÇÃO E INSTALAÇÕES DE PONTOS DE AR CONDICIONADO NO ESPAÇO EDUCATIVO URBANO, COM 12 SALAS DE AULA</v>
      </c>
      <c r="B4" s="273"/>
      <c r="C4" s="273"/>
      <c r="D4" s="273"/>
      <c r="E4" s="273"/>
      <c r="F4" s="273"/>
      <c r="G4" s="273"/>
      <c r="H4" s="273"/>
    </row>
    <row r="5" spans="1:8">
      <c r="A5" s="274"/>
      <c r="B5" s="274"/>
      <c r="C5" s="274"/>
      <c r="D5" s="274"/>
      <c r="E5" s="274"/>
      <c r="F5" s="274"/>
      <c r="G5" s="274"/>
      <c r="H5" s="274"/>
    </row>
    <row r="6" spans="1:8">
      <c r="A6" s="271" t="s">
        <v>41</v>
      </c>
      <c r="B6" s="271"/>
      <c r="C6" s="271"/>
      <c r="D6" s="271"/>
      <c r="E6" s="271"/>
      <c r="F6" s="271"/>
      <c r="G6" s="271"/>
      <c r="H6" s="271"/>
    </row>
    <row r="7" spans="1:8">
      <c r="A7" s="66"/>
      <c r="B7" s="49"/>
      <c r="C7" s="67"/>
      <c r="D7" s="68"/>
      <c r="E7" s="68"/>
      <c r="F7" s="69"/>
      <c r="G7" s="69"/>
      <c r="H7" s="70"/>
    </row>
    <row r="8" spans="1:8" ht="18" customHeight="1">
      <c r="A8" s="49" t="s">
        <v>42</v>
      </c>
      <c r="B8" s="49" t="s">
        <v>6</v>
      </c>
      <c r="C8" s="71" t="s">
        <v>7</v>
      </c>
      <c r="D8" s="71" t="s">
        <v>43</v>
      </c>
      <c r="E8" s="71" t="s">
        <v>44</v>
      </c>
      <c r="F8" s="71" t="s">
        <v>45</v>
      </c>
      <c r="G8" s="71" t="s">
        <v>46</v>
      </c>
      <c r="H8" s="71" t="s">
        <v>47</v>
      </c>
    </row>
    <row r="9" spans="1:8">
      <c r="A9" s="72" t="s">
        <v>14</v>
      </c>
      <c r="B9" s="73" t="s">
        <v>15</v>
      </c>
      <c r="C9" s="71"/>
      <c r="D9" s="71"/>
      <c r="E9" s="71"/>
      <c r="F9" s="71"/>
      <c r="G9" s="71"/>
      <c r="H9" s="71"/>
    </row>
    <row r="10" spans="1:8" s="76" customFormat="1">
      <c r="A10" s="32" t="s">
        <v>16</v>
      </c>
      <c r="B10" s="34" t="s">
        <v>48</v>
      </c>
      <c r="C10" s="74" t="s">
        <v>19</v>
      </c>
      <c r="D10" s="75"/>
      <c r="E10" s="75"/>
      <c r="F10" s="75"/>
      <c r="G10" s="75"/>
      <c r="H10" s="75"/>
    </row>
    <row r="11" spans="1:8" s="76" customFormat="1">
      <c r="A11" s="75"/>
      <c r="B11" s="77" t="s">
        <v>49</v>
      </c>
      <c r="C11" s="75"/>
      <c r="D11" s="75">
        <v>3</v>
      </c>
      <c r="E11" s="75">
        <v>2</v>
      </c>
      <c r="F11" s="75"/>
      <c r="G11" s="75"/>
      <c r="H11" s="75">
        <f>ROUND(E11*D11,2)</f>
        <v>6</v>
      </c>
    </row>
    <row r="12" spans="1:8" s="76" customFormat="1">
      <c r="A12" s="75"/>
      <c r="B12" s="77"/>
      <c r="C12" s="75"/>
      <c r="D12" s="75"/>
      <c r="E12" s="75"/>
      <c r="F12" s="75"/>
      <c r="G12" s="78" t="s">
        <v>50</v>
      </c>
      <c r="H12" s="78">
        <f>H11</f>
        <v>6</v>
      </c>
    </row>
    <row r="13" spans="1:8" s="76" customFormat="1">
      <c r="A13" s="75"/>
      <c r="B13" s="77"/>
      <c r="C13" s="75"/>
      <c r="D13" s="75"/>
      <c r="E13" s="75"/>
      <c r="F13" s="75"/>
      <c r="G13" s="75"/>
      <c r="H13" s="75"/>
    </row>
    <row r="14" spans="1:8" s="76" customFormat="1" ht="41.4">
      <c r="A14" s="32" t="s">
        <v>20</v>
      </c>
      <c r="B14" s="184" t="s">
        <v>135</v>
      </c>
      <c r="C14" s="188" t="s">
        <v>31</v>
      </c>
      <c r="D14" s="75"/>
      <c r="E14" s="75"/>
      <c r="F14" s="75"/>
      <c r="G14" s="75"/>
      <c r="H14" s="75"/>
    </row>
    <row r="15" spans="1:8" s="76" customFormat="1">
      <c r="A15" s="75"/>
      <c r="B15" s="77" t="s">
        <v>241</v>
      </c>
      <c r="C15" s="75"/>
      <c r="D15" s="75"/>
      <c r="E15" s="75"/>
      <c r="F15" s="75"/>
      <c r="G15" s="75"/>
      <c r="H15" s="75">
        <v>1</v>
      </c>
    </row>
    <row r="16" spans="1:8" s="76" customFormat="1">
      <c r="A16" s="75"/>
      <c r="B16" s="77"/>
      <c r="C16" s="75"/>
      <c r="D16" s="75"/>
      <c r="E16" s="75"/>
      <c r="F16" s="75"/>
      <c r="G16" s="78" t="s">
        <v>50</v>
      </c>
      <c r="H16" s="78">
        <f>SUM(H15:H15)</f>
        <v>1</v>
      </c>
    </row>
    <row r="17" spans="1:8" s="76" customFormat="1">
      <c r="A17" s="75"/>
      <c r="B17" s="77"/>
      <c r="C17" s="75"/>
      <c r="D17" s="75"/>
      <c r="E17" s="75"/>
      <c r="F17" s="75"/>
      <c r="G17" s="75"/>
      <c r="H17" s="75"/>
    </row>
    <row r="18" spans="1:8" s="76" customFormat="1">
      <c r="A18" s="190" t="s">
        <v>23</v>
      </c>
      <c r="B18" s="191" t="s">
        <v>336</v>
      </c>
      <c r="C18" s="192"/>
      <c r="D18" s="174"/>
      <c r="E18" s="174"/>
      <c r="F18" s="174"/>
      <c r="G18" s="174"/>
      <c r="H18" s="174"/>
    </row>
    <row r="19" spans="1:8" s="76" customFormat="1" ht="41.4">
      <c r="A19" s="176" t="s">
        <v>24</v>
      </c>
      <c r="B19" s="184" t="s">
        <v>136</v>
      </c>
      <c r="C19" s="188" t="s">
        <v>31</v>
      </c>
      <c r="D19" s="174"/>
      <c r="E19" s="174"/>
      <c r="F19" s="174"/>
      <c r="G19" s="174"/>
      <c r="H19" s="174"/>
    </row>
    <row r="20" spans="1:8" s="76" customFormat="1">
      <c r="A20" s="178"/>
      <c r="B20" s="175" t="s">
        <v>195</v>
      </c>
      <c r="C20" s="174"/>
      <c r="D20" s="174"/>
      <c r="E20" s="174"/>
      <c r="F20" s="174"/>
      <c r="G20" s="174"/>
      <c r="H20" s="174">
        <v>1</v>
      </c>
    </row>
    <row r="21" spans="1:8" s="76" customFormat="1">
      <c r="A21" s="178"/>
      <c r="B21" s="175"/>
      <c r="C21" s="174"/>
      <c r="D21" s="174"/>
      <c r="E21" s="174"/>
      <c r="F21" s="174"/>
      <c r="G21" s="179" t="s">
        <v>50</v>
      </c>
      <c r="H21" s="179">
        <f>H20</f>
        <v>1</v>
      </c>
    </row>
    <row r="22" spans="1:8" s="76" customFormat="1">
      <c r="A22" s="178"/>
      <c r="B22" s="175"/>
      <c r="C22" s="174"/>
      <c r="D22" s="174"/>
      <c r="E22" s="174"/>
      <c r="F22" s="174"/>
      <c r="G22" s="174"/>
      <c r="H22" s="174"/>
    </row>
    <row r="23" spans="1:8" s="76" customFormat="1" ht="41.4">
      <c r="A23" s="176" t="s">
        <v>25</v>
      </c>
      <c r="B23" s="171" t="s">
        <v>222</v>
      </c>
      <c r="C23" s="188" t="s">
        <v>31</v>
      </c>
      <c r="D23" s="174"/>
      <c r="E23" s="174"/>
      <c r="F23" s="174"/>
      <c r="G23" s="174"/>
      <c r="H23" s="174"/>
    </row>
    <row r="24" spans="1:8" s="76" customFormat="1">
      <c r="A24" s="178"/>
      <c r="B24" s="175" t="s">
        <v>196</v>
      </c>
      <c r="C24" s="174"/>
      <c r="D24" s="174"/>
      <c r="E24" s="174"/>
      <c r="F24" s="174"/>
      <c r="G24" s="174"/>
      <c r="H24" s="174">
        <v>1</v>
      </c>
    </row>
    <row r="25" spans="1:8" s="76" customFormat="1">
      <c r="A25" s="178"/>
      <c r="B25" s="175"/>
      <c r="C25" s="174"/>
      <c r="D25" s="174"/>
      <c r="E25" s="174"/>
      <c r="F25" s="174"/>
      <c r="G25" s="179" t="s">
        <v>50</v>
      </c>
      <c r="H25" s="179">
        <f>H24</f>
        <v>1</v>
      </c>
    </row>
    <row r="26" spans="1:8" s="76" customFormat="1">
      <c r="A26" s="178"/>
      <c r="B26" s="175"/>
      <c r="C26" s="174"/>
      <c r="D26" s="174"/>
      <c r="E26" s="174"/>
      <c r="F26" s="174"/>
      <c r="G26" s="174"/>
      <c r="H26" s="174"/>
    </row>
    <row r="27" spans="1:8" s="76" customFormat="1" ht="41.4">
      <c r="A27" s="176" t="s">
        <v>51</v>
      </c>
      <c r="B27" s="171" t="s">
        <v>256</v>
      </c>
      <c r="C27" s="189" t="s">
        <v>31</v>
      </c>
      <c r="D27" s="174"/>
      <c r="E27" s="174"/>
      <c r="F27" s="174"/>
      <c r="G27" s="174"/>
      <c r="H27" s="174"/>
    </row>
    <row r="28" spans="1:8" s="76" customFormat="1">
      <c r="A28" s="178"/>
      <c r="B28" s="175" t="s">
        <v>197</v>
      </c>
      <c r="C28" s="174"/>
      <c r="D28" s="174"/>
      <c r="E28" s="174"/>
      <c r="F28" s="174"/>
      <c r="G28" s="174"/>
      <c r="H28" s="174">
        <v>1</v>
      </c>
    </row>
    <row r="29" spans="1:8" s="76" customFormat="1">
      <c r="A29" s="178"/>
      <c r="B29" s="175"/>
      <c r="C29" s="174"/>
      <c r="D29" s="174"/>
      <c r="E29" s="174"/>
      <c r="F29" s="174"/>
      <c r="G29" s="179" t="s">
        <v>50</v>
      </c>
      <c r="H29" s="179">
        <f>H28</f>
        <v>1</v>
      </c>
    </row>
    <row r="30" spans="1:8" s="76" customFormat="1">
      <c r="A30" s="178"/>
      <c r="B30" s="175"/>
      <c r="C30" s="174"/>
      <c r="D30" s="174"/>
      <c r="E30" s="174"/>
      <c r="F30" s="174"/>
      <c r="G30" s="174"/>
      <c r="H30" s="174"/>
    </row>
    <row r="31" spans="1:8" s="76" customFormat="1" ht="27.6">
      <c r="A31" s="176" t="s">
        <v>52</v>
      </c>
      <c r="B31" s="184" t="s">
        <v>137</v>
      </c>
      <c r="C31" s="172" t="s">
        <v>31</v>
      </c>
      <c r="D31" s="174"/>
      <c r="E31" s="174"/>
      <c r="F31" s="174"/>
      <c r="G31" s="174"/>
      <c r="H31" s="174"/>
    </row>
    <row r="32" spans="1:8" s="76" customFormat="1">
      <c r="A32" s="178"/>
      <c r="B32" s="175" t="s">
        <v>198</v>
      </c>
      <c r="C32" s="174"/>
      <c r="D32" s="174"/>
      <c r="E32" s="174"/>
      <c r="F32" s="174"/>
      <c r="G32" s="174"/>
      <c r="H32" s="174">
        <v>2</v>
      </c>
    </row>
    <row r="33" spans="1:8" s="76" customFormat="1">
      <c r="A33" s="178"/>
      <c r="B33" s="175"/>
      <c r="C33" s="174"/>
      <c r="D33" s="174"/>
      <c r="E33" s="174"/>
      <c r="F33" s="174"/>
      <c r="G33" s="179" t="s">
        <v>50</v>
      </c>
      <c r="H33" s="179">
        <f>H32</f>
        <v>2</v>
      </c>
    </row>
    <row r="34" spans="1:8" s="76" customFormat="1">
      <c r="A34" s="178"/>
      <c r="B34" s="175"/>
      <c r="C34" s="174"/>
      <c r="D34" s="174"/>
      <c r="E34" s="174"/>
      <c r="F34" s="174"/>
      <c r="G34" s="174"/>
      <c r="H34" s="174"/>
    </row>
    <row r="35" spans="1:8" s="76" customFormat="1" ht="27.6">
      <c r="A35" s="176" t="s">
        <v>53</v>
      </c>
      <c r="B35" s="184" t="s">
        <v>138</v>
      </c>
      <c r="C35" s="178" t="s">
        <v>21</v>
      </c>
      <c r="D35" s="174"/>
      <c r="E35" s="174"/>
      <c r="F35" s="174"/>
      <c r="G35" s="174"/>
      <c r="H35" s="174"/>
    </row>
    <row r="36" spans="1:8" s="76" customFormat="1">
      <c r="A36" s="178"/>
      <c r="B36" s="175" t="s">
        <v>199</v>
      </c>
      <c r="C36" s="174"/>
      <c r="D36" s="174">
        <v>5</v>
      </c>
      <c r="E36" s="174"/>
      <c r="F36" s="174"/>
      <c r="G36" s="174">
        <v>3</v>
      </c>
      <c r="H36" s="174">
        <f>ROUND(G36*D36,2)</f>
        <v>15</v>
      </c>
    </row>
    <row r="37" spans="1:8" s="76" customFormat="1">
      <c r="A37" s="178"/>
      <c r="B37" s="175" t="s">
        <v>200</v>
      </c>
      <c r="C37" s="174"/>
      <c r="D37" s="174">
        <v>5</v>
      </c>
      <c r="E37" s="174"/>
      <c r="F37" s="174"/>
      <c r="G37" s="174">
        <v>1</v>
      </c>
      <c r="H37" s="174">
        <f>ROUND(G37*D37,2)</f>
        <v>5</v>
      </c>
    </row>
    <row r="38" spans="1:8" s="76" customFormat="1">
      <c r="A38" s="178"/>
      <c r="B38" s="175"/>
      <c r="C38" s="174"/>
      <c r="D38" s="174"/>
      <c r="E38" s="174"/>
      <c r="F38" s="174"/>
      <c r="G38" s="179" t="s">
        <v>50</v>
      </c>
      <c r="H38" s="179">
        <f>SUM(H36:H37)</f>
        <v>20</v>
      </c>
    </row>
    <row r="39" spans="1:8" s="76" customFormat="1">
      <c r="A39" s="178"/>
      <c r="B39" s="175"/>
      <c r="C39" s="174"/>
      <c r="D39" s="174"/>
      <c r="E39" s="174"/>
      <c r="F39" s="174"/>
      <c r="G39" s="174"/>
      <c r="H39" s="174"/>
    </row>
    <row r="40" spans="1:8" s="76" customFormat="1" ht="27.6">
      <c r="A40" s="176" t="s">
        <v>228</v>
      </c>
      <c r="B40" s="184" t="s">
        <v>139</v>
      </c>
      <c r="C40" s="178" t="s">
        <v>21</v>
      </c>
      <c r="D40" s="174"/>
      <c r="E40" s="174"/>
      <c r="F40" s="174"/>
      <c r="G40" s="174"/>
      <c r="H40" s="174"/>
    </row>
    <row r="41" spans="1:8" s="76" customFormat="1">
      <c r="A41" s="178"/>
      <c r="B41" s="175" t="s">
        <v>201</v>
      </c>
      <c r="C41" s="174"/>
      <c r="D41" s="174">
        <v>15</v>
      </c>
      <c r="E41" s="174"/>
      <c r="F41" s="174"/>
      <c r="G41" s="174">
        <v>1</v>
      </c>
      <c r="H41" s="174">
        <f>ROUND(G41*D41,2)</f>
        <v>15</v>
      </c>
    </row>
    <row r="42" spans="1:8" s="76" customFormat="1">
      <c r="A42" s="178"/>
      <c r="B42" s="175"/>
      <c r="C42" s="174"/>
      <c r="D42" s="174"/>
      <c r="E42" s="174"/>
      <c r="F42" s="174"/>
      <c r="G42" s="179" t="s">
        <v>50</v>
      </c>
      <c r="H42" s="179">
        <f>H41</f>
        <v>15</v>
      </c>
    </row>
    <row r="43" spans="1:8" s="76" customFormat="1">
      <c r="A43" s="178"/>
      <c r="B43" s="175"/>
      <c r="C43" s="174"/>
      <c r="D43" s="174"/>
      <c r="E43" s="174"/>
      <c r="F43" s="174"/>
      <c r="G43" s="174"/>
      <c r="H43" s="174"/>
    </row>
    <row r="44" spans="1:8" s="76" customFormat="1" ht="27.6">
      <c r="A44" s="176" t="s">
        <v>229</v>
      </c>
      <c r="B44" s="184" t="s">
        <v>140</v>
      </c>
      <c r="C44" s="178" t="s">
        <v>21</v>
      </c>
      <c r="D44" s="174"/>
      <c r="E44" s="174"/>
      <c r="F44" s="174"/>
      <c r="G44" s="174"/>
      <c r="H44" s="174"/>
    </row>
    <row r="45" spans="1:8" s="76" customFormat="1">
      <c r="A45" s="178"/>
      <c r="B45" s="175" t="s">
        <v>200</v>
      </c>
      <c r="C45" s="174"/>
      <c r="D45" s="174">
        <v>5</v>
      </c>
      <c r="E45" s="174"/>
      <c r="F45" s="174"/>
      <c r="G45" s="174">
        <v>3</v>
      </c>
      <c r="H45" s="174">
        <f>ROUND(G45*D45,2)</f>
        <v>15</v>
      </c>
    </row>
    <row r="46" spans="1:8" s="76" customFormat="1">
      <c r="A46" s="178"/>
      <c r="B46" s="175" t="s">
        <v>202</v>
      </c>
      <c r="C46" s="174"/>
      <c r="D46" s="174">
        <v>17</v>
      </c>
      <c r="E46" s="174"/>
      <c r="F46" s="174"/>
      <c r="G46" s="174">
        <v>3</v>
      </c>
      <c r="H46" s="174">
        <f>ROUND(G46*D46,2)</f>
        <v>51</v>
      </c>
    </row>
    <row r="47" spans="1:8" s="76" customFormat="1">
      <c r="A47" s="178"/>
      <c r="B47" s="175"/>
      <c r="C47" s="174"/>
      <c r="D47" s="174"/>
      <c r="E47" s="174"/>
      <c r="F47" s="174"/>
      <c r="G47" s="179" t="s">
        <v>50</v>
      </c>
      <c r="H47" s="179">
        <f>SUM(H45:H46)</f>
        <v>66</v>
      </c>
    </row>
    <row r="48" spans="1:8" s="76" customFormat="1">
      <c r="A48" s="178"/>
      <c r="B48" s="175"/>
      <c r="C48" s="174"/>
      <c r="D48" s="174"/>
      <c r="E48" s="174"/>
      <c r="F48" s="174"/>
      <c r="G48" s="174"/>
      <c r="H48" s="174"/>
    </row>
    <row r="49" spans="1:8" s="76" customFormat="1" ht="27.6">
      <c r="A49" s="176" t="s">
        <v>230</v>
      </c>
      <c r="B49" s="171" t="s">
        <v>257</v>
      </c>
      <c r="C49" s="172" t="s">
        <v>21</v>
      </c>
      <c r="D49" s="174"/>
      <c r="E49" s="174"/>
      <c r="F49" s="174"/>
      <c r="G49" s="174"/>
      <c r="H49" s="174"/>
    </row>
    <row r="50" spans="1:8" s="76" customFormat="1">
      <c r="A50" s="178"/>
      <c r="B50" s="175" t="s">
        <v>199</v>
      </c>
      <c r="C50" s="174"/>
      <c r="D50" s="174">
        <v>8</v>
      </c>
      <c r="E50" s="174"/>
      <c r="F50" s="174"/>
      <c r="G50" s="174"/>
      <c r="H50" s="174">
        <f>D50</f>
        <v>8</v>
      </c>
    </row>
    <row r="51" spans="1:8" s="76" customFormat="1">
      <c r="A51" s="178"/>
      <c r="B51" s="175" t="s">
        <v>202</v>
      </c>
      <c r="C51" s="174"/>
      <c r="D51" s="174">
        <v>17</v>
      </c>
      <c r="E51" s="174"/>
      <c r="F51" s="174"/>
      <c r="G51" s="174"/>
      <c r="H51" s="174">
        <f>D51</f>
        <v>17</v>
      </c>
    </row>
    <row r="52" spans="1:8" s="76" customFormat="1">
      <c r="A52" s="178"/>
      <c r="B52" s="175"/>
      <c r="C52" s="174"/>
      <c r="D52" s="174"/>
      <c r="E52" s="174"/>
      <c r="F52" s="174"/>
      <c r="G52" s="179" t="s">
        <v>50</v>
      </c>
      <c r="H52" s="179">
        <f>SUM(H50:H51)</f>
        <v>25</v>
      </c>
    </row>
    <row r="53" spans="1:8" s="76" customFormat="1">
      <c r="A53" s="178"/>
      <c r="B53" s="175"/>
      <c r="C53" s="174"/>
      <c r="D53" s="174"/>
      <c r="E53" s="174"/>
      <c r="F53" s="174"/>
      <c r="G53" s="174"/>
      <c r="H53" s="174"/>
    </row>
    <row r="54" spans="1:8" s="76" customFormat="1" ht="27.6">
      <c r="A54" s="176" t="s">
        <v>231</v>
      </c>
      <c r="B54" s="171" t="s">
        <v>258</v>
      </c>
      <c r="C54" s="172" t="s">
        <v>31</v>
      </c>
      <c r="D54" s="174"/>
      <c r="E54" s="174"/>
      <c r="F54" s="174"/>
      <c r="G54" s="174"/>
      <c r="H54" s="174"/>
    </row>
    <row r="55" spans="1:8" s="76" customFormat="1">
      <c r="A55" s="178"/>
      <c r="B55" s="175" t="s">
        <v>54</v>
      </c>
      <c r="C55" s="174"/>
      <c r="D55" s="174"/>
      <c r="E55" s="174"/>
      <c r="F55" s="174"/>
      <c r="G55" s="174"/>
      <c r="H55" s="174">
        <v>8</v>
      </c>
    </row>
    <row r="56" spans="1:8" s="76" customFormat="1">
      <c r="A56" s="178"/>
      <c r="B56" s="175"/>
      <c r="C56" s="174"/>
      <c r="D56" s="174"/>
      <c r="E56" s="174"/>
      <c r="F56" s="174"/>
      <c r="G56" s="179" t="s">
        <v>50</v>
      </c>
      <c r="H56" s="179">
        <f>H55</f>
        <v>8</v>
      </c>
    </row>
    <row r="57" spans="1:8" s="76" customFormat="1">
      <c r="A57" s="178"/>
      <c r="B57" s="175"/>
      <c r="C57" s="174"/>
      <c r="D57" s="174"/>
      <c r="E57" s="174"/>
      <c r="F57" s="174"/>
      <c r="G57" s="174"/>
      <c r="H57" s="174"/>
    </row>
    <row r="58" spans="1:8" s="76" customFormat="1" ht="41.4">
      <c r="A58" s="176" t="s">
        <v>232</v>
      </c>
      <c r="B58" s="171" t="s">
        <v>259</v>
      </c>
      <c r="C58" s="172" t="s">
        <v>31</v>
      </c>
      <c r="D58" s="174"/>
      <c r="E58" s="174"/>
      <c r="F58" s="174"/>
      <c r="G58" s="174"/>
      <c r="H58" s="174"/>
    </row>
    <row r="59" spans="1:8" s="76" customFormat="1">
      <c r="A59" s="178"/>
      <c r="B59" s="175" t="s">
        <v>54</v>
      </c>
      <c r="C59" s="174"/>
      <c r="D59" s="174"/>
      <c r="E59" s="174"/>
      <c r="F59" s="174"/>
      <c r="G59" s="174"/>
      <c r="H59" s="174">
        <v>4</v>
      </c>
    </row>
    <row r="60" spans="1:8" s="76" customFormat="1">
      <c r="A60" s="178"/>
      <c r="B60" s="175"/>
      <c r="C60" s="174"/>
      <c r="D60" s="174"/>
      <c r="E60" s="174"/>
      <c r="F60" s="174"/>
      <c r="G60" s="179" t="s">
        <v>50</v>
      </c>
      <c r="H60" s="179">
        <f>H59</f>
        <v>4</v>
      </c>
    </row>
    <row r="61" spans="1:8" s="76" customFormat="1">
      <c r="A61" s="178"/>
      <c r="B61" s="175"/>
      <c r="C61" s="174"/>
      <c r="D61" s="174"/>
      <c r="E61" s="174"/>
      <c r="F61" s="174"/>
      <c r="G61" s="174"/>
      <c r="H61" s="174"/>
    </row>
    <row r="62" spans="1:8" s="76" customFormat="1">
      <c r="A62" s="176" t="s">
        <v>233</v>
      </c>
      <c r="B62" s="184" t="s">
        <v>141</v>
      </c>
      <c r="C62" s="172" t="s">
        <v>142</v>
      </c>
      <c r="D62" s="174"/>
      <c r="E62" s="174"/>
      <c r="F62" s="174"/>
      <c r="G62" s="174"/>
      <c r="H62" s="174"/>
    </row>
    <row r="63" spans="1:8" s="76" customFormat="1">
      <c r="A63" s="178"/>
      <c r="B63" s="175" t="s">
        <v>203</v>
      </c>
      <c r="C63" s="174"/>
      <c r="D63" s="174">
        <v>5</v>
      </c>
      <c r="E63" s="174"/>
      <c r="F63" s="174"/>
      <c r="G63" s="174">
        <v>4</v>
      </c>
      <c r="H63" s="174">
        <f>ROUND(G63*D63,2)</f>
        <v>20</v>
      </c>
    </row>
    <row r="64" spans="1:8" s="76" customFormat="1">
      <c r="A64" s="178"/>
      <c r="B64" s="175"/>
      <c r="C64" s="174"/>
      <c r="D64" s="174"/>
      <c r="E64" s="174"/>
      <c r="F64" s="174"/>
      <c r="G64" s="179" t="s">
        <v>50</v>
      </c>
      <c r="H64" s="179">
        <f>H63</f>
        <v>20</v>
      </c>
    </row>
    <row r="65" spans="1:8" s="76" customFormat="1">
      <c r="A65" s="178"/>
      <c r="B65" s="175"/>
      <c r="C65" s="174"/>
      <c r="D65" s="174"/>
      <c r="E65" s="174"/>
      <c r="F65" s="174"/>
      <c r="G65" s="174"/>
      <c r="H65" s="174"/>
    </row>
    <row r="66" spans="1:8" s="76" customFormat="1" ht="27.6">
      <c r="A66" s="176" t="s">
        <v>234</v>
      </c>
      <c r="B66" s="184" t="s">
        <v>143</v>
      </c>
      <c r="C66" s="172" t="s">
        <v>31</v>
      </c>
      <c r="D66" s="174"/>
      <c r="E66" s="174"/>
      <c r="F66" s="174"/>
      <c r="G66" s="174"/>
      <c r="H66" s="174"/>
    </row>
    <row r="67" spans="1:8" s="76" customFormat="1">
      <c r="A67" s="178"/>
      <c r="B67" s="175" t="s">
        <v>203</v>
      </c>
      <c r="C67" s="174"/>
      <c r="D67" s="174"/>
      <c r="E67" s="174"/>
      <c r="F67" s="174"/>
      <c r="G67" s="174"/>
      <c r="H67" s="174">
        <v>4</v>
      </c>
    </row>
    <row r="68" spans="1:8" s="76" customFormat="1">
      <c r="A68" s="178"/>
      <c r="B68" s="175"/>
      <c r="C68" s="174"/>
      <c r="D68" s="174"/>
      <c r="E68" s="174"/>
      <c r="F68" s="174"/>
      <c r="G68" s="179" t="s">
        <v>50</v>
      </c>
      <c r="H68" s="179">
        <f>H67</f>
        <v>4</v>
      </c>
    </row>
    <row r="69" spans="1:8" s="76" customFormat="1">
      <c r="A69" s="178"/>
      <c r="B69" s="175"/>
      <c r="C69" s="174"/>
      <c r="D69" s="174"/>
      <c r="E69" s="174"/>
      <c r="F69" s="174"/>
      <c r="G69" s="174"/>
      <c r="H69" s="174"/>
    </row>
    <row r="70" spans="1:8" s="76" customFormat="1" ht="27.6">
      <c r="A70" s="176" t="s">
        <v>235</v>
      </c>
      <c r="B70" s="177" t="s">
        <v>144</v>
      </c>
      <c r="C70" s="172" t="s">
        <v>31</v>
      </c>
      <c r="D70" s="174"/>
      <c r="E70" s="174"/>
      <c r="F70" s="174"/>
      <c r="G70" s="174"/>
      <c r="H70" s="174"/>
    </row>
    <row r="71" spans="1:8" s="76" customFormat="1">
      <c r="A71" s="178"/>
      <c r="B71" s="175" t="s">
        <v>204</v>
      </c>
      <c r="C71" s="174"/>
      <c r="D71" s="174"/>
      <c r="E71" s="174"/>
      <c r="F71" s="174"/>
      <c r="G71" s="174"/>
      <c r="H71" s="174">
        <v>1</v>
      </c>
    </row>
    <row r="72" spans="1:8" s="76" customFormat="1">
      <c r="A72" s="178"/>
      <c r="B72" s="175"/>
      <c r="C72" s="174"/>
      <c r="D72" s="174"/>
      <c r="E72" s="174"/>
      <c r="F72" s="174"/>
      <c r="G72" s="179" t="s">
        <v>50</v>
      </c>
      <c r="H72" s="179">
        <f>H71</f>
        <v>1</v>
      </c>
    </row>
    <row r="73" spans="1:8" s="76" customFormat="1">
      <c r="A73" s="178"/>
      <c r="B73" s="175"/>
      <c r="C73" s="174"/>
      <c r="D73" s="174"/>
      <c r="E73" s="174"/>
      <c r="F73" s="174"/>
      <c r="G73" s="174"/>
      <c r="H73" s="174"/>
    </row>
    <row r="74" spans="1:8" s="76" customFormat="1" ht="27.6">
      <c r="A74" s="176" t="s">
        <v>236</v>
      </c>
      <c r="B74" s="171" t="s">
        <v>223</v>
      </c>
      <c r="C74" s="172" t="s">
        <v>31</v>
      </c>
      <c r="D74" s="174"/>
      <c r="E74" s="174"/>
      <c r="F74" s="174"/>
      <c r="G74" s="174"/>
      <c r="H74" s="174"/>
    </row>
    <row r="75" spans="1:8" s="76" customFormat="1">
      <c r="A75" s="178"/>
      <c r="B75" s="175" t="s">
        <v>54</v>
      </c>
      <c r="C75" s="174"/>
      <c r="D75" s="174"/>
      <c r="E75" s="174"/>
      <c r="F75" s="174"/>
      <c r="G75" s="174"/>
      <c r="H75" s="174">
        <v>1</v>
      </c>
    </row>
    <row r="76" spans="1:8" s="76" customFormat="1">
      <c r="A76" s="178"/>
      <c r="B76" s="175"/>
      <c r="C76" s="174"/>
      <c r="D76" s="174"/>
      <c r="E76" s="174"/>
      <c r="F76" s="174"/>
      <c r="G76" s="179" t="s">
        <v>50</v>
      </c>
      <c r="H76" s="179">
        <f>H75</f>
        <v>1</v>
      </c>
    </row>
    <row r="77" spans="1:8" s="76" customFormat="1">
      <c r="A77" s="178"/>
      <c r="B77" s="175"/>
      <c r="C77" s="174"/>
      <c r="D77" s="174"/>
      <c r="E77" s="174"/>
      <c r="F77" s="174"/>
      <c r="G77" s="174"/>
      <c r="H77" s="174"/>
    </row>
    <row r="78" spans="1:8" s="76" customFormat="1" ht="41.4">
      <c r="A78" s="176" t="s">
        <v>237</v>
      </c>
      <c r="B78" s="39" t="s">
        <v>35</v>
      </c>
      <c r="C78" s="185" t="s">
        <v>19</v>
      </c>
      <c r="D78" s="174"/>
      <c r="E78" s="174"/>
      <c r="F78" s="174"/>
      <c r="G78" s="174"/>
      <c r="H78" s="174"/>
    </row>
    <row r="79" spans="1:8" s="76" customFormat="1">
      <c r="A79" s="178"/>
      <c r="B79" s="175" t="s">
        <v>205</v>
      </c>
      <c r="C79" s="174"/>
      <c r="D79" s="174">
        <v>1.6</v>
      </c>
      <c r="E79" s="174">
        <v>2</v>
      </c>
      <c r="F79" s="174"/>
      <c r="G79" s="174"/>
      <c r="H79" s="174">
        <f>ROUND(D79*E79,2)</f>
        <v>3.2</v>
      </c>
    </row>
    <row r="80" spans="1:8" s="76" customFormat="1">
      <c r="A80" s="178"/>
      <c r="B80" s="175"/>
      <c r="C80" s="174"/>
      <c r="D80" s="174"/>
      <c r="E80" s="174"/>
      <c r="F80" s="174"/>
      <c r="G80" s="179" t="s">
        <v>50</v>
      </c>
      <c r="H80" s="179">
        <f>H79</f>
        <v>3.2</v>
      </c>
    </row>
    <row r="81" spans="1:8" s="76" customFormat="1">
      <c r="A81" s="178"/>
      <c r="B81" s="175"/>
      <c r="C81" s="174"/>
      <c r="D81" s="174"/>
      <c r="E81" s="174"/>
      <c r="F81" s="174"/>
      <c r="G81" s="174"/>
      <c r="H81" s="174"/>
    </row>
    <row r="82" spans="1:8" s="76" customFormat="1" ht="41.4">
      <c r="A82" s="176" t="s">
        <v>238</v>
      </c>
      <c r="B82" s="39" t="s">
        <v>36</v>
      </c>
      <c r="C82" s="172" t="s">
        <v>19</v>
      </c>
      <c r="D82" s="174"/>
      <c r="E82" s="174"/>
      <c r="F82" s="174"/>
      <c r="G82" s="174"/>
      <c r="H82" s="174"/>
    </row>
    <row r="83" spans="1:8" s="76" customFormat="1">
      <c r="A83" s="178"/>
      <c r="B83" s="175" t="s">
        <v>205</v>
      </c>
      <c r="C83" s="174"/>
      <c r="D83" s="174">
        <v>1.6</v>
      </c>
      <c r="E83" s="174">
        <v>2</v>
      </c>
      <c r="F83" s="174"/>
      <c r="G83" s="174">
        <v>2</v>
      </c>
      <c r="H83" s="174">
        <f>ROUND(D83*E83*G83,2)</f>
        <v>6.4</v>
      </c>
    </row>
    <row r="84" spans="1:8" s="76" customFormat="1">
      <c r="A84" s="178"/>
      <c r="B84" s="175"/>
      <c r="C84" s="174"/>
      <c r="D84" s="174"/>
      <c r="E84" s="174"/>
      <c r="F84" s="174"/>
      <c r="G84" s="179" t="s">
        <v>50</v>
      </c>
      <c r="H84" s="179">
        <f>H83</f>
        <v>6.4</v>
      </c>
    </row>
    <row r="85" spans="1:8" s="76" customFormat="1">
      <c r="A85" s="178"/>
      <c r="B85" s="175"/>
      <c r="C85" s="174"/>
      <c r="D85" s="174"/>
      <c r="E85" s="174"/>
      <c r="F85" s="174"/>
      <c r="G85" s="174"/>
      <c r="H85" s="174"/>
    </row>
    <row r="86" spans="1:8" s="76" customFormat="1" ht="41.4">
      <c r="A86" s="176" t="s">
        <v>239</v>
      </c>
      <c r="B86" s="39" t="s">
        <v>38</v>
      </c>
      <c r="C86" s="172" t="s">
        <v>19</v>
      </c>
      <c r="D86" s="174"/>
      <c r="E86" s="174"/>
      <c r="F86" s="174"/>
      <c r="G86" s="174"/>
      <c r="H86" s="174"/>
    </row>
    <row r="87" spans="1:8" s="76" customFormat="1">
      <c r="A87" s="178"/>
      <c r="B87" s="175" t="s">
        <v>205</v>
      </c>
      <c r="C87" s="174"/>
      <c r="D87" s="174">
        <v>1.6</v>
      </c>
      <c r="E87" s="174">
        <v>2</v>
      </c>
      <c r="F87" s="174"/>
      <c r="G87" s="174">
        <v>2</v>
      </c>
      <c r="H87" s="174">
        <f>ROUND(D87*E87*G87,2)</f>
        <v>6.4</v>
      </c>
    </row>
    <row r="88" spans="1:8" s="76" customFormat="1">
      <c r="A88" s="178"/>
      <c r="B88" s="175"/>
      <c r="C88" s="174"/>
      <c r="D88" s="174"/>
      <c r="E88" s="174"/>
      <c r="F88" s="174"/>
      <c r="G88" s="179" t="s">
        <v>50</v>
      </c>
      <c r="H88" s="179">
        <f>H87</f>
        <v>6.4</v>
      </c>
    </row>
    <row r="89" spans="1:8" s="76" customFormat="1">
      <c r="A89" s="178"/>
      <c r="B89" s="175"/>
      <c r="C89" s="174"/>
      <c r="D89" s="174"/>
      <c r="E89" s="174"/>
      <c r="F89" s="174"/>
      <c r="G89" s="174"/>
      <c r="H89" s="174"/>
    </row>
    <row r="90" spans="1:8" s="76" customFormat="1" ht="27.6">
      <c r="A90" s="176" t="s">
        <v>240</v>
      </c>
      <c r="B90" s="184" t="s">
        <v>145</v>
      </c>
      <c r="C90" s="172" t="s">
        <v>21</v>
      </c>
      <c r="D90" s="174"/>
      <c r="E90" s="174"/>
      <c r="F90" s="174"/>
      <c r="G90" s="174"/>
      <c r="H90" s="174"/>
    </row>
    <row r="91" spans="1:8" s="76" customFormat="1">
      <c r="A91" s="178"/>
      <c r="B91" s="175" t="s">
        <v>206</v>
      </c>
      <c r="C91" s="174"/>
      <c r="D91" s="174">
        <v>3</v>
      </c>
      <c r="E91" s="174"/>
      <c r="F91" s="174"/>
      <c r="G91" s="174"/>
      <c r="H91" s="174">
        <f>D91</f>
        <v>3</v>
      </c>
    </row>
    <row r="92" spans="1:8" s="76" customFormat="1">
      <c r="A92" s="178"/>
      <c r="B92" s="175"/>
      <c r="C92" s="174"/>
      <c r="D92" s="174"/>
      <c r="E92" s="174"/>
      <c r="F92" s="174"/>
      <c r="G92" s="179" t="s">
        <v>50</v>
      </c>
      <c r="H92" s="179">
        <f>H91</f>
        <v>3</v>
      </c>
    </row>
    <row r="93" spans="1:8" s="76" customFormat="1">
      <c r="A93" s="178"/>
      <c r="B93" s="175"/>
      <c r="C93" s="174"/>
      <c r="D93" s="174"/>
      <c r="E93" s="174"/>
      <c r="F93" s="174"/>
      <c r="G93" s="174"/>
      <c r="H93" s="174"/>
    </row>
    <row r="94" spans="1:8" s="76" customFormat="1">
      <c r="A94" s="40" t="s">
        <v>242</v>
      </c>
      <c r="B94" s="184" t="s">
        <v>326</v>
      </c>
      <c r="C94" s="172" t="s">
        <v>31</v>
      </c>
      <c r="D94" s="174"/>
      <c r="E94" s="174"/>
      <c r="F94" s="174"/>
      <c r="G94" s="174"/>
      <c r="H94" s="174"/>
    </row>
    <row r="95" spans="1:8" s="76" customFormat="1">
      <c r="A95" s="178"/>
      <c r="B95" s="175" t="s">
        <v>54</v>
      </c>
      <c r="C95" s="174"/>
      <c r="D95" s="174"/>
      <c r="E95" s="174"/>
      <c r="F95" s="174"/>
      <c r="G95" s="174"/>
      <c r="H95" s="174">
        <v>3</v>
      </c>
    </row>
    <row r="96" spans="1:8" s="76" customFormat="1">
      <c r="A96" s="178"/>
      <c r="B96" s="175"/>
      <c r="C96" s="174"/>
      <c r="D96" s="174"/>
      <c r="E96" s="174"/>
      <c r="F96" s="174"/>
      <c r="G96" s="179" t="s">
        <v>50</v>
      </c>
      <c r="H96" s="179">
        <f>H95</f>
        <v>3</v>
      </c>
    </row>
    <row r="97" spans="1:8" s="76" customFormat="1">
      <c r="A97" s="178"/>
      <c r="B97" s="175"/>
      <c r="C97" s="174"/>
      <c r="D97" s="174"/>
      <c r="E97" s="174"/>
      <c r="F97" s="174"/>
      <c r="G97" s="174"/>
      <c r="H97" s="174"/>
    </row>
    <row r="98" spans="1:8" s="76" customFormat="1">
      <c r="A98" s="40" t="s">
        <v>316</v>
      </c>
      <c r="B98" s="184" t="s">
        <v>327</v>
      </c>
      <c r="C98" s="172" t="s">
        <v>31</v>
      </c>
      <c r="D98" s="174"/>
      <c r="E98" s="174"/>
      <c r="F98" s="174"/>
      <c r="G98" s="174"/>
      <c r="H98" s="174"/>
    </row>
    <row r="99" spans="1:8" s="76" customFormat="1">
      <c r="A99" s="178"/>
      <c r="B99" s="175" t="s">
        <v>54</v>
      </c>
      <c r="C99" s="174"/>
      <c r="D99" s="174"/>
      <c r="E99" s="174"/>
      <c r="F99" s="174"/>
      <c r="G99" s="174"/>
      <c r="H99" s="174">
        <v>3</v>
      </c>
    </row>
    <row r="100" spans="1:8" s="76" customFormat="1">
      <c r="A100" s="178"/>
      <c r="B100" s="175"/>
      <c r="C100" s="174"/>
      <c r="D100" s="174"/>
      <c r="E100" s="174"/>
      <c r="F100" s="174"/>
      <c r="G100" s="179" t="s">
        <v>50</v>
      </c>
      <c r="H100" s="179">
        <f>H99</f>
        <v>3</v>
      </c>
    </row>
    <row r="101" spans="1:8" s="76" customFormat="1">
      <c r="A101" s="178"/>
      <c r="B101" s="175"/>
      <c r="C101" s="174"/>
      <c r="D101" s="174"/>
      <c r="E101" s="174"/>
      <c r="F101" s="174"/>
      <c r="G101" s="174"/>
      <c r="H101" s="174"/>
    </row>
    <row r="102" spans="1:8" s="76" customFormat="1">
      <c r="A102" s="40" t="s">
        <v>317</v>
      </c>
      <c r="B102" s="184" t="s">
        <v>328</v>
      </c>
      <c r="C102" s="172" t="s">
        <v>31</v>
      </c>
      <c r="D102" s="174"/>
      <c r="E102" s="174"/>
      <c r="F102" s="174"/>
      <c r="G102" s="174"/>
      <c r="H102" s="174"/>
    </row>
    <row r="103" spans="1:8" s="76" customFormat="1">
      <c r="A103" s="178"/>
      <c r="B103" s="175" t="s">
        <v>54</v>
      </c>
      <c r="C103" s="174"/>
      <c r="D103" s="174"/>
      <c r="E103" s="174"/>
      <c r="F103" s="174"/>
      <c r="G103" s="174"/>
      <c r="H103" s="174">
        <v>3</v>
      </c>
    </row>
    <row r="104" spans="1:8" s="76" customFormat="1">
      <c r="A104" s="178"/>
      <c r="B104" s="175"/>
      <c r="C104" s="174"/>
      <c r="D104" s="174"/>
      <c r="E104" s="174"/>
      <c r="F104" s="174"/>
      <c r="G104" s="179" t="s">
        <v>50</v>
      </c>
      <c r="H104" s="179">
        <f>H103</f>
        <v>3</v>
      </c>
    </row>
    <row r="105" spans="1:8" s="76" customFormat="1">
      <c r="A105" s="178"/>
      <c r="B105" s="175"/>
      <c r="C105" s="174"/>
      <c r="D105" s="174"/>
      <c r="E105" s="174"/>
      <c r="F105" s="174"/>
      <c r="G105" s="174"/>
      <c r="H105" s="174"/>
    </row>
    <row r="106" spans="1:8" s="76" customFormat="1" ht="41.4">
      <c r="A106" s="40" t="s">
        <v>318</v>
      </c>
      <c r="B106" s="171" t="s">
        <v>296</v>
      </c>
      <c r="C106" s="170" t="s">
        <v>21</v>
      </c>
      <c r="D106" s="174"/>
      <c r="E106" s="174"/>
      <c r="F106" s="174"/>
      <c r="G106" s="174"/>
      <c r="H106" s="174"/>
    </row>
    <row r="107" spans="1:8" s="76" customFormat="1">
      <c r="A107" s="178"/>
      <c r="B107" s="175" t="s">
        <v>8</v>
      </c>
      <c r="C107" s="174"/>
      <c r="D107" s="174"/>
      <c r="E107" s="174"/>
      <c r="F107" s="174"/>
      <c r="G107" s="174"/>
      <c r="H107" s="174">
        <v>60</v>
      </c>
    </row>
    <row r="108" spans="1:8" s="76" customFormat="1">
      <c r="A108" s="178"/>
      <c r="B108" s="175"/>
      <c r="C108" s="174"/>
      <c r="D108" s="174"/>
      <c r="E108" s="174"/>
      <c r="F108" s="174"/>
      <c r="G108" s="179" t="s">
        <v>50</v>
      </c>
      <c r="H108" s="179">
        <f>H107</f>
        <v>60</v>
      </c>
    </row>
    <row r="109" spans="1:8" s="76" customFormat="1">
      <c r="A109" s="178"/>
      <c r="B109" s="175"/>
      <c r="C109" s="174"/>
      <c r="D109" s="174"/>
      <c r="E109" s="174"/>
      <c r="F109" s="174"/>
      <c r="G109" s="174"/>
      <c r="H109" s="174"/>
    </row>
    <row r="110" spans="1:8" s="76" customFormat="1" ht="27.6">
      <c r="A110" s="40" t="s">
        <v>319</v>
      </c>
      <c r="B110" s="171" t="s">
        <v>329</v>
      </c>
      <c r="C110" s="170" t="s">
        <v>21</v>
      </c>
      <c r="D110" s="174"/>
      <c r="E110" s="174"/>
      <c r="F110" s="174"/>
      <c r="G110" s="174"/>
      <c r="H110" s="174"/>
    </row>
    <row r="111" spans="1:8" s="76" customFormat="1">
      <c r="A111" s="178"/>
      <c r="B111" s="175" t="s">
        <v>8</v>
      </c>
      <c r="C111" s="174"/>
      <c r="D111" s="174"/>
      <c r="E111" s="174"/>
      <c r="F111" s="174"/>
      <c r="G111" s="174"/>
      <c r="H111" s="174">
        <v>30</v>
      </c>
    </row>
    <row r="112" spans="1:8" s="76" customFormat="1">
      <c r="A112" s="178"/>
      <c r="B112" s="175"/>
      <c r="C112" s="174"/>
      <c r="D112" s="174"/>
      <c r="E112" s="174"/>
      <c r="F112" s="174"/>
      <c r="G112" s="179" t="s">
        <v>50</v>
      </c>
      <c r="H112" s="179">
        <f>H111</f>
        <v>30</v>
      </c>
    </row>
    <row r="113" spans="1:8" s="76" customFormat="1">
      <c r="A113" s="178"/>
      <c r="B113" s="175"/>
      <c r="C113" s="174"/>
      <c r="D113" s="174"/>
      <c r="E113" s="174"/>
      <c r="F113" s="174"/>
      <c r="G113" s="174"/>
      <c r="H113" s="174"/>
    </row>
    <row r="114" spans="1:8" s="76" customFormat="1" ht="27.6">
      <c r="A114" s="40" t="s">
        <v>320</v>
      </c>
      <c r="B114" s="171" t="s">
        <v>330</v>
      </c>
      <c r="C114" s="170" t="s">
        <v>21</v>
      </c>
      <c r="D114" s="174"/>
      <c r="E114" s="174"/>
      <c r="F114" s="174"/>
      <c r="G114" s="174"/>
      <c r="H114" s="174"/>
    </row>
    <row r="115" spans="1:8" s="76" customFormat="1">
      <c r="A115" s="178"/>
      <c r="B115" s="175" t="s">
        <v>8</v>
      </c>
      <c r="C115" s="174"/>
      <c r="D115" s="174"/>
      <c r="E115" s="174"/>
      <c r="F115" s="174"/>
      <c r="G115" s="174"/>
      <c r="H115" s="174">
        <v>15</v>
      </c>
    </row>
    <row r="116" spans="1:8" s="76" customFormat="1">
      <c r="A116" s="178"/>
      <c r="B116" s="175"/>
      <c r="C116" s="174"/>
      <c r="D116" s="174"/>
      <c r="E116" s="174"/>
      <c r="F116" s="174"/>
      <c r="G116" s="179" t="s">
        <v>50</v>
      </c>
      <c r="H116" s="179">
        <f>H115</f>
        <v>15</v>
      </c>
    </row>
    <row r="117" spans="1:8" s="76" customFormat="1">
      <c r="A117" s="178"/>
      <c r="B117" s="175"/>
      <c r="C117" s="174"/>
      <c r="D117" s="174"/>
      <c r="E117" s="174"/>
      <c r="F117" s="174"/>
      <c r="G117" s="174"/>
      <c r="H117" s="174"/>
    </row>
    <row r="118" spans="1:8" s="76" customFormat="1" ht="27.6">
      <c r="A118" s="40" t="s">
        <v>321</v>
      </c>
      <c r="B118" s="184" t="s">
        <v>331</v>
      </c>
      <c r="C118" s="172" t="s">
        <v>31</v>
      </c>
      <c r="D118" s="174"/>
      <c r="E118" s="174"/>
      <c r="F118" s="174"/>
      <c r="G118" s="174"/>
      <c r="H118" s="174"/>
    </row>
    <row r="119" spans="1:8" s="76" customFormat="1">
      <c r="A119" s="178"/>
      <c r="B119" s="175" t="s">
        <v>54</v>
      </c>
      <c r="C119" s="174"/>
      <c r="D119" s="174"/>
      <c r="E119" s="174"/>
      <c r="F119" s="174"/>
      <c r="G119" s="174"/>
      <c r="H119" s="174">
        <v>4</v>
      </c>
    </row>
    <row r="120" spans="1:8" s="76" customFormat="1">
      <c r="A120" s="178"/>
      <c r="B120" s="175"/>
      <c r="C120" s="174"/>
      <c r="D120" s="174"/>
      <c r="E120" s="174"/>
      <c r="F120" s="174"/>
      <c r="G120" s="179" t="s">
        <v>50</v>
      </c>
      <c r="H120" s="179">
        <f>H119</f>
        <v>4</v>
      </c>
    </row>
    <row r="121" spans="1:8" s="76" customFormat="1">
      <c r="A121" s="178"/>
      <c r="B121" s="175"/>
      <c r="C121" s="174"/>
      <c r="D121" s="174"/>
      <c r="E121" s="174"/>
      <c r="F121" s="174"/>
      <c r="G121" s="174"/>
      <c r="H121" s="174"/>
    </row>
    <row r="122" spans="1:8" s="76" customFormat="1">
      <c r="A122" s="40" t="s">
        <v>322</v>
      </c>
      <c r="B122" s="184" t="s">
        <v>332</v>
      </c>
      <c r="C122" s="172" t="s">
        <v>142</v>
      </c>
      <c r="D122" s="174"/>
      <c r="E122" s="174"/>
      <c r="F122" s="174"/>
      <c r="G122" s="174"/>
      <c r="H122" s="174"/>
    </row>
    <row r="123" spans="1:8" s="76" customFormat="1">
      <c r="A123" s="178"/>
      <c r="B123" s="175" t="s">
        <v>8</v>
      </c>
      <c r="C123" s="174"/>
      <c r="D123" s="174"/>
      <c r="E123" s="174"/>
      <c r="F123" s="174"/>
      <c r="G123" s="174"/>
      <c r="H123" s="174">
        <v>1</v>
      </c>
    </row>
    <row r="124" spans="1:8" s="76" customFormat="1">
      <c r="A124" s="178"/>
      <c r="B124" s="175"/>
      <c r="C124" s="174"/>
      <c r="D124" s="174"/>
      <c r="E124" s="174"/>
      <c r="F124" s="174"/>
      <c r="G124" s="179" t="s">
        <v>50</v>
      </c>
      <c r="H124" s="179">
        <f>H123</f>
        <v>1</v>
      </c>
    </row>
    <row r="125" spans="1:8" s="76" customFormat="1">
      <c r="A125" s="178"/>
      <c r="B125" s="175"/>
      <c r="C125" s="174"/>
      <c r="D125" s="174"/>
      <c r="E125" s="174"/>
      <c r="F125" s="174"/>
      <c r="G125" s="174"/>
      <c r="H125" s="174"/>
    </row>
    <row r="126" spans="1:8" s="76" customFormat="1" ht="27.6">
      <c r="A126" s="40" t="s">
        <v>323</v>
      </c>
      <c r="B126" s="171" t="s">
        <v>333</v>
      </c>
      <c r="C126" s="170" t="s">
        <v>31</v>
      </c>
      <c r="D126" s="174"/>
      <c r="E126" s="174"/>
      <c r="F126" s="174"/>
      <c r="G126" s="174"/>
      <c r="H126" s="174"/>
    </row>
    <row r="127" spans="1:8" s="76" customFormat="1">
      <c r="A127" s="178"/>
      <c r="B127" s="175" t="s">
        <v>54</v>
      </c>
      <c r="C127" s="174"/>
      <c r="D127" s="174"/>
      <c r="E127" s="174"/>
      <c r="F127" s="174"/>
      <c r="G127" s="174"/>
      <c r="H127" s="174">
        <v>2</v>
      </c>
    </row>
    <row r="128" spans="1:8" s="76" customFormat="1">
      <c r="A128" s="178"/>
      <c r="B128" s="175"/>
      <c r="C128" s="174"/>
      <c r="D128" s="174"/>
      <c r="E128" s="174"/>
      <c r="F128" s="174"/>
      <c r="G128" s="179" t="s">
        <v>50</v>
      </c>
      <c r="H128" s="179">
        <f>H127</f>
        <v>2</v>
      </c>
    </row>
    <row r="129" spans="1:8" s="76" customFormat="1">
      <c r="A129" s="178"/>
      <c r="B129" s="175"/>
      <c r="C129" s="174"/>
      <c r="D129" s="174"/>
      <c r="E129" s="174"/>
      <c r="F129" s="174"/>
      <c r="G129" s="174"/>
      <c r="H129" s="174"/>
    </row>
    <row r="130" spans="1:8" s="76" customFormat="1" ht="27.6">
      <c r="A130" s="40" t="s">
        <v>324</v>
      </c>
      <c r="B130" s="171" t="s">
        <v>334</v>
      </c>
      <c r="C130" s="170" t="s">
        <v>31</v>
      </c>
      <c r="D130" s="174"/>
      <c r="E130" s="174"/>
      <c r="F130" s="174"/>
      <c r="G130" s="174"/>
      <c r="H130" s="174"/>
    </row>
    <row r="131" spans="1:8" s="76" customFormat="1">
      <c r="A131" s="178"/>
      <c r="B131" s="175" t="s">
        <v>54</v>
      </c>
      <c r="C131" s="174"/>
      <c r="D131" s="174"/>
      <c r="E131" s="174"/>
      <c r="F131" s="174"/>
      <c r="G131" s="174"/>
      <c r="H131" s="174">
        <v>12</v>
      </c>
    </row>
    <row r="132" spans="1:8" s="76" customFormat="1">
      <c r="A132" s="178"/>
      <c r="B132" s="175"/>
      <c r="C132" s="174"/>
      <c r="D132" s="174"/>
      <c r="E132" s="174"/>
      <c r="F132" s="174"/>
      <c r="G132" s="179" t="s">
        <v>50</v>
      </c>
      <c r="H132" s="179">
        <f>H131</f>
        <v>12</v>
      </c>
    </row>
    <row r="133" spans="1:8" s="76" customFormat="1">
      <c r="A133" s="178"/>
      <c r="B133" s="175"/>
      <c r="C133" s="174"/>
      <c r="D133" s="174"/>
      <c r="E133" s="174"/>
      <c r="F133" s="174"/>
      <c r="G133" s="174"/>
      <c r="H133" s="174"/>
    </row>
    <row r="134" spans="1:8" s="76" customFormat="1" ht="27.6">
      <c r="A134" s="40" t="s">
        <v>325</v>
      </c>
      <c r="B134" s="171" t="s">
        <v>335</v>
      </c>
      <c r="C134" s="170" t="s">
        <v>31</v>
      </c>
      <c r="D134" s="174"/>
      <c r="E134" s="174"/>
      <c r="F134" s="174"/>
      <c r="G134" s="174"/>
      <c r="H134" s="174"/>
    </row>
    <row r="135" spans="1:8" s="76" customFormat="1">
      <c r="A135" s="178"/>
      <c r="B135" s="175" t="s">
        <v>54</v>
      </c>
      <c r="C135" s="174"/>
      <c r="D135" s="174"/>
      <c r="E135" s="174"/>
      <c r="F135" s="174"/>
      <c r="G135" s="174"/>
      <c r="H135" s="174">
        <v>2</v>
      </c>
    </row>
    <row r="136" spans="1:8" s="76" customFormat="1">
      <c r="A136" s="178"/>
      <c r="B136" s="175"/>
      <c r="C136" s="174"/>
      <c r="D136" s="174"/>
      <c r="E136" s="174"/>
      <c r="F136" s="174"/>
      <c r="G136" s="179" t="s">
        <v>50</v>
      </c>
      <c r="H136" s="179">
        <f>H135</f>
        <v>2</v>
      </c>
    </row>
    <row r="137" spans="1:8" s="76" customFormat="1">
      <c r="A137" s="178"/>
      <c r="B137" s="175"/>
      <c r="C137" s="174"/>
      <c r="D137" s="174"/>
      <c r="E137" s="174"/>
      <c r="F137" s="174"/>
      <c r="G137" s="174"/>
      <c r="H137" s="174"/>
    </row>
    <row r="138" spans="1:8" s="76" customFormat="1">
      <c r="A138" s="245" t="s">
        <v>27</v>
      </c>
      <c r="B138" s="246" t="s">
        <v>261</v>
      </c>
      <c r="C138" s="52"/>
      <c r="D138" s="174"/>
      <c r="E138" s="174"/>
      <c r="F138" s="174"/>
      <c r="G138" s="174"/>
      <c r="H138" s="174"/>
    </row>
    <row r="139" spans="1:8" s="76" customFormat="1">
      <c r="A139" s="176" t="s">
        <v>28</v>
      </c>
      <c r="B139" s="171" t="s">
        <v>265</v>
      </c>
      <c r="C139" s="170" t="s">
        <v>31</v>
      </c>
      <c r="D139" s="174"/>
      <c r="E139" s="174"/>
      <c r="F139" s="174"/>
      <c r="G139" s="174"/>
      <c r="H139" s="174"/>
    </row>
    <row r="140" spans="1:8" s="76" customFormat="1">
      <c r="A140" s="178"/>
      <c r="B140" s="174" t="s">
        <v>337</v>
      </c>
      <c r="C140" s="174"/>
      <c r="D140" s="174"/>
      <c r="E140" s="174"/>
      <c r="F140" s="174"/>
      <c r="G140" s="174"/>
      <c r="H140" s="174"/>
    </row>
    <row r="141" spans="1:8" s="76" customFormat="1">
      <c r="A141" s="178"/>
      <c r="B141" s="175" t="s">
        <v>338</v>
      </c>
      <c r="C141" s="174"/>
      <c r="D141" s="174"/>
      <c r="E141" s="174"/>
      <c r="F141" s="174"/>
      <c r="G141" s="174"/>
      <c r="H141" s="174">
        <v>1</v>
      </c>
    </row>
    <row r="142" spans="1:8" s="76" customFormat="1">
      <c r="A142" s="178"/>
      <c r="B142" s="175" t="s">
        <v>339</v>
      </c>
      <c r="C142" s="174"/>
      <c r="D142" s="174"/>
      <c r="E142" s="174"/>
      <c r="F142" s="174"/>
      <c r="G142" s="174"/>
      <c r="H142" s="174">
        <v>1</v>
      </c>
    </row>
    <row r="143" spans="1:8" s="76" customFormat="1">
      <c r="A143" s="178"/>
      <c r="B143" s="175" t="s">
        <v>340</v>
      </c>
      <c r="C143" s="174"/>
      <c r="D143" s="174"/>
      <c r="E143" s="174"/>
      <c r="F143" s="174"/>
      <c r="G143" s="174"/>
      <c r="H143" s="174">
        <v>1</v>
      </c>
    </row>
    <row r="144" spans="1:8" s="76" customFormat="1">
      <c r="A144" s="178"/>
      <c r="B144" s="175" t="s">
        <v>341</v>
      </c>
      <c r="C144" s="174"/>
      <c r="D144" s="174"/>
      <c r="E144" s="174"/>
      <c r="F144" s="174"/>
      <c r="G144" s="174"/>
      <c r="H144" s="174">
        <v>1</v>
      </c>
    </row>
    <row r="145" spans="1:8" s="76" customFormat="1">
      <c r="A145" s="178"/>
      <c r="B145" s="175"/>
      <c r="C145" s="174"/>
      <c r="D145" s="174"/>
      <c r="E145" s="174"/>
      <c r="F145" s="174"/>
      <c r="G145" s="174"/>
      <c r="H145" s="174"/>
    </row>
    <row r="146" spans="1:8" s="76" customFormat="1">
      <c r="A146" s="178"/>
      <c r="B146" s="174" t="s">
        <v>342</v>
      </c>
      <c r="C146" s="174"/>
      <c r="D146" s="174"/>
      <c r="E146" s="174"/>
      <c r="F146" s="174"/>
      <c r="G146" s="174"/>
      <c r="H146" s="174"/>
    </row>
    <row r="147" spans="1:8" s="76" customFormat="1">
      <c r="A147" s="178"/>
      <c r="B147" s="175" t="s">
        <v>343</v>
      </c>
      <c r="C147" s="174"/>
      <c r="D147" s="174"/>
      <c r="E147" s="174"/>
      <c r="F147" s="174"/>
      <c r="G147" s="174"/>
      <c r="H147" s="174">
        <v>2</v>
      </c>
    </row>
    <row r="148" spans="1:8" s="76" customFormat="1">
      <c r="A148" s="178"/>
      <c r="B148" s="175" t="s">
        <v>344</v>
      </c>
      <c r="C148" s="174"/>
      <c r="D148" s="174"/>
      <c r="E148" s="174"/>
      <c r="F148" s="174"/>
      <c r="G148" s="174"/>
      <c r="H148" s="174">
        <v>2</v>
      </c>
    </row>
    <row r="149" spans="1:8" s="76" customFormat="1">
      <c r="A149" s="178"/>
      <c r="B149" s="175"/>
      <c r="C149" s="174"/>
      <c r="D149" s="174"/>
      <c r="E149" s="174"/>
      <c r="F149" s="174"/>
      <c r="G149" s="174"/>
      <c r="H149" s="174"/>
    </row>
    <row r="150" spans="1:8" s="76" customFormat="1">
      <c r="A150" s="178"/>
      <c r="B150" s="174" t="s">
        <v>345</v>
      </c>
      <c r="C150" s="174"/>
      <c r="D150" s="174"/>
      <c r="E150" s="174"/>
      <c r="F150" s="174"/>
      <c r="G150" s="174"/>
      <c r="H150" s="174"/>
    </row>
    <row r="151" spans="1:8" s="76" customFormat="1">
      <c r="A151" s="178"/>
      <c r="B151" s="175" t="s">
        <v>346</v>
      </c>
      <c r="C151" s="174"/>
      <c r="D151" s="174"/>
      <c r="E151" s="174"/>
      <c r="F151" s="174"/>
      <c r="G151" s="174"/>
      <c r="H151" s="174">
        <v>1</v>
      </c>
    </row>
    <row r="152" spans="1:8" s="76" customFormat="1">
      <c r="A152" s="178"/>
      <c r="B152" s="175" t="s">
        <v>347</v>
      </c>
      <c r="C152" s="174"/>
      <c r="D152" s="174"/>
      <c r="E152" s="174"/>
      <c r="F152" s="174"/>
      <c r="G152" s="174"/>
      <c r="H152" s="174">
        <v>2</v>
      </c>
    </row>
    <row r="153" spans="1:8" s="76" customFormat="1">
      <c r="A153" s="178"/>
      <c r="B153" s="175" t="s">
        <v>348</v>
      </c>
      <c r="C153" s="174"/>
      <c r="D153" s="174"/>
      <c r="E153" s="174"/>
      <c r="F153" s="174"/>
      <c r="G153" s="174"/>
      <c r="H153" s="174">
        <v>2</v>
      </c>
    </row>
    <row r="154" spans="1:8" s="76" customFormat="1">
      <c r="A154" s="178"/>
      <c r="B154" s="175"/>
      <c r="C154" s="174"/>
      <c r="D154" s="174"/>
      <c r="E154" s="174"/>
      <c r="F154" s="174"/>
      <c r="G154" s="174"/>
      <c r="H154" s="174"/>
    </row>
    <row r="155" spans="1:8" s="76" customFormat="1">
      <c r="A155" s="178"/>
      <c r="B155" s="174" t="s">
        <v>349</v>
      </c>
      <c r="C155" s="174"/>
      <c r="D155" s="174"/>
      <c r="E155" s="174"/>
      <c r="F155" s="174"/>
      <c r="G155" s="174"/>
      <c r="H155" s="174"/>
    </row>
    <row r="156" spans="1:8" s="76" customFormat="1">
      <c r="A156" s="178"/>
      <c r="B156" s="175" t="s">
        <v>350</v>
      </c>
      <c r="C156" s="174"/>
      <c r="D156" s="174"/>
      <c r="E156" s="174"/>
      <c r="F156" s="174"/>
      <c r="G156" s="174"/>
      <c r="H156" s="174">
        <v>2</v>
      </c>
    </row>
    <row r="157" spans="1:8" s="76" customFormat="1">
      <c r="A157" s="178"/>
      <c r="B157" s="175" t="s">
        <v>351</v>
      </c>
      <c r="C157" s="174"/>
      <c r="D157" s="174"/>
      <c r="E157" s="174"/>
      <c r="F157" s="174"/>
      <c r="G157" s="174"/>
      <c r="H157" s="174">
        <v>2</v>
      </c>
    </row>
    <row r="158" spans="1:8" s="76" customFormat="1">
      <c r="A158" s="178"/>
      <c r="B158" s="175" t="s">
        <v>352</v>
      </c>
      <c r="C158" s="174"/>
      <c r="D158" s="174"/>
      <c r="E158" s="174"/>
      <c r="F158" s="174"/>
      <c r="G158" s="174"/>
      <c r="H158" s="174">
        <v>2</v>
      </c>
    </row>
    <row r="159" spans="1:8" s="76" customFormat="1">
      <c r="A159" s="178"/>
      <c r="B159" s="175" t="s">
        <v>353</v>
      </c>
      <c r="C159" s="174"/>
      <c r="D159" s="174"/>
      <c r="E159" s="174"/>
      <c r="F159" s="174"/>
      <c r="G159" s="174"/>
      <c r="H159" s="174">
        <v>2</v>
      </c>
    </row>
    <row r="160" spans="1:8" s="76" customFormat="1">
      <c r="A160" s="178"/>
      <c r="B160" s="175"/>
      <c r="C160" s="174"/>
      <c r="D160" s="174"/>
      <c r="E160" s="174"/>
      <c r="F160" s="174"/>
      <c r="G160" s="174"/>
      <c r="H160" s="174"/>
    </row>
    <row r="161" spans="1:8" s="76" customFormat="1">
      <c r="A161" s="178"/>
      <c r="B161" s="174" t="s">
        <v>354</v>
      </c>
      <c r="C161" s="174"/>
      <c r="D161" s="174"/>
      <c r="E161" s="174"/>
      <c r="F161" s="174"/>
      <c r="G161" s="174"/>
      <c r="H161" s="174"/>
    </row>
    <row r="162" spans="1:8" s="76" customFormat="1">
      <c r="A162" s="178"/>
      <c r="B162" s="175" t="s">
        <v>350</v>
      </c>
      <c r="C162" s="174"/>
      <c r="D162" s="174"/>
      <c r="E162" s="174"/>
      <c r="F162" s="174"/>
      <c r="G162" s="174"/>
      <c r="H162" s="174">
        <v>2</v>
      </c>
    </row>
    <row r="163" spans="1:8" s="76" customFormat="1">
      <c r="A163" s="178"/>
      <c r="B163" s="175" t="s">
        <v>351</v>
      </c>
      <c r="C163" s="174"/>
      <c r="D163" s="174"/>
      <c r="E163" s="174"/>
      <c r="F163" s="174"/>
      <c r="G163" s="174"/>
      <c r="H163" s="174">
        <v>2</v>
      </c>
    </row>
    <row r="164" spans="1:8" s="76" customFormat="1">
      <c r="A164" s="178"/>
      <c r="B164" s="175" t="s">
        <v>352</v>
      </c>
      <c r="C164" s="174"/>
      <c r="D164" s="174"/>
      <c r="E164" s="174"/>
      <c r="F164" s="174"/>
      <c r="G164" s="174"/>
      <c r="H164" s="174">
        <v>2</v>
      </c>
    </row>
    <row r="165" spans="1:8" s="76" customFormat="1">
      <c r="A165" s="178"/>
      <c r="B165" s="175" t="s">
        <v>353</v>
      </c>
      <c r="C165" s="174"/>
      <c r="D165" s="174"/>
      <c r="E165" s="174"/>
      <c r="F165" s="174"/>
      <c r="G165" s="174"/>
      <c r="H165" s="174">
        <v>2</v>
      </c>
    </row>
    <row r="166" spans="1:8" s="76" customFormat="1">
      <c r="A166" s="178"/>
      <c r="B166" s="175"/>
      <c r="C166" s="174"/>
      <c r="D166" s="174"/>
      <c r="E166" s="174"/>
      <c r="F166" s="174"/>
      <c r="G166" s="174"/>
      <c r="H166" s="174"/>
    </row>
    <row r="167" spans="1:8" s="76" customFormat="1">
      <c r="A167" s="178"/>
      <c r="B167" s="174" t="s">
        <v>355</v>
      </c>
      <c r="C167" s="174"/>
      <c r="D167" s="174"/>
      <c r="E167" s="174"/>
      <c r="F167" s="174"/>
      <c r="G167" s="174"/>
      <c r="H167" s="174"/>
    </row>
    <row r="168" spans="1:8" s="76" customFormat="1">
      <c r="A168" s="178"/>
      <c r="B168" s="175" t="s">
        <v>350</v>
      </c>
      <c r="C168" s="174"/>
      <c r="D168" s="174"/>
      <c r="E168" s="174"/>
      <c r="F168" s="174"/>
      <c r="G168" s="174"/>
      <c r="H168" s="174">
        <v>2</v>
      </c>
    </row>
    <row r="169" spans="1:8" s="76" customFormat="1">
      <c r="A169" s="178"/>
      <c r="B169" s="175" t="s">
        <v>351</v>
      </c>
      <c r="C169" s="174"/>
      <c r="D169" s="174"/>
      <c r="E169" s="174"/>
      <c r="F169" s="174"/>
      <c r="G169" s="174"/>
      <c r="H169" s="174">
        <v>2</v>
      </c>
    </row>
    <row r="170" spans="1:8" s="76" customFormat="1">
      <c r="A170" s="178"/>
      <c r="B170" s="175" t="s">
        <v>352</v>
      </c>
      <c r="C170" s="174"/>
      <c r="D170" s="174"/>
      <c r="E170" s="174"/>
      <c r="F170" s="174"/>
      <c r="G170" s="174"/>
      <c r="H170" s="174">
        <v>2</v>
      </c>
    </row>
    <row r="171" spans="1:8" s="76" customFormat="1">
      <c r="A171" s="178"/>
      <c r="B171" s="175" t="s">
        <v>353</v>
      </c>
      <c r="C171" s="174"/>
      <c r="D171" s="174"/>
      <c r="E171" s="174"/>
      <c r="F171" s="174"/>
      <c r="G171" s="174"/>
      <c r="H171" s="174">
        <v>2</v>
      </c>
    </row>
    <row r="172" spans="1:8" s="76" customFormat="1">
      <c r="A172" s="178"/>
      <c r="B172" s="175"/>
      <c r="C172" s="174"/>
      <c r="D172" s="174"/>
      <c r="E172" s="174"/>
      <c r="F172" s="174"/>
      <c r="G172" s="179" t="s">
        <v>50</v>
      </c>
      <c r="H172" s="179">
        <f>SUM(H141:H171)</f>
        <v>37</v>
      </c>
    </row>
    <row r="173" spans="1:8" s="76" customFormat="1">
      <c r="A173" s="178"/>
      <c r="B173" s="175"/>
      <c r="C173" s="174"/>
      <c r="D173" s="174"/>
      <c r="E173" s="174"/>
      <c r="F173" s="174"/>
      <c r="G173" s="174"/>
      <c r="H173" s="174"/>
    </row>
    <row r="174" spans="1:8" s="76" customFormat="1" ht="27.6">
      <c r="A174" s="176" t="s">
        <v>29</v>
      </c>
      <c r="B174" s="171" t="s">
        <v>266</v>
      </c>
      <c r="C174" s="170" t="s">
        <v>21</v>
      </c>
      <c r="D174" s="174"/>
      <c r="E174" s="174"/>
      <c r="F174" s="174"/>
      <c r="G174" s="174"/>
      <c r="H174" s="174"/>
    </row>
    <row r="175" spans="1:8" s="76" customFormat="1">
      <c r="A175" s="178"/>
      <c r="B175" s="175" t="s">
        <v>356</v>
      </c>
      <c r="C175" s="174"/>
      <c r="D175" s="174">
        <v>3</v>
      </c>
      <c r="E175" s="174"/>
      <c r="F175" s="174"/>
      <c r="G175" s="174">
        <v>6</v>
      </c>
      <c r="H175" s="174">
        <f>ROUND(G175*D175,2)</f>
        <v>18</v>
      </c>
    </row>
    <row r="176" spans="1:8" s="76" customFormat="1">
      <c r="A176" s="178"/>
      <c r="B176" s="175" t="s">
        <v>357</v>
      </c>
      <c r="C176" s="174"/>
      <c r="D176" s="174">
        <v>1.2</v>
      </c>
      <c r="E176" s="174"/>
      <c r="F176" s="174"/>
      <c r="G176" s="174">
        <v>37</v>
      </c>
      <c r="H176" s="174">
        <f>ROUND(G176*D176,2)</f>
        <v>44.4</v>
      </c>
    </row>
    <row r="177" spans="1:8" s="76" customFormat="1">
      <c r="A177" s="178"/>
      <c r="B177" s="175"/>
      <c r="C177" s="174"/>
      <c r="D177" s="174"/>
      <c r="E177" s="174"/>
      <c r="F177" s="174"/>
      <c r="G177" s="179" t="s">
        <v>50</v>
      </c>
      <c r="H177" s="179">
        <f>SUM(H175:H176)</f>
        <v>62.4</v>
      </c>
    </row>
    <row r="178" spans="1:8" s="76" customFormat="1">
      <c r="A178" s="178"/>
      <c r="B178" s="175"/>
      <c r="C178" s="174"/>
      <c r="D178" s="174"/>
      <c r="E178" s="174"/>
      <c r="F178" s="174"/>
      <c r="G178" s="174"/>
      <c r="H178" s="174"/>
    </row>
    <row r="179" spans="1:8" s="76" customFormat="1" ht="27.6">
      <c r="A179" s="176" t="s">
        <v>30</v>
      </c>
      <c r="B179" s="171" t="s">
        <v>267</v>
      </c>
      <c r="C179" s="170" t="s">
        <v>21</v>
      </c>
      <c r="D179" s="174"/>
      <c r="E179" s="174"/>
      <c r="F179" s="174"/>
      <c r="G179" s="174"/>
      <c r="H179" s="174"/>
    </row>
    <row r="180" spans="1:8" s="76" customFormat="1">
      <c r="A180" s="178"/>
      <c r="B180" s="175" t="s">
        <v>358</v>
      </c>
      <c r="C180" s="174"/>
      <c r="D180" s="174">
        <v>1.4</v>
      </c>
      <c r="E180" s="174"/>
      <c r="F180" s="174"/>
      <c r="G180" s="174">
        <v>33</v>
      </c>
      <c r="H180" s="174">
        <f>ROUND(G180*D180,2)</f>
        <v>46.2</v>
      </c>
    </row>
    <row r="181" spans="1:8" s="76" customFormat="1">
      <c r="A181" s="178"/>
      <c r="B181" s="175"/>
      <c r="C181" s="174"/>
      <c r="D181" s="174">
        <v>0.9</v>
      </c>
      <c r="E181" s="174"/>
      <c r="F181" s="174"/>
      <c r="G181" s="174">
        <v>4</v>
      </c>
      <c r="H181" s="174">
        <f>ROUND(G181*D181,2)</f>
        <v>3.6</v>
      </c>
    </row>
    <row r="182" spans="1:8" s="76" customFormat="1">
      <c r="A182" s="178"/>
      <c r="B182" s="175"/>
      <c r="C182" s="174"/>
      <c r="D182" s="174"/>
      <c r="E182" s="174"/>
      <c r="F182" s="174"/>
      <c r="G182" s="179" t="s">
        <v>50</v>
      </c>
      <c r="H182" s="179">
        <f>SUM(H180:H181)</f>
        <v>49.800000000000004</v>
      </c>
    </row>
    <row r="183" spans="1:8" s="76" customFormat="1">
      <c r="A183" s="178"/>
      <c r="B183" s="175"/>
      <c r="C183" s="174"/>
      <c r="D183" s="174"/>
      <c r="E183" s="174"/>
      <c r="F183" s="174"/>
      <c r="G183" s="174"/>
      <c r="H183" s="174"/>
    </row>
    <row r="184" spans="1:8" s="76" customFormat="1" ht="27.6">
      <c r="A184" s="176" t="s">
        <v>262</v>
      </c>
      <c r="B184" s="171" t="s">
        <v>268</v>
      </c>
      <c r="C184" s="170" t="s">
        <v>21</v>
      </c>
      <c r="D184" s="174"/>
      <c r="E184" s="174"/>
      <c r="F184" s="174"/>
      <c r="G184" s="174"/>
      <c r="H184" s="174"/>
    </row>
    <row r="185" spans="1:8" s="76" customFormat="1">
      <c r="A185" s="178"/>
      <c r="B185" s="175" t="s">
        <v>359</v>
      </c>
      <c r="C185" s="174"/>
      <c r="D185" s="174">
        <v>2.5</v>
      </c>
      <c r="E185" s="174"/>
      <c r="F185" s="174"/>
      <c r="G185" s="174">
        <v>37</v>
      </c>
      <c r="H185" s="174">
        <f>ROUND(G185*D185,2)</f>
        <v>92.5</v>
      </c>
    </row>
    <row r="186" spans="1:8" s="76" customFormat="1">
      <c r="A186" s="178"/>
      <c r="B186" s="175"/>
      <c r="C186" s="174"/>
      <c r="D186" s="174"/>
      <c r="E186" s="174"/>
      <c r="F186" s="174"/>
      <c r="G186" s="179" t="s">
        <v>50</v>
      </c>
      <c r="H186" s="179">
        <f>SUM(H185:H185)</f>
        <v>92.5</v>
      </c>
    </row>
    <row r="187" spans="1:8" s="76" customFormat="1">
      <c r="A187" s="178"/>
      <c r="B187" s="175"/>
      <c r="C187" s="174"/>
      <c r="D187" s="174"/>
      <c r="E187" s="174"/>
      <c r="F187" s="174"/>
      <c r="G187" s="174"/>
      <c r="H187" s="174"/>
    </row>
    <row r="188" spans="1:8" s="76" customFormat="1" ht="27.6">
      <c r="A188" s="176" t="s">
        <v>263</v>
      </c>
      <c r="B188" s="171" t="s">
        <v>270</v>
      </c>
      <c r="C188" s="170" t="s">
        <v>21</v>
      </c>
      <c r="D188" s="174"/>
      <c r="E188" s="174"/>
      <c r="F188" s="174"/>
      <c r="G188" s="174"/>
      <c r="H188" s="174"/>
    </row>
    <row r="189" spans="1:8" s="76" customFormat="1">
      <c r="A189" s="178"/>
      <c r="B189" s="175" t="s">
        <v>356</v>
      </c>
      <c r="C189" s="174"/>
      <c r="D189" s="174">
        <v>3</v>
      </c>
      <c r="E189" s="174"/>
      <c r="F189" s="174"/>
      <c r="G189" s="174">
        <v>6</v>
      </c>
      <c r="H189" s="174">
        <f>ROUND(G189*D189,2)</f>
        <v>18</v>
      </c>
    </row>
    <row r="190" spans="1:8" s="76" customFormat="1">
      <c r="A190" s="178"/>
      <c r="B190" s="175" t="s">
        <v>357</v>
      </c>
      <c r="C190" s="174"/>
      <c r="D190" s="174">
        <v>1.2</v>
      </c>
      <c r="E190" s="174"/>
      <c r="F190" s="174"/>
      <c r="G190" s="174">
        <v>37</v>
      </c>
      <c r="H190" s="174">
        <f>ROUND(G190*D190,2)</f>
        <v>44.4</v>
      </c>
    </row>
    <row r="191" spans="1:8" s="76" customFormat="1">
      <c r="A191" s="178"/>
      <c r="B191" s="175"/>
      <c r="C191" s="174"/>
      <c r="D191" s="174"/>
      <c r="E191" s="174"/>
      <c r="F191" s="174"/>
      <c r="G191" s="179" t="s">
        <v>50</v>
      </c>
      <c r="H191" s="179">
        <f>SUM(H189:H190)</f>
        <v>62.4</v>
      </c>
    </row>
    <row r="192" spans="1:8" s="76" customFormat="1">
      <c r="A192" s="178"/>
      <c r="B192" s="175"/>
      <c r="C192" s="174"/>
      <c r="D192" s="174"/>
      <c r="E192" s="174"/>
      <c r="F192" s="174"/>
      <c r="G192" s="174"/>
      <c r="H192" s="174"/>
    </row>
    <row r="193" spans="1:8" s="76" customFormat="1" ht="27.6">
      <c r="A193" s="176" t="s">
        <v>264</v>
      </c>
      <c r="B193" s="171" t="s">
        <v>271</v>
      </c>
      <c r="C193" s="170" t="s">
        <v>21</v>
      </c>
      <c r="D193" s="174"/>
      <c r="E193" s="174"/>
      <c r="F193" s="174"/>
      <c r="G193" s="174"/>
      <c r="H193" s="174"/>
    </row>
    <row r="194" spans="1:8" s="76" customFormat="1">
      <c r="A194" s="178"/>
      <c r="B194" s="175" t="s">
        <v>359</v>
      </c>
      <c r="C194" s="174"/>
      <c r="D194" s="174">
        <v>2</v>
      </c>
      <c r="E194" s="174"/>
      <c r="F194" s="174"/>
      <c r="G194" s="174">
        <v>37</v>
      </c>
      <c r="H194" s="174">
        <f>ROUND(G194*D194,2)</f>
        <v>74</v>
      </c>
    </row>
    <row r="195" spans="1:8" s="76" customFormat="1">
      <c r="A195" s="178"/>
      <c r="B195" s="175"/>
      <c r="C195" s="174"/>
      <c r="D195" s="174"/>
      <c r="E195" s="174"/>
      <c r="F195" s="174"/>
      <c r="G195" s="179" t="s">
        <v>50</v>
      </c>
      <c r="H195" s="179">
        <f>SUM(H194:H194)</f>
        <v>74</v>
      </c>
    </row>
    <row r="196" spans="1:8" s="76" customFormat="1">
      <c r="A196" s="178"/>
      <c r="B196" s="175"/>
      <c r="C196" s="174"/>
      <c r="D196" s="174"/>
      <c r="E196" s="174"/>
      <c r="F196" s="174"/>
      <c r="G196" s="174"/>
      <c r="H196" s="174"/>
    </row>
    <row r="197" spans="1:8" s="76" customFormat="1" ht="27.6">
      <c r="A197" s="176" t="s">
        <v>273</v>
      </c>
      <c r="B197" s="171" t="s">
        <v>272</v>
      </c>
      <c r="C197" s="170" t="s">
        <v>21</v>
      </c>
      <c r="D197" s="174"/>
      <c r="E197" s="174"/>
      <c r="F197" s="174"/>
      <c r="G197" s="174"/>
      <c r="H197" s="174"/>
    </row>
    <row r="198" spans="1:8" s="76" customFormat="1">
      <c r="A198" s="178"/>
      <c r="B198" s="175" t="s">
        <v>358</v>
      </c>
      <c r="C198" s="174"/>
      <c r="D198" s="174">
        <v>1.4</v>
      </c>
      <c r="E198" s="174"/>
      <c r="F198" s="174"/>
      <c r="G198" s="174">
        <v>33</v>
      </c>
      <c r="H198" s="174">
        <f>ROUND(G198*D198,2)</f>
        <v>46.2</v>
      </c>
    </row>
    <row r="199" spans="1:8" s="76" customFormat="1">
      <c r="A199" s="178"/>
      <c r="B199" s="175"/>
      <c r="C199" s="174"/>
      <c r="D199" s="174">
        <v>0.9</v>
      </c>
      <c r="E199" s="174"/>
      <c r="F199" s="174"/>
      <c r="G199" s="174">
        <v>4</v>
      </c>
      <c r="H199" s="174">
        <f>ROUND(G199*D199,2)</f>
        <v>3.6</v>
      </c>
    </row>
    <row r="200" spans="1:8" s="76" customFormat="1">
      <c r="A200" s="178"/>
      <c r="B200" s="175"/>
      <c r="C200" s="174"/>
      <c r="D200" s="174"/>
      <c r="E200" s="174"/>
      <c r="F200" s="174"/>
      <c r="G200" s="179" t="s">
        <v>50</v>
      </c>
      <c r="H200" s="179">
        <f>SUM(H198:H199)</f>
        <v>49.800000000000004</v>
      </c>
    </row>
    <row r="201" spans="1:8" s="76" customFormat="1">
      <c r="A201" s="178"/>
      <c r="B201" s="175"/>
      <c r="C201" s="174"/>
      <c r="D201" s="174"/>
      <c r="E201" s="174"/>
      <c r="F201" s="174"/>
      <c r="G201" s="174"/>
      <c r="H201" s="174"/>
    </row>
    <row r="202" spans="1:8" s="76" customFormat="1" ht="27.6">
      <c r="A202" s="176" t="s">
        <v>274</v>
      </c>
      <c r="B202" s="171" t="s">
        <v>292</v>
      </c>
      <c r="C202" s="170" t="s">
        <v>31</v>
      </c>
      <c r="D202" s="174"/>
      <c r="E202" s="174"/>
      <c r="F202" s="174"/>
      <c r="G202" s="174"/>
      <c r="H202" s="174"/>
    </row>
    <row r="203" spans="1:8" s="76" customFormat="1">
      <c r="A203" s="178"/>
      <c r="B203" s="175" t="s">
        <v>360</v>
      </c>
      <c r="C203" s="174"/>
      <c r="D203" s="174"/>
      <c r="E203" s="174"/>
      <c r="F203" s="174"/>
      <c r="G203" s="174"/>
      <c r="H203" s="174">
        <v>1</v>
      </c>
    </row>
    <row r="204" spans="1:8" s="76" customFormat="1">
      <c r="A204" s="178"/>
      <c r="B204" s="175"/>
      <c r="C204" s="174"/>
      <c r="D204" s="174"/>
      <c r="E204" s="174"/>
      <c r="F204" s="174"/>
      <c r="G204" s="179" t="s">
        <v>50</v>
      </c>
      <c r="H204" s="179">
        <f>SUM(H203:H203)</f>
        <v>1</v>
      </c>
    </row>
    <row r="205" spans="1:8" s="76" customFormat="1">
      <c r="A205" s="178"/>
      <c r="B205" s="175"/>
      <c r="C205" s="174"/>
      <c r="D205" s="174"/>
      <c r="E205" s="174"/>
      <c r="F205" s="174"/>
      <c r="G205" s="174"/>
      <c r="H205" s="174"/>
    </row>
    <row r="206" spans="1:8" s="76" customFormat="1" ht="41.4">
      <c r="A206" s="176" t="s">
        <v>275</v>
      </c>
      <c r="B206" s="171" t="s">
        <v>269</v>
      </c>
      <c r="C206" s="170" t="s">
        <v>31</v>
      </c>
      <c r="D206" s="174"/>
      <c r="E206" s="174"/>
      <c r="F206" s="174"/>
      <c r="G206" s="174"/>
      <c r="H206" s="174"/>
    </row>
    <row r="207" spans="1:8" s="76" customFormat="1">
      <c r="A207" s="178"/>
      <c r="B207" s="175" t="s">
        <v>360</v>
      </c>
      <c r="C207" s="174"/>
      <c r="D207" s="174"/>
      <c r="E207" s="174"/>
      <c r="F207" s="174"/>
      <c r="G207" s="174"/>
      <c r="H207" s="174">
        <v>1</v>
      </c>
    </row>
    <row r="208" spans="1:8" s="76" customFormat="1">
      <c r="A208" s="178"/>
      <c r="B208" s="175"/>
      <c r="C208" s="174"/>
      <c r="D208" s="174"/>
      <c r="E208" s="174"/>
      <c r="F208" s="174"/>
      <c r="G208" s="179" t="s">
        <v>50</v>
      </c>
      <c r="H208" s="179">
        <f>SUM(H207:H207)</f>
        <v>1</v>
      </c>
    </row>
    <row r="209" spans="1:8" s="76" customFormat="1">
      <c r="A209" s="178"/>
      <c r="B209" s="175"/>
      <c r="C209" s="174"/>
      <c r="D209" s="174"/>
      <c r="E209" s="174"/>
      <c r="F209" s="174"/>
      <c r="G209" s="174"/>
      <c r="H209" s="174"/>
    </row>
    <row r="210" spans="1:8" s="76" customFormat="1" ht="27.6">
      <c r="A210" s="176" t="s">
        <v>276</v>
      </c>
      <c r="B210" s="171" t="s">
        <v>223</v>
      </c>
      <c r="C210" s="170" t="s">
        <v>31</v>
      </c>
      <c r="D210" s="174"/>
      <c r="E210" s="174"/>
      <c r="F210" s="174"/>
      <c r="G210" s="174"/>
      <c r="H210" s="174"/>
    </row>
    <row r="211" spans="1:8" s="76" customFormat="1">
      <c r="A211" s="178"/>
      <c r="B211" s="175" t="s">
        <v>361</v>
      </c>
      <c r="C211" s="174"/>
      <c r="D211" s="174"/>
      <c r="E211" s="174"/>
      <c r="F211" s="174"/>
      <c r="G211" s="174"/>
      <c r="H211" s="174">
        <v>1</v>
      </c>
    </row>
    <row r="212" spans="1:8" s="76" customFormat="1">
      <c r="A212" s="178"/>
      <c r="B212" s="175"/>
      <c r="C212" s="174"/>
      <c r="D212" s="174"/>
      <c r="E212" s="174"/>
      <c r="F212" s="174"/>
      <c r="G212" s="179" t="s">
        <v>50</v>
      </c>
      <c r="H212" s="179">
        <f>SUM(H211:H211)</f>
        <v>1</v>
      </c>
    </row>
    <row r="213" spans="1:8" s="76" customFormat="1">
      <c r="A213" s="178"/>
      <c r="B213" s="175"/>
      <c r="C213" s="174"/>
      <c r="D213" s="174"/>
      <c r="E213" s="174"/>
      <c r="F213" s="174"/>
      <c r="G213" s="174"/>
      <c r="H213" s="174"/>
    </row>
    <row r="214" spans="1:8" s="76" customFormat="1">
      <c r="A214" s="176" t="s">
        <v>277</v>
      </c>
      <c r="B214" s="171" t="s">
        <v>294</v>
      </c>
      <c r="C214" s="170" t="s">
        <v>31</v>
      </c>
      <c r="D214" s="174"/>
      <c r="E214" s="174"/>
      <c r="F214" s="174"/>
      <c r="G214" s="174"/>
      <c r="H214" s="174"/>
    </row>
    <row r="215" spans="1:8" s="76" customFormat="1">
      <c r="A215" s="178"/>
      <c r="B215" s="175" t="s">
        <v>362</v>
      </c>
      <c r="C215" s="174"/>
      <c r="D215" s="174"/>
      <c r="E215" s="174"/>
      <c r="F215" s="174"/>
      <c r="G215" s="174"/>
      <c r="H215" s="174">
        <v>1</v>
      </c>
    </row>
    <row r="216" spans="1:8" s="76" customFormat="1">
      <c r="A216" s="178"/>
      <c r="B216" s="175"/>
      <c r="C216" s="174"/>
      <c r="D216" s="174"/>
      <c r="E216" s="174"/>
      <c r="F216" s="174"/>
      <c r="G216" s="179" t="s">
        <v>50</v>
      </c>
      <c r="H216" s="179">
        <f>SUM(H215:H215)</f>
        <v>1</v>
      </c>
    </row>
    <row r="217" spans="1:8" s="76" customFormat="1">
      <c r="A217" s="178"/>
      <c r="B217" s="175"/>
      <c r="C217" s="174"/>
      <c r="D217" s="174"/>
      <c r="E217" s="174"/>
      <c r="F217" s="174"/>
      <c r="G217" s="174"/>
      <c r="H217" s="174"/>
    </row>
    <row r="218" spans="1:8" s="76" customFormat="1" ht="41.4">
      <c r="A218" s="176" t="s">
        <v>278</v>
      </c>
      <c r="B218" s="171" t="s">
        <v>295</v>
      </c>
      <c r="C218" s="170" t="s">
        <v>21</v>
      </c>
      <c r="D218" s="174"/>
      <c r="E218" s="174"/>
      <c r="F218" s="174"/>
      <c r="G218" s="174"/>
      <c r="H218" s="174"/>
    </row>
    <row r="219" spans="1:8" s="76" customFormat="1">
      <c r="A219" s="178"/>
      <c r="B219" s="175" t="s">
        <v>363</v>
      </c>
      <c r="C219" s="174"/>
      <c r="D219" s="174">
        <f>17+2+6</f>
        <v>25</v>
      </c>
      <c r="E219" s="174"/>
      <c r="F219" s="174"/>
      <c r="G219" s="174">
        <v>1</v>
      </c>
      <c r="H219" s="174">
        <f>ROUND(G219*D219,2)</f>
        <v>25</v>
      </c>
    </row>
    <row r="220" spans="1:8" s="76" customFormat="1">
      <c r="A220" s="178"/>
      <c r="B220" s="175"/>
      <c r="C220" s="174"/>
      <c r="D220" s="174"/>
      <c r="E220" s="174"/>
      <c r="F220" s="174"/>
      <c r="G220" s="179" t="s">
        <v>50</v>
      </c>
      <c r="H220" s="179">
        <f>SUM(H219:H219)</f>
        <v>25</v>
      </c>
    </row>
    <row r="221" spans="1:8" s="76" customFormat="1">
      <c r="A221" s="178"/>
      <c r="B221" s="175"/>
      <c r="C221" s="174"/>
      <c r="D221" s="174"/>
      <c r="E221" s="174"/>
      <c r="F221" s="174"/>
      <c r="G221" s="174"/>
      <c r="H221" s="174"/>
    </row>
    <row r="222" spans="1:8" s="76" customFormat="1" ht="41.4">
      <c r="A222" s="176" t="s">
        <v>279</v>
      </c>
      <c r="B222" s="171" t="s">
        <v>296</v>
      </c>
      <c r="C222" s="170" t="s">
        <v>21</v>
      </c>
      <c r="D222" s="174"/>
      <c r="E222" s="174"/>
      <c r="F222" s="174"/>
      <c r="G222" s="174"/>
      <c r="H222" s="174"/>
    </row>
    <row r="223" spans="1:8" s="76" customFormat="1">
      <c r="A223" s="178"/>
      <c r="B223" s="175" t="s">
        <v>364</v>
      </c>
      <c r="C223" s="174"/>
      <c r="D223" s="174">
        <f>17+2+6</f>
        <v>25</v>
      </c>
      <c r="E223" s="174"/>
      <c r="F223" s="174"/>
      <c r="G223" s="174">
        <v>4</v>
      </c>
      <c r="H223" s="174">
        <f>ROUND(G223*D223,2)</f>
        <v>100</v>
      </c>
    </row>
    <row r="224" spans="1:8" s="76" customFormat="1">
      <c r="A224" s="178"/>
      <c r="B224" s="175"/>
      <c r="C224" s="174"/>
      <c r="D224" s="174"/>
      <c r="E224" s="174"/>
      <c r="F224" s="174"/>
      <c r="G224" s="179" t="s">
        <v>50</v>
      </c>
      <c r="H224" s="179">
        <f>SUM(H223:H223)</f>
        <v>100</v>
      </c>
    </row>
    <row r="225" spans="1:8" s="76" customFormat="1">
      <c r="A225" s="178"/>
      <c r="B225" s="175"/>
      <c r="C225" s="174"/>
      <c r="D225" s="174"/>
      <c r="E225" s="174"/>
      <c r="F225" s="174"/>
      <c r="G225" s="174"/>
      <c r="H225" s="174"/>
    </row>
    <row r="226" spans="1:8" s="76" customFormat="1" ht="27.6">
      <c r="A226" s="176" t="s">
        <v>280</v>
      </c>
      <c r="B226" s="171" t="s">
        <v>297</v>
      </c>
      <c r="C226" s="170" t="s">
        <v>31</v>
      </c>
      <c r="D226" s="174"/>
      <c r="E226" s="174"/>
      <c r="F226" s="174"/>
      <c r="G226" s="174"/>
      <c r="H226" s="174"/>
    </row>
    <row r="227" spans="1:8" s="76" customFormat="1">
      <c r="A227" s="178"/>
      <c r="B227" s="175" t="s">
        <v>54</v>
      </c>
      <c r="C227" s="174"/>
      <c r="D227" s="174"/>
      <c r="E227" s="174"/>
      <c r="F227" s="174"/>
      <c r="G227" s="174"/>
      <c r="H227" s="174">
        <v>37</v>
      </c>
    </row>
    <row r="228" spans="1:8" s="76" customFormat="1">
      <c r="A228" s="178"/>
      <c r="B228" s="175"/>
      <c r="C228" s="174"/>
      <c r="D228" s="174"/>
      <c r="E228" s="174"/>
      <c r="F228" s="174"/>
      <c r="G228" s="179" t="s">
        <v>50</v>
      </c>
      <c r="H228" s="179">
        <f>SUM(H227:H227)</f>
        <v>37</v>
      </c>
    </row>
    <row r="229" spans="1:8" s="76" customFormat="1">
      <c r="A229" s="178"/>
      <c r="B229" s="175"/>
      <c r="C229" s="174"/>
      <c r="D229" s="174"/>
      <c r="E229" s="174"/>
      <c r="F229" s="174"/>
      <c r="G229" s="174"/>
      <c r="H229" s="174"/>
    </row>
    <row r="230" spans="1:8" s="76" customFormat="1" ht="27.6">
      <c r="A230" s="176" t="s">
        <v>281</v>
      </c>
      <c r="B230" s="171" t="s">
        <v>367</v>
      </c>
      <c r="C230" s="170" t="s">
        <v>21</v>
      </c>
      <c r="D230" s="174"/>
      <c r="E230" s="174"/>
      <c r="F230" s="174"/>
      <c r="G230" s="174"/>
      <c r="H230" s="174"/>
    </row>
    <row r="231" spans="1:8" s="76" customFormat="1">
      <c r="A231" s="178"/>
      <c r="B231" s="175" t="s">
        <v>369</v>
      </c>
      <c r="C231" s="174"/>
      <c r="D231" s="174">
        <f>2+6.35+12.6+9.5+0.55</f>
        <v>31</v>
      </c>
      <c r="E231" s="174"/>
      <c r="F231" s="174"/>
      <c r="G231" s="174"/>
      <c r="H231" s="174">
        <f>D231</f>
        <v>31</v>
      </c>
    </row>
    <row r="232" spans="1:8" s="76" customFormat="1">
      <c r="A232" s="178"/>
      <c r="B232" s="175"/>
      <c r="C232" s="174"/>
      <c r="D232" s="174"/>
      <c r="E232" s="174"/>
      <c r="F232" s="174"/>
      <c r="G232" s="179" t="s">
        <v>50</v>
      </c>
      <c r="H232" s="179">
        <f>SUM(H231:H231)</f>
        <v>31</v>
      </c>
    </row>
    <row r="233" spans="1:8" s="76" customFormat="1">
      <c r="A233" s="178"/>
      <c r="B233" s="175"/>
      <c r="C233" s="174"/>
      <c r="D233" s="174"/>
      <c r="E233" s="174"/>
      <c r="F233" s="174"/>
      <c r="G233" s="174"/>
      <c r="H233" s="174"/>
    </row>
    <row r="234" spans="1:8" s="76" customFormat="1">
      <c r="A234" s="178"/>
      <c r="B234" s="175"/>
      <c r="C234" s="174"/>
      <c r="D234" s="174"/>
      <c r="E234" s="174"/>
      <c r="F234" s="174"/>
      <c r="G234" s="174"/>
      <c r="H234" s="174"/>
    </row>
    <row r="235" spans="1:8" s="76" customFormat="1" ht="27.6">
      <c r="A235" s="176" t="s">
        <v>282</v>
      </c>
      <c r="B235" s="171" t="s">
        <v>298</v>
      </c>
      <c r="C235" s="170" t="s">
        <v>21</v>
      </c>
      <c r="D235" s="174"/>
      <c r="E235" s="174"/>
      <c r="F235" s="174"/>
      <c r="G235" s="174"/>
      <c r="H235" s="174"/>
    </row>
    <row r="236" spans="1:8" s="76" customFormat="1">
      <c r="A236" s="178"/>
      <c r="B236" s="175" t="s">
        <v>371</v>
      </c>
      <c r="C236" s="174"/>
      <c r="D236" s="174">
        <f>2+5.1+4.3+10+18.1+0.5</f>
        <v>40</v>
      </c>
      <c r="E236" s="174"/>
      <c r="F236" s="174"/>
      <c r="G236" s="174"/>
      <c r="H236" s="174">
        <f>D236</f>
        <v>40</v>
      </c>
    </row>
    <row r="237" spans="1:8" s="76" customFormat="1">
      <c r="A237" s="178"/>
      <c r="B237" s="175"/>
      <c r="C237" s="174"/>
      <c r="D237" s="174"/>
      <c r="E237" s="174"/>
      <c r="F237" s="174"/>
      <c r="G237" s="179" t="s">
        <v>50</v>
      </c>
      <c r="H237" s="179">
        <f>SUM(H236:H236)</f>
        <v>40</v>
      </c>
    </row>
    <row r="238" spans="1:8" s="76" customFormat="1">
      <c r="A238" s="178"/>
      <c r="B238" s="175"/>
      <c r="C238" s="174"/>
      <c r="D238" s="174"/>
      <c r="E238" s="174"/>
      <c r="F238" s="174"/>
      <c r="G238" s="174"/>
      <c r="H238" s="174"/>
    </row>
    <row r="239" spans="1:8" s="76" customFormat="1" ht="27.6">
      <c r="A239" s="176" t="s">
        <v>283</v>
      </c>
      <c r="B239" s="171" t="s">
        <v>300</v>
      </c>
      <c r="C239" s="170" t="s">
        <v>21</v>
      </c>
      <c r="D239" s="174"/>
      <c r="E239" s="174"/>
      <c r="F239" s="174"/>
      <c r="G239" s="174"/>
      <c r="H239" s="174"/>
    </row>
    <row r="240" spans="1:8" s="76" customFormat="1">
      <c r="A240" s="178"/>
      <c r="B240" s="175" t="s">
        <v>372</v>
      </c>
      <c r="C240" s="174"/>
      <c r="D240" s="174">
        <f>2+5.1+16.5+9.9+19.1+0.4</f>
        <v>53</v>
      </c>
      <c r="E240" s="174"/>
      <c r="F240" s="174"/>
      <c r="G240" s="174"/>
      <c r="H240" s="174">
        <f>D240</f>
        <v>53</v>
      </c>
    </row>
    <row r="241" spans="1:8" s="76" customFormat="1">
      <c r="A241" s="178"/>
      <c r="B241" s="175"/>
      <c r="C241" s="174"/>
      <c r="D241" s="174"/>
      <c r="E241" s="174"/>
      <c r="F241" s="174"/>
      <c r="G241" s="179" t="s">
        <v>50</v>
      </c>
      <c r="H241" s="179">
        <f>SUM(H240:H240)</f>
        <v>53</v>
      </c>
    </row>
    <row r="242" spans="1:8" s="76" customFormat="1">
      <c r="A242" s="178"/>
      <c r="B242" s="175"/>
      <c r="C242" s="174"/>
      <c r="D242" s="174"/>
      <c r="E242" s="174"/>
      <c r="F242" s="174"/>
      <c r="G242" s="174"/>
      <c r="H242" s="174"/>
    </row>
    <row r="243" spans="1:8" s="76" customFormat="1" ht="27.6">
      <c r="A243" s="176" t="s">
        <v>284</v>
      </c>
      <c r="B243" s="171" t="s">
        <v>301</v>
      </c>
      <c r="C243" s="170" t="s">
        <v>21</v>
      </c>
      <c r="D243" s="174"/>
      <c r="E243" s="174"/>
      <c r="F243" s="174"/>
      <c r="G243" s="174"/>
      <c r="H243" s="174"/>
    </row>
    <row r="244" spans="1:8" s="76" customFormat="1">
      <c r="A244" s="178"/>
      <c r="B244" s="175" t="s">
        <v>373</v>
      </c>
      <c r="C244" s="174"/>
      <c r="D244" s="174">
        <f>2+5.5+31+4.6+8.2+26</f>
        <v>77.3</v>
      </c>
      <c r="E244" s="174"/>
      <c r="F244" s="174"/>
      <c r="G244" s="174"/>
      <c r="H244" s="174">
        <f>D244</f>
        <v>77.3</v>
      </c>
    </row>
    <row r="245" spans="1:8" s="76" customFormat="1">
      <c r="A245" s="178"/>
      <c r="B245" s="175" t="s">
        <v>370</v>
      </c>
      <c r="C245" s="174"/>
      <c r="D245" s="174">
        <f>2+6+11.5+11.8+8.1+26.2</f>
        <v>65.599999999999994</v>
      </c>
      <c r="E245" s="174"/>
      <c r="F245" s="174"/>
      <c r="G245" s="174"/>
      <c r="H245" s="174">
        <f t="shared" ref="H245:H246" si="0">D245</f>
        <v>65.599999999999994</v>
      </c>
    </row>
    <row r="246" spans="1:8" s="76" customFormat="1">
      <c r="A246" s="178"/>
      <c r="B246" s="175" t="s">
        <v>374</v>
      </c>
      <c r="C246" s="174"/>
      <c r="D246" s="174">
        <f>2+6+13.5+49.8+5.2+2.25+10+26.3</f>
        <v>115.05</v>
      </c>
      <c r="E246" s="174"/>
      <c r="F246" s="174"/>
      <c r="G246" s="174"/>
      <c r="H246" s="174">
        <f t="shared" si="0"/>
        <v>115.05</v>
      </c>
    </row>
    <row r="247" spans="1:8" s="76" customFormat="1">
      <c r="A247" s="178"/>
      <c r="B247" s="175"/>
      <c r="C247" s="174"/>
      <c r="D247" s="174"/>
      <c r="E247" s="174"/>
      <c r="F247" s="174"/>
      <c r="G247" s="179" t="s">
        <v>50</v>
      </c>
      <c r="H247" s="179">
        <f>SUM(H244:H246)</f>
        <v>257.95</v>
      </c>
    </row>
    <row r="248" spans="1:8" s="76" customFormat="1">
      <c r="A248" s="178"/>
      <c r="B248" s="175"/>
      <c r="C248" s="174"/>
      <c r="D248" s="174"/>
      <c r="E248" s="174"/>
      <c r="F248" s="174"/>
      <c r="G248" s="174"/>
      <c r="H248" s="174"/>
    </row>
    <row r="249" spans="1:8" s="76" customFormat="1" ht="27.6">
      <c r="A249" s="176" t="s">
        <v>285</v>
      </c>
      <c r="B249" s="171" t="s">
        <v>368</v>
      </c>
      <c r="C249" s="170" t="s">
        <v>31</v>
      </c>
      <c r="D249" s="174"/>
      <c r="E249" s="174"/>
      <c r="F249" s="174"/>
      <c r="G249" s="174"/>
      <c r="H249" s="174"/>
    </row>
    <row r="250" spans="1:8" s="76" customFormat="1">
      <c r="A250" s="178"/>
      <c r="B250" s="175" t="s">
        <v>369</v>
      </c>
      <c r="C250" s="174"/>
      <c r="D250" s="174"/>
      <c r="E250" s="174"/>
      <c r="F250" s="174"/>
      <c r="G250" s="174"/>
      <c r="H250" s="174">
        <v>4</v>
      </c>
    </row>
    <row r="251" spans="1:8" s="76" customFormat="1">
      <c r="A251" s="178"/>
      <c r="B251" s="175"/>
      <c r="C251" s="174"/>
      <c r="D251" s="174"/>
      <c r="E251" s="174"/>
      <c r="F251" s="174"/>
      <c r="G251" s="179" t="s">
        <v>50</v>
      </c>
      <c r="H251" s="179">
        <f>H250</f>
        <v>4</v>
      </c>
    </row>
    <row r="252" spans="1:8" s="76" customFormat="1">
      <c r="A252" s="178"/>
      <c r="B252" s="175"/>
      <c r="C252" s="174"/>
      <c r="D252" s="174"/>
      <c r="E252" s="174"/>
      <c r="F252" s="174"/>
      <c r="G252" s="174"/>
      <c r="H252" s="174"/>
    </row>
    <row r="253" spans="1:8" s="76" customFormat="1" ht="27.6">
      <c r="A253" s="176" t="s">
        <v>286</v>
      </c>
      <c r="B253" s="171" t="s">
        <v>303</v>
      </c>
      <c r="C253" s="170" t="s">
        <v>31</v>
      </c>
      <c r="D253" s="174"/>
      <c r="E253" s="174"/>
      <c r="F253" s="174"/>
      <c r="G253" s="174"/>
      <c r="H253" s="174"/>
    </row>
    <row r="254" spans="1:8" s="76" customFormat="1">
      <c r="A254" s="178"/>
      <c r="B254" s="175" t="s">
        <v>371</v>
      </c>
      <c r="C254" s="174"/>
      <c r="D254" s="174"/>
      <c r="E254" s="174"/>
      <c r="F254" s="174"/>
      <c r="G254" s="174"/>
      <c r="H254" s="174">
        <v>5</v>
      </c>
    </row>
    <row r="255" spans="1:8" s="76" customFormat="1">
      <c r="A255" s="178"/>
      <c r="B255" s="175"/>
      <c r="C255" s="174"/>
      <c r="D255" s="174"/>
      <c r="E255" s="174"/>
      <c r="F255" s="174"/>
      <c r="G255" s="179" t="s">
        <v>50</v>
      </c>
      <c r="H255" s="179">
        <f>H254</f>
        <v>5</v>
      </c>
    </row>
    <row r="256" spans="1:8" s="76" customFormat="1">
      <c r="A256" s="178"/>
      <c r="B256" s="175"/>
      <c r="C256" s="174"/>
      <c r="D256" s="174"/>
      <c r="E256" s="174"/>
      <c r="F256" s="174"/>
      <c r="G256" s="174"/>
      <c r="H256" s="174"/>
    </row>
    <row r="257" spans="1:8" s="76" customFormat="1" ht="27.6">
      <c r="A257" s="176" t="s">
        <v>287</v>
      </c>
      <c r="B257" s="171" t="s">
        <v>304</v>
      </c>
      <c r="C257" s="170" t="s">
        <v>31</v>
      </c>
      <c r="D257" s="174"/>
      <c r="E257" s="174"/>
      <c r="F257" s="174"/>
      <c r="G257" s="174"/>
      <c r="H257" s="174"/>
    </row>
    <row r="258" spans="1:8" s="76" customFormat="1">
      <c r="A258" s="178"/>
      <c r="B258" s="175" t="s">
        <v>372</v>
      </c>
      <c r="C258" s="174"/>
      <c r="D258" s="174"/>
      <c r="E258" s="174"/>
      <c r="F258" s="174"/>
      <c r="G258" s="174"/>
      <c r="H258" s="174">
        <v>5</v>
      </c>
    </row>
    <row r="259" spans="1:8" s="76" customFormat="1">
      <c r="A259" s="178"/>
      <c r="B259" s="175"/>
      <c r="C259" s="174"/>
      <c r="D259" s="174"/>
      <c r="E259" s="174"/>
      <c r="F259" s="174"/>
      <c r="G259" s="179" t="s">
        <v>50</v>
      </c>
      <c r="H259" s="179">
        <f>H258</f>
        <v>5</v>
      </c>
    </row>
    <row r="260" spans="1:8" s="76" customFormat="1">
      <c r="A260" s="178"/>
      <c r="B260" s="175"/>
      <c r="C260" s="174"/>
      <c r="D260" s="174"/>
      <c r="E260" s="174"/>
      <c r="F260" s="174"/>
      <c r="G260" s="174"/>
      <c r="H260" s="174"/>
    </row>
    <row r="261" spans="1:8" s="76" customFormat="1" ht="41.4">
      <c r="A261" s="176" t="s">
        <v>288</v>
      </c>
      <c r="B261" s="171" t="s">
        <v>302</v>
      </c>
      <c r="C261" s="170" t="s">
        <v>31</v>
      </c>
      <c r="D261" s="174"/>
      <c r="E261" s="174"/>
      <c r="F261" s="174"/>
      <c r="G261" s="174"/>
      <c r="H261" s="174"/>
    </row>
    <row r="262" spans="1:8" s="76" customFormat="1">
      <c r="A262" s="178"/>
      <c r="B262" s="175" t="s">
        <v>373</v>
      </c>
      <c r="C262" s="174"/>
      <c r="D262" s="174"/>
      <c r="E262" s="174"/>
      <c r="F262" s="174"/>
      <c r="G262" s="174"/>
      <c r="H262" s="174">
        <v>6</v>
      </c>
    </row>
    <row r="263" spans="1:8" s="76" customFormat="1">
      <c r="A263" s="178"/>
      <c r="B263" s="175" t="s">
        <v>370</v>
      </c>
      <c r="C263" s="174"/>
      <c r="D263" s="174"/>
      <c r="E263" s="174"/>
      <c r="F263" s="174"/>
      <c r="G263" s="174"/>
      <c r="H263" s="174">
        <v>6</v>
      </c>
    </row>
    <row r="264" spans="1:8" s="76" customFormat="1">
      <c r="A264" s="178"/>
      <c r="B264" s="175" t="s">
        <v>374</v>
      </c>
      <c r="C264" s="174"/>
      <c r="D264" s="174"/>
      <c r="E264" s="174"/>
      <c r="F264" s="174"/>
      <c r="G264" s="174"/>
      <c r="H264" s="174">
        <v>8</v>
      </c>
    </row>
    <row r="265" spans="1:8" s="76" customFormat="1">
      <c r="A265" s="178"/>
      <c r="B265" s="175"/>
      <c r="C265" s="174"/>
      <c r="D265" s="174"/>
      <c r="E265" s="174"/>
      <c r="F265" s="174"/>
      <c r="G265" s="179" t="s">
        <v>50</v>
      </c>
      <c r="H265" s="179">
        <f>SUM(H262:H264)</f>
        <v>20</v>
      </c>
    </row>
    <row r="266" spans="1:8" s="76" customFormat="1">
      <c r="A266" s="178"/>
      <c r="B266" s="175"/>
      <c r="C266" s="174"/>
      <c r="D266" s="174"/>
      <c r="E266" s="174"/>
      <c r="F266" s="174"/>
      <c r="G266" s="174"/>
      <c r="H266" s="174"/>
    </row>
    <row r="267" spans="1:8" s="76" customFormat="1" ht="27.6">
      <c r="A267" s="176" t="s">
        <v>289</v>
      </c>
      <c r="B267" s="171" t="s">
        <v>307</v>
      </c>
      <c r="C267" s="170" t="s">
        <v>31</v>
      </c>
      <c r="D267" s="174"/>
      <c r="E267" s="174"/>
      <c r="F267" s="174"/>
      <c r="G267" s="174"/>
      <c r="H267" s="174"/>
    </row>
    <row r="268" spans="1:8" s="76" customFormat="1">
      <c r="A268" s="178"/>
      <c r="B268" s="175" t="s">
        <v>369</v>
      </c>
      <c r="C268" s="174"/>
      <c r="D268" s="174"/>
      <c r="E268" s="174"/>
      <c r="F268" s="174"/>
      <c r="G268" s="174"/>
      <c r="H268" s="174">
        <v>4</v>
      </c>
    </row>
    <row r="269" spans="1:8" s="76" customFormat="1">
      <c r="A269" s="178"/>
      <c r="B269" s="175"/>
      <c r="C269" s="174"/>
      <c r="D269" s="174"/>
      <c r="E269" s="174"/>
      <c r="F269" s="174"/>
      <c r="G269" s="179" t="s">
        <v>50</v>
      </c>
      <c r="H269" s="179">
        <f>H268</f>
        <v>4</v>
      </c>
    </row>
    <row r="270" spans="1:8" s="76" customFormat="1">
      <c r="A270" s="178"/>
      <c r="B270" s="175"/>
      <c r="C270" s="174"/>
      <c r="D270" s="174"/>
      <c r="E270" s="174"/>
      <c r="F270" s="174"/>
      <c r="G270" s="174"/>
      <c r="H270" s="174"/>
    </row>
    <row r="271" spans="1:8" s="76" customFormat="1" ht="27.6">
      <c r="A271" s="176" t="s">
        <v>290</v>
      </c>
      <c r="B271" s="171" t="s">
        <v>308</v>
      </c>
      <c r="C271" s="170" t="s">
        <v>31</v>
      </c>
      <c r="D271" s="174"/>
      <c r="E271" s="174"/>
      <c r="F271" s="174"/>
      <c r="G271" s="174"/>
      <c r="H271" s="174"/>
    </row>
    <row r="272" spans="1:8" s="76" customFormat="1">
      <c r="A272" s="178"/>
      <c r="B272" s="175" t="s">
        <v>375</v>
      </c>
      <c r="C272" s="174"/>
      <c r="D272" s="174"/>
      <c r="E272" s="174"/>
      <c r="F272" s="174"/>
      <c r="G272" s="174"/>
      <c r="H272" s="174">
        <v>4</v>
      </c>
    </row>
    <row r="273" spans="1:8" s="76" customFormat="1">
      <c r="A273" s="178"/>
      <c r="B273" s="175" t="s">
        <v>376</v>
      </c>
      <c r="C273" s="174"/>
      <c r="D273" s="174"/>
      <c r="E273" s="174"/>
      <c r="F273" s="174"/>
      <c r="G273" s="174"/>
      <c r="H273" s="174">
        <v>5</v>
      </c>
    </row>
    <row r="274" spans="1:8" s="76" customFormat="1">
      <c r="A274" s="178"/>
      <c r="B274" s="175" t="s">
        <v>377</v>
      </c>
      <c r="C274" s="174"/>
      <c r="D274" s="174"/>
      <c r="E274" s="174"/>
      <c r="F274" s="174"/>
      <c r="G274" s="174"/>
      <c r="H274" s="174">
        <v>8</v>
      </c>
    </row>
    <row r="275" spans="1:8" s="76" customFormat="1">
      <c r="A275" s="178"/>
      <c r="B275" s="175" t="s">
        <v>378</v>
      </c>
      <c r="C275" s="174"/>
      <c r="D275" s="174"/>
      <c r="E275" s="174"/>
      <c r="F275" s="174"/>
      <c r="G275" s="174"/>
      <c r="H275" s="174">
        <v>8</v>
      </c>
    </row>
    <row r="276" spans="1:8" s="76" customFormat="1">
      <c r="A276" s="178"/>
      <c r="B276" s="175" t="s">
        <v>379</v>
      </c>
      <c r="C276" s="174"/>
      <c r="D276" s="174"/>
      <c r="E276" s="174"/>
      <c r="F276" s="174"/>
      <c r="G276" s="174"/>
      <c r="H276" s="174">
        <v>8</v>
      </c>
    </row>
    <row r="277" spans="1:8" s="76" customFormat="1">
      <c r="A277" s="178"/>
      <c r="B277" s="175"/>
      <c r="C277" s="174"/>
      <c r="D277" s="174"/>
      <c r="E277" s="174"/>
      <c r="F277" s="174"/>
      <c r="G277" s="179" t="s">
        <v>50</v>
      </c>
      <c r="H277" s="179">
        <f>SUM(H272:H276)</f>
        <v>33</v>
      </c>
    </row>
    <row r="278" spans="1:8" s="76" customFormat="1">
      <c r="A278" s="178"/>
      <c r="B278" s="175"/>
      <c r="C278" s="174"/>
      <c r="D278" s="174"/>
      <c r="E278" s="174"/>
      <c r="F278" s="174"/>
      <c r="G278" s="174"/>
      <c r="H278" s="174"/>
    </row>
    <row r="279" spans="1:8" s="76" customFormat="1" ht="27.6">
      <c r="A279" s="176" t="s">
        <v>291</v>
      </c>
      <c r="B279" s="171" t="s">
        <v>309</v>
      </c>
      <c r="C279" s="170" t="s">
        <v>31</v>
      </c>
      <c r="D279" s="174"/>
      <c r="E279" s="174"/>
      <c r="F279" s="174"/>
      <c r="G279" s="174"/>
      <c r="H279" s="174"/>
    </row>
    <row r="280" spans="1:8" s="76" customFormat="1">
      <c r="A280" s="178"/>
      <c r="B280" s="174" t="s">
        <v>337</v>
      </c>
      <c r="C280" s="174"/>
      <c r="D280" s="174"/>
      <c r="E280" s="174"/>
      <c r="F280" s="174"/>
      <c r="G280" s="174"/>
      <c r="H280" s="174"/>
    </row>
    <row r="281" spans="1:8" s="76" customFormat="1">
      <c r="A281" s="178"/>
      <c r="B281" s="175" t="s">
        <v>338</v>
      </c>
      <c r="C281" s="174"/>
      <c r="D281" s="174"/>
      <c r="E281" s="174"/>
      <c r="F281" s="174"/>
      <c r="G281" s="174"/>
      <c r="H281" s="174">
        <v>1</v>
      </c>
    </row>
    <row r="282" spans="1:8" s="76" customFormat="1">
      <c r="A282" s="178"/>
      <c r="B282" s="175" t="s">
        <v>339</v>
      </c>
      <c r="C282" s="174"/>
      <c r="D282" s="174"/>
      <c r="E282" s="174"/>
      <c r="F282" s="174"/>
      <c r="G282" s="174"/>
      <c r="H282" s="174">
        <v>1</v>
      </c>
    </row>
    <row r="283" spans="1:8" s="76" customFormat="1">
      <c r="A283" s="178"/>
      <c r="B283" s="175" t="s">
        <v>340</v>
      </c>
      <c r="C283" s="174"/>
      <c r="D283" s="174"/>
      <c r="E283" s="174"/>
      <c r="F283" s="174"/>
      <c r="G283" s="174"/>
      <c r="H283" s="174">
        <v>1</v>
      </c>
    </row>
    <row r="284" spans="1:8" s="76" customFormat="1">
      <c r="A284" s="178"/>
      <c r="B284" s="175" t="s">
        <v>341</v>
      </c>
      <c r="C284" s="174"/>
      <c r="D284" s="174"/>
      <c r="E284" s="174"/>
      <c r="F284" s="174"/>
      <c r="G284" s="174"/>
      <c r="H284" s="174">
        <v>1</v>
      </c>
    </row>
    <row r="285" spans="1:8" s="76" customFormat="1">
      <c r="A285" s="178"/>
      <c r="B285" s="175"/>
      <c r="C285" s="174"/>
      <c r="D285" s="174"/>
      <c r="E285" s="174"/>
      <c r="F285" s="174"/>
      <c r="G285" s="174"/>
      <c r="H285" s="174"/>
    </row>
    <row r="286" spans="1:8" s="76" customFormat="1">
      <c r="A286" s="178"/>
      <c r="B286" s="174" t="s">
        <v>342</v>
      </c>
      <c r="C286" s="174"/>
      <c r="D286" s="174"/>
      <c r="E286" s="174"/>
      <c r="F286" s="174"/>
      <c r="G286" s="174"/>
      <c r="H286" s="174"/>
    </row>
    <row r="287" spans="1:8" s="76" customFormat="1">
      <c r="A287" s="178"/>
      <c r="B287" s="175" t="s">
        <v>343</v>
      </c>
      <c r="C287" s="174"/>
      <c r="D287" s="174"/>
      <c r="E287" s="174"/>
      <c r="F287" s="174"/>
      <c r="G287" s="174"/>
      <c r="H287" s="174">
        <v>2</v>
      </c>
    </row>
    <row r="288" spans="1:8" s="76" customFormat="1">
      <c r="A288" s="178"/>
      <c r="B288" s="175" t="s">
        <v>344</v>
      </c>
      <c r="C288" s="174"/>
      <c r="D288" s="174"/>
      <c r="E288" s="174"/>
      <c r="F288" s="174"/>
      <c r="G288" s="174"/>
      <c r="H288" s="174">
        <v>2</v>
      </c>
    </row>
    <row r="289" spans="1:8" s="76" customFormat="1">
      <c r="A289" s="178"/>
      <c r="B289" s="175"/>
      <c r="C289" s="174"/>
      <c r="D289" s="174"/>
      <c r="E289" s="174"/>
      <c r="F289" s="174"/>
      <c r="G289" s="174"/>
      <c r="H289" s="174"/>
    </row>
    <row r="290" spans="1:8" s="76" customFormat="1">
      <c r="A290" s="178"/>
      <c r="B290" s="174" t="s">
        <v>345</v>
      </c>
      <c r="C290" s="174"/>
      <c r="D290" s="174"/>
      <c r="E290" s="174"/>
      <c r="F290" s="174"/>
      <c r="G290" s="174"/>
      <c r="H290" s="174"/>
    </row>
    <row r="291" spans="1:8" s="76" customFormat="1">
      <c r="A291" s="178"/>
      <c r="B291" s="175" t="s">
        <v>346</v>
      </c>
      <c r="C291" s="174"/>
      <c r="D291" s="174"/>
      <c r="E291" s="174"/>
      <c r="F291" s="174"/>
      <c r="G291" s="174"/>
      <c r="H291" s="174">
        <v>1</v>
      </c>
    </row>
    <row r="292" spans="1:8" s="76" customFormat="1">
      <c r="A292" s="178"/>
      <c r="B292" s="175" t="s">
        <v>347</v>
      </c>
      <c r="C292" s="174"/>
      <c r="D292" s="174"/>
      <c r="E292" s="174"/>
      <c r="F292" s="174"/>
      <c r="G292" s="174"/>
      <c r="H292" s="174">
        <v>2</v>
      </c>
    </row>
    <row r="293" spans="1:8" s="76" customFormat="1">
      <c r="A293" s="178"/>
      <c r="B293" s="175" t="s">
        <v>348</v>
      </c>
      <c r="C293" s="174"/>
      <c r="D293" s="174"/>
      <c r="E293" s="174"/>
      <c r="F293" s="174"/>
      <c r="G293" s="174"/>
      <c r="H293" s="174">
        <v>2</v>
      </c>
    </row>
    <row r="294" spans="1:8" s="76" customFormat="1">
      <c r="A294" s="178"/>
      <c r="B294" s="175"/>
      <c r="C294" s="174"/>
      <c r="D294" s="174"/>
      <c r="E294" s="174"/>
      <c r="F294" s="174"/>
      <c r="G294" s="174"/>
      <c r="H294" s="174"/>
    </row>
    <row r="295" spans="1:8" s="76" customFormat="1">
      <c r="A295" s="178"/>
      <c r="B295" s="174" t="s">
        <v>349</v>
      </c>
      <c r="C295" s="174"/>
      <c r="D295" s="174"/>
      <c r="E295" s="174"/>
      <c r="F295" s="174"/>
      <c r="G295" s="174"/>
      <c r="H295" s="174"/>
    </row>
    <row r="296" spans="1:8" s="76" customFormat="1">
      <c r="A296" s="178"/>
      <c r="B296" s="175" t="s">
        <v>350</v>
      </c>
      <c r="C296" s="174"/>
      <c r="D296" s="174"/>
      <c r="E296" s="174"/>
      <c r="F296" s="174"/>
      <c r="G296" s="174"/>
      <c r="H296" s="174">
        <v>2</v>
      </c>
    </row>
    <row r="297" spans="1:8" s="76" customFormat="1">
      <c r="A297" s="178"/>
      <c r="B297" s="175" t="s">
        <v>351</v>
      </c>
      <c r="C297" s="174"/>
      <c r="D297" s="174"/>
      <c r="E297" s="174"/>
      <c r="F297" s="174"/>
      <c r="G297" s="174"/>
      <c r="H297" s="174">
        <v>2</v>
      </c>
    </row>
    <row r="298" spans="1:8" s="76" customFormat="1">
      <c r="A298" s="178"/>
      <c r="B298" s="175" t="s">
        <v>352</v>
      </c>
      <c r="C298" s="174"/>
      <c r="D298" s="174"/>
      <c r="E298" s="174"/>
      <c r="F298" s="174"/>
      <c r="G298" s="174"/>
      <c r="H298" s="174">
        <v>2</v>
      </c>
    </row>
    <row r="299" spans="1:8" s="76" customFormat="1">
      <c r="A299" s="178"/>
      <c r="B299" s="175" t="s">
        <v>353</v>
      </c>
      <c r="C299" s="174"/>
      <c r="D299" s="174"/>
      <c r="E299" s="174"/>
      <c r="F299" s="174"/>
      <c r="G299" s="174"/>
      <c r="H299" s="174">
        <v>2</v>
      </c>
    </row>
    <row r="300" spans="1:8" s="76" customFormat="1">
      <c r="A300" s="178"/>
      <c r="B300" s="175"/>
      <c r="C300" s="174"/>
      <c r="D300" s="174"/>
      <c r="E300" s="174"/>
      <c r="F300" s="174"/>
      <c r="G300" s="174"/>
      <c r="H300" s="174"/>
    </row>
    <row r="301" spans="1:8" s="76" customFormat="1">
      <c r="A301" s="178"/>
      <c r="B301" s="174" t="s">
        <v>354</v>
      </c>
      <c r="C301" s="174"/>
      <c r="D301" s="174"/>
      <c r="E301" s="174"/>
      <c r="F301" s="174"/>
      <c r="G301" s="174"/>
      <c r="H301" s="174"/>
    </row>
    <row r="302" spans="1:8" s="76" customFormat="1">
      <c r="A302" s="178"/>
      <c r="B302" s="175" t="s">
        <v>350</v>
      </c>
      <c r="C302" s="174"/>
      <c r="D302" s="174"/>
      <c r="E302" s="174"/>
      <c r="F302" s="174"/>
      <c r="G302" s="174"/>
      <c r="H302" s="174">
        <v>2</v>
      </c>
    </row>
    <row r="303" spans="1:8" s="76" customFormat="1">
      <c r="A303" s="178"/>
      <c r="B303" s="175" t="s">
        <v>351</v>
      </c>
      <c r="C303" s="174"/>
      <c r="D303" s="174"/>
      <c r="E303" s="174"/>
      <c r="F303" s="174"/>
      <c r="G303" s="174"/>
      <c r="H303" s="174">
        <v>2</v>
      </c>
    </row>
    <row r="304" spans="1:8" s="76" customFormat="1">
      <c r="A304" s="178"/>
      <c r="B304" s="175" t="s">
        <v>352</v>
      </c>
      <c r="C304" s="174"/>
      <c r="D304" s="174"/>
      <c r="E304" s="174"/>
      <c r="F304" s="174"/>
      <c r="G304" s="174"/>
      <c r="H304" s="174">
        <v>2</v>
      </c>
    </row>
    <row r="305" spans="1:8" s="76" customFormat="1">
      <c r="A305" s="178"/>
      <c r="B305" s="175" t="s">
        <v>353</v>
      </c>
      <c r="C305" s="174"/>
      <c r="D305" s="174"/>
      <c r="E305" s="174"/>
      <c r="F305" s="174"/>
      <c r="G305" s="174"/>
      <c r="H305" s="174">
        <v>2</v>
      </c>
    </row>
    <row r="306" spans="1:8" s="76" customFormat="1">
      <c r="A306" s="178"/>
      <c r="B306" s="175"/>
      <c r="C306" s="174"/>
      <c r="D306" s="174"/>
      <c r="E306" s="174"/>
      <c r="F306" s="174"/>
      <c r="G306" s="174"/>
      <c r="H306" s="174"/>
    </row>
    <row r="307" spans="1:8" s="76" customFormat="1">
      <c r="A307" s="178"/>
      <c r="B307" s="174" t="s">
        <v>355</v>
      </c>
      <c r="C307" s="174"/>
      <c r="D307" s="174"/>
      <c r="E307" s="174"/>
      <c r="F307" s="174"/>
      <c r="G307" s="174"/>
      <c r="H307" s="174"/>
    </row>
    <row r="308" spans="1:8" s="76" customFormat="1">
      <c r="A308" s="178"/>
      <c r="B308" s="175" t="s">
        <v>350</v>
      </c>
      <c r="C308" s="174"/>
      <c r="D308" s="174"/>
      <c r="E308" s="174"/>
      <c r="F308" s="174"/>
      <c r="G308" s="174"/>
      <c r="H308" s="174">
        <v>2</v>
      </c>
    </row>
    <row r="309" spans="1:8" s="76" customFormat="1">
      <c r="A309" s="178"/>
      <c r="B309" s="175" t="s">
        <v>351</v>
      </c>
      <c r="C309" s="174"/>
      <c r="D309" s="174"/>
      <c r="E309" s="174"/>
      <c r="F309" s="174"/>
      <c r="G309" s="174"/>
      <c r="H309" s="174">
        <v>2</v>
      </c>
    </row>
    <row r="310" spans="1:8" s="76" customFormat="1">
      <c r="A310" s="178"/>
      <c r="B310" s="175" t="s">
        <v>352</v>
      </c>
      <c r="C310" s="174"/>
      <c r="D310" s="174"/>
      <c r="E310" s="174"/>
      <c r="F310" s="174"/>
      <c r="G310" s="174"/>
      <c r="H310" s="174">
        <v>2</v>
      </c>
    </row>
    <row r="311" spans="1:8" s="76" customFormat="1">
      <c r="A311" s="178"/>
      <c r="B311" s="175" t="s">
        <v>353</v>
      </c>
      <c r="C311" s="174"/>
      <c r="D311" s="174"/>
      <c r="E311" s="174"/>
      <c r="F311" s="174"/>
      <c r="G311" s="174"/>
      <c r="H311" s="174">
        <v>2</v>
      </c>
    </row>
    <row r="312" spans="1:8" s="76" customFormat="1">
      <c r="A312" s="178"/>
      <c r="B312" s="175"/>
      <c r="C312" s="174"/>
      <c r="D312" s="174"/>
      <c r="E312" s="174"/>
      <c r="F312" s="174"/>
      <c r="G312" s="179" t="s">
        <v>50</v>
      </c>
      <c r="H312" s="179">
        <f>SUM(H281:H311)</f>
        <v>37</v>
      </c>
    </row>
    <row r="313" spans="1:8" s="76" customFormat="1">
      <c r="A313" s="178"/>
      <c r="B313" s="175"/>
      <c r="C313" s="174"/>
      <c r="D313" s="174"/>
      <c r="E313" s="174"/>
      <c r="F313" s="174"/>
      <c r="G313" s="174"/>
      <c r="H313" s="174"/>
    </row>
    <row r="314" spans="1:8" s="76" customFormat="1" ht="27.6">
      <c r="A314" s="176" t="s">
        <v>293</v>
      </c>
      <c r="B314" s="171" t="s">
        <v>310</v>
      </c>
      <c r="C314" s="170" t="s">
        <v>21</v>
      </c>
      <c r="D314" s="174"/>
      <c r="E314" s="174"/>
      <c r="F314" s="174"/>
      <c r="G314" s="174"/>
      <c r="H314" s="174"/>
    </row>
    <row r="315" spans="1:8" s="76" customFormat="1">
      <c r="A315" s="178"/>
      <c r="B315" s="175" t="s">
        <v>380</v>
      </c>
      <c r="C315" s="174"/>
      <c r="D315" s="174">
        <f>53+1</f>
        <v>54</v>
      </c>
      <c r="E315" s="174"/>
      <c r="F315" s="174"/>
      <c r="G315" s="174">
        <v>3</v>
      </c>
      <c r="H315" s="174">
        <f>ROUND(G315*D315,2)</f>
        <v>162</v>
      </c>
    </row>
    <row r="316" spans="1:8" s="76" customFormat="1">
      <c r="A316" s="178"/>
      <c r="B316" s="175" t="s">
        <v>381</v>
      </c>
      <c r="C316" s="174"/>
      <c r="D316" s="174">
        <v>50</v>
      </c>
      <c r="E316" s="174"/>
      <c r="F316" s="174"/>
      <c r="G316" s="174">
        <v>3</v>
      </c>
      <c r="H316" s="174">
        <f t="shared" ref="H316:H335" si="1">ROUND(G316*D316,2)</f>
        <v>150</v>
      </c>
    </row>
    <row r="317" spans="1:8" s="76" customFormat="1">
      <c r="A317" s="178"/>
      <c r="B317" s="175" t="s">
        <v>382</v>
      </c>
      <c r="C317" s="174"/>
      <c r="D317" s="174">
        <v>48.5</v>
      </c>
      <c r="E317" s="174"/>
      <c r="F317" s="174"/>
      <c r="G317" s="174">
        <v>3</v>
      </c>
      <c r="H317" s="174">
        <f t="shared" si="1"/>
        <v>145.5</v>
      </c>
    </row>
    <row r="318" spans="1:8" s="76" customFormat="1">
      <c r="A318" s="178"/>
      <c r="B318" s="175" t="s">
        <v>383</v>
      </c>
      <c r="C318" s="174"/>
      <c r="D318" s="174">
        <f>54-14.1</f>
        <v>39.9</v>
      </c>
      <c r="E318" s="174"/>
      <c r="F318" s="174"/>
      <c r="G318" s="174">
        <v>3</v>
      </c>
      <c r="H318" s="174">
        <f t="shared" si="1"/>
        <v>119.7</v>
      </c>
    </row>
    <row r="319" spans="1:8" s="76" customFormat="1">
      <c r="A319" s="178"/>
      <c r="B319" s="175" t="s">
        <v>384</v>
      </c>
      <c r="C319" s="174"/>
      <c r="D319" s="174">
        <v>35.700000000000003</v>
      </c>
      <c r="E319" s="174"/>
      <c r="F319" s="174"/>
      <c r="G319" s="174">
        <v>3</v>
      </c>
      <c r="H319" s="174">
        <f t="shared" si="1"/>
        <v>107.1</v>
      </c>
    </row>
    <row r="320" spans="1:8" s="76" customFormat="1">
      <c r="A320" s="178"/>
      <c r="B320" s="175" t="s">
        <v>385</v>
      </c>
      <c r="C320" s="174"/>
      <c r="D320" s="174">
        <v>32</v>
      </c>
      <c r="E320" s="174"/>
      <c r="F320" s="174"/>
      <c r="G320" s="174">
        <v>3</v>
      </c>
      <c r="H320" s="174">
        <f t="shared" si="1"/>
        <v>96</v>
      </c>
    </row>
    <row r="321" spans="1:8" s="76" customFormat="1">
      <c r="A321" s="178"/>
      <c r="B321" s="175" t="s">
        <v>386</v>
      </c>
      <c r="C321" s="174"/>
      <c r="D321" s="174">
        <v>25.3</v>
      </c>
      <c r="E321" s="174"/>
      <c r="F321" s="174"/>
      <c r="G321" s="174">
        <v>3</v>
      </c>
      <c r="H321" s="174">
        <f t="shared" si="1"/>
        <v>75.900000000000006</v>
      </c>
    </row>
    <row r="322" spans="1:8" s="76" customFormat="1">
      <c r="A322" s="178"/>
      <c r="B322" s="175" t="s">
        <v>387</v>
      </c>
      <c r="C322" s="174"/>
      <c r="D322" s="174">
        <v>3.5</v>
      </c>
      <c r="E322" s="174"/>
      <c r="F322" s="174"/>
      <c r="G322" s="174">
        <v>3</v>
      </c>
      <c r="H322" s="174">
        <f t="shared" si="1"/>
        <v>10.5</v>
      </c>
    </row>
    <row r="323" spans="1:8" s="76" customFormat="1">
      <c r="A323" s="178"/>
      <c r="B323" s="175" t="s">
        <v>388</v>
      </c>
      <c r="C323" s="174"/>
      <c r="D323" s="174">
        <v>7.5</v>
      </c>
      <c r="E323" s="174"/>
      <c r="F323" s="174"/>
      <c r="G323" s="174">
        <v>3</v>
      </c>
      <c r="H323" s="174">
        <f t="shared" si="1"/>
        <v>22.5</v>
      </c>
    </row>
    <row r="324" spans="1:8" s="76" customFormat="1">
      <c r="A324" s="178"/>
      <c r="B324" s="175" t="s">
        <v>389</v>
      </c>
      <c r="C324" s="174"/>
      <c r="D324" s="174">
        <v>24.2</v>
      </c>
      <c r="E324" s="174"/>
      <c r="F324" s="174"/>
      <c r="G324" s="174">
        <v>3</v>
      </c>
      <c r="H324" s="174">
        <f t="shared" si="1"/>
        <v>72.599999999999994</v>
      </c>
    </row>
    <row r="325" spans="1:8" s="76" customFormat="1">
      <c r="A325" s="178"/>
      <c r="B325" s="175" t="s">
        <v>390</v>
      </c>
      <c r="C325" s="174"/>
      <c r="D325" s="174">
        <v>29</v>
      </c>
      <c r="E325" s="174"/>
      <c r="F325" s="174"/>
      <c r="G325" s="174">
        <v>3</v>
      </c>
      <c r="H325" s="174">
        <f t="shared" si="1"/>
        <v>87</v>
      </c>
    </row>
    <row r="326" spans="1:8" s="76" customFormat="1">
      <c r="A326" s="178"/>
      <c r="B326" s="175" t="s">
        <v>391</v>
      </c>
      <c r="C326" s="174"/>
      <c r="D326" s="174">
        <v>35.5</v>
      </c>
      <c r="E326" s="174"/>
      <c r="F326" s="174"/>
      <c r="G326" s="174">
        <v>3</v>
      </c>
      <c r="H326" s="174">
        <f t="shared" si="1"/>
        <v>106.5</v>
      </c>
    </row>
    <row r="327" spans="1:8" s="76" customFormat="1">
      <c r="A327" s="178"/>
      <c r="B327" s="175" t="s">
        <v>392</v>
      </c>
      <c r="C327" s="174"/>
      <c r="D327" s="174">
        <v>41</v>
      </c>
      <c r="E327" s="174"/>
      <c r="F327" s="174"/>
      <c r="G327" s="174">
        <v>3</v>
      </c>
      <c r="H327" s="174">
        <f t="shared" si="1"/>
        <v>123</v>
      </c>
    </row>
    <row r="328" spans="1:8" s="76" customFormat="1">
      <c r="A328" s="178"/>
      <c r="B328" s="175" t="s">
        <v>393</v>
      </c>
      <c r="C328" s="174"/>
      <c r="D328" s="174">
        <f>2+6+11.45+11.7+8.1+1.8</f>
        <v>41.05</v>
      </c>
      <c r="E328" s="174"/>
      <c r="F328" s="174"/>
      <c r="G328" s="174">
        <v>3</v>
      </c>
      <c r="H328" s="174">
        <f t="shared" si="1"/>
        <v>123.15</v>
      </c>
    </row>
    <row r="329" spans="1:8" s="76" customFormat="1">
      <c r="A329" s="178"/>
      <c r="B329" s="175" t="s">
        <v>394</v>
      </c>
      <c r="C329" s="174"/>
      <c r="D329" s="174">
        <f>2+6+11.45+11.7+8.1+1.8+6.1</f>
        <v>47.15</v>
      </c>
      <c r="E329" s="174"/>
      <c r="F329" s="174"/>
      <c r="G329" s="174">
        <v>3</v>
      </c>
      <c r="H329" s="174">
        <f t="shared" si="1"/>
        <v>141.44999999999999</v>
      </c>
    </row>
    <row r="330" spans="1:8" s="76" customFormat="1">
      <c r="A330" s="178"/>
      <c r="B330" s="175" t="s">
        <v>395</v>
      </c>
      <c r="C330" s="174"/>
      <c r="D330" s="174">
        <f>2+6+11.45+11.7+8.1+1.8+6.1+1.3</f>
        <v>48.449999999999996</v>
      </c>
      <c r="E330" s="174"/>
      <c r="F330" s="174"/>
      <c r="G330" s="174">
        <v>3</v>
      </c>
      <c r="H330" s="174">
        <f t="shared" si="1"/>
        <v>145.35</v>
      </c>
    </row>
    <row r="331" spans="1:8" s="76" customFormat="1">
      <c r="A331" s="178"/>
      <c r="B331" s="175" t="s">
        <v>396</v>
      </c>
      <c r="C331" s="174"/>
      <c r="D331" s="174">
        <f>2+6+11.45+11.7+8.1+1.8+6.1+1.3+5.9</f>
        <v>54.349999999999994</v>
      </c>
      <c r="E331" s="174"/>
      <c r="F331" s="174"/>
      <c r="G331" s="174">
        <v>3</v>
      </c>
      <c r="H331" s="174">
        <f t="shared" si="1"/>
        <v>163.05000000000001</v>
      </c>
    </row>
    <row r="332" spans="1:8" s="76" customFormat="1">
      <c r="A332" s="178"/>
      <c r="B332" s="175" t="s">
        <v>397</v>
      </c>
      <c r="C332" s="174"/>
      <c r="D332" s="174">
        <f>2+6+11.45+11.7+8.1+1.8+6.1+1.3+5.9+2.9</f>
        <v>57.249999999999993</v>
      </c>
      <c r="E332" s="174"/>
      <c r="F332" s="174"/>
      <c r="G332" s="174">
        <v>3</v>
      </c>
      <c r="H332" s="174">
        <f t="shared" si="1"/>
        <v>171.75</v>
      </c>
    </row>
    <row r="333" spans="1:8" s="76" customFormat="1">
      <c r="A333" s="178"/>
      <c r="B333" s="175" t="s">
        <v>398</v>
      </c>
      <c r="C333" s="174"/>
      <c r="D333" s="174">
        <f>2+6+11.45+11.7+8.1+1.8+6.1+1.3+5.9+2.9+4.3</f>
        <v>61.54999999999999</v>
      </c>
      <c r="E333" s="174"/>
      <c r="F333" s="174"/>
      <c r="G333" s="174">
        <v>3</v>
      </c>
      <c r="H333" s="174">
        <f t="shared" si="1"/>
        <v>184.65</v>
      </c>
    </row>
    <row r="334" spans="1:8" s="76" customFormat="1">
      <c r="A334" s="178"/>
      <c r="B334" s="175" t="s">
        <v>399</v>
      </c>
      <c r="C334" s="174"/>
      <c r="D334" s="174">
        <f>2+6+11.45+11.7+8.1+1.8+6.1+1.3+5.9+2.9+4.3+2.7</f>
        <v>64.249999999999986</v>
      </c>
      <c r="E334" s="174"/>
      <c r="F334" s="174"/>
      <c r="G334" s="174">
        <v>3</v>
      </c>
      <c r="H334" s="174">
        <f t="shared" si="1"/>
        <v>192.75</v>
      </c>
    </row>
    <row r="335" spans="1:8" s="76" customFormat="1">
      <c r="A335" s="178"/>
      <c r="B335" s="175" t="s">
        <v>400</v>
      </c>
      <c r="C335" s="174"/>
      <c r="D335" s="174">
        <f>2+6+11.45+11.7+8.1+1.8+6.1+1.3+5.9+2.9+4.3+2.7+2.3</f>
        <v>66.549999999999983</v>
      </c>
      <c r="E335" s="174"/>
      <c r="F335" s="174"/>
      <c r="G335" s="174">
        <v>3</v>
      </c>
      <c r="H335" s="174">
        <f t="shared" si="1"/>
        <v>199.65</v>
      </c>
    </row>
    <row r="336" spans="1:8" s="76" customFormat="1">
      <c r="A336" s="178"/>
      <c r="B336" s="175"/>
      <c r="C336" s="174"/>
      <c r="D336" s="174"/>
      <c r="E336" s="174"/>
      <c r="F336" s="174"/>
      <c r="G336" s="179" t="s">
        <v>50</v>
      </c>
      <c r="H336" s="179">
        <f>SUM(H315:H335)</f>
        <v>2600.1000000000004</v>
      </c>
    </row>
    <row r="337" spans="1:8" s="76" customFormat="1">
      <c r="A337" s="178"/>
      <c r="B337" s="175"/>
      <c r="C337" s="174"/>
      <c r="D337" s="174"/>
      <c r="E337" s="174"/>
      <c r="F337" s="174"/>
      <c r="G337" s="174"/>
      <c r="H337" s="174"/>
    </row>
    <row r="338" spans="1:8" s="76" customFormat="1" ht="27.6">
      <c r="A338" s="176" t="s">
        <v>299</v>
      </c>
      <c r="B338" s="171" t="s">
        <v>311</v>
      </c>
      <c r="C338" s="170" t="s">
        <v>21</v>
      </c>
      <c r="D338" s="174"/>
      <c r="E338" s="174"/>
      <c r="F338" s="174"/>
      <c r="G338" s="174"/>
      <c r="H338" s="174"/>
    </row>
    <row r="339" spans="1:8" s="76" customFormat="1">
      <c r="A339" s="178"/>
      <c r="B339" s="175" t="s">
        <v>401</v>
      </c>
      <c r="C339" s="174"/>
      <c r="D339" s="174">
        <f>2+5.5+31+4.6+8.2+26+1</f>
        <v>78.3</v>
      </c>
      <c r="E339" s="174"/>
      <c r="F339" s="174"/>
      <c r="G339" s="174">
        <v>3</v>
      </c>
      <c r="H339" s="174">
        <f t="shared" ref="H339:H354" si="2">ROUND(G339*D339,2)</f>
        <v>234.9</v>
      </c>
    </row>
    <row r="340" spans="1:8" s="76" customFormat="1">
      <c r="A340" s="178"/>
      <c r="B340" s="175" t="s">
        <v>402</v>
      </c>
      <c r="C340" s="174"/>
      <c r="D340" s="174">
        <v>76.099999999999994</v>
      </c>
      <c r="E340" s="174"/>
      <c r="F340" s="174"/>
      <c r="G340" s="174">
        <v>3</v>
      </c>
      <c r="H340" s="174">
        <f t="shared" si="2"/>
        <v>228.3</v>
      </c>
    </row>
    <row r="341" spans="1:8" s="76" customFormat="1">
      <c r="A341" s="178"/>
      <c r="B341" s="175" t="s">
        <v>403</v>
      </c>
      <c r="C341" s="174"/>
      <c r="D341" s="174">
        <v>73.400000000000006</v>
      </c>
      <c r="E341" s="174"/>
      <c r="F341" s="174"/>
      <c r="G341" s="174">
        <v>3</v>
      </c>
      <c r="H341" s="174">
        <f t="shared" si="2"/>
        <v>220.2</v>
      </c>
    </row>
    <row r="342" spans="1:8" s="76" customFormat="1">
      <c r="A342" s="178"/>
      <c r="B342" s="175" t="s">
        <v>404</v>
      </c>
      <c r="C342" s="174"/>
      <c r="D342" s="174">
        <v>69.05</v>
      </c>
      <c r="E342" s="174"/>
      <c r="F342" s="174"/>
      <c r="G342" s="174">
        <v>3</v>
      </c>
      <c r="H342" s="174">
        <f t="shared" si="2"/>
        <v>207.15</v>
      </c>
    </row>
    <row r="343" spans="1:8" s="76" customFormat="1">
      <c r="A343" s="178"/>
      <c r="B343" s="175" t="s">
        <v>405</v>
      </c>
      <c r="C343" s="174"/>
      <c r="D343" s="174">
        <v>66.05</v>
      </c>
      <c r="E343" s="174"/>
      <c r="F343" s="174"/>
      <c r="G343" s="174">
        <v>3</v>
      </c>
      <c r="H343" s="174">
        <f t="shared" si="2"/>
        <v>198.15</v>
      </c>
    </row>
    <row r="344" spans="1:8" s="76" customFormat="1">
      <c r="A344" s="178"/>
      <c r="B344" s="175" t="s">
        <v>406</v>
      </c>
      <c r="C344" s="174"/>
      <c r="D344" s="174">
        <v>61.85</v>
      </c>
      <c r="E344" s="174"/>
      <c r="F344" s="174"/>
      <c r="G344" s="174">
        <v>3</v>
      </c>
      <c r="H344" s="174">
        <f t="shared" si="2"/>
        <v>185.55</v>
      </c>
    </row>
    <row r="345" spans="1:8" s="76" customFormat="1">
      <c r="A345" s="178"/>
      <c r="B345" s="175" t="s">
        <v>407</v>
      </c>
      <c r="C345" s="174"/>
      <c r="D345" s="174">
        <v>58.75</v>
      </c>
      <c r="E345" s="174"/>
      <c r="F345" s="174"/>
      <c r="G345" s="174">
        <v>3</v>
      </c>
      <c r="H345" s="174">
        <f t="shared" si="2"/>
        <v>176.25</v>
      </c>
    </row>
    <row r="346" spans="1:8" s="76" customFormat="1">
      <c r="A346" s="178"/>
      <c r="B346" s="175" t="s">
        <v>408</v>
      </c>
      <c r="C346" s="174"/>
      <c r="D346" s="174">
        <v>52.75</v>
      </c>
      <c r="E346" s="174"/>
      <c r="F346" s="174"/>
      <c r="G346" s="174">
        <v>3</v>
      </c>
      <c r="H346" s="174">
        <f t="shared" si="2"/>
        <v>158.25</v>
      </c>
    </row>
    <row r="347" spans="1:8" s="76" customFormat="1">
      <c r="A347" s="178"/>
      <c r="B347" s="175" t="s">
        <v>409</v>
      </c>
      <c r="C347" s="174"/>
      <c r="D347" s="174">
        <v>106.05</v>
      </c>
      <c r="E347" s="174"/>
      <c r="F347" s="174"/>
      <c r="G347" s="174">
        <v>3</v>
      </c>
      <c r="H347" s="174">
        <f t="shared" si="2"/>
        <v>318.14999999999998</v>
      </c>
    </row>
    <row r="348" spans="1:8" s="76" customFormat="1">
      <c r="A348" s="178"/>
      <c r="B348" s="175" t="s">
        <v>410</v>
      </c>
      <c r="C348" s="174"/>
      <c r="D348" s="174">
        <v>101.95</v>
      </c>
      <c r="E348" s="174"/>
      <c r="F348" s="174"/>
      <c r="G348" s="174">
        <v>3</v>
      </c>
      <c r="H348" s="174">
        <f t="shared" si="2"/>
        <v>305.85000000000002</v>
      </c>
    </row>
    <row r="349" spans="1:8" s="76" customFormat="1">
      <c r="A349" s="178"/>
      <c r="B349" s="175" t="s">
        <v>411</v>
      </c>
      <c r="C349" s="174"/>
      <c r="D349" s="174">
        <v>100.65</v>
      </c>
      <c r="E349" s="174"/>
      <c r="F349" s="174"/>
      <c r="G349" s="174">
        <v>3</v>
      </c>
      <c r="H349" s="174">
        <f t="shared" si="2"/>
        <v>301.95</v>
      </c>
    </row>
    <row r="350" spans="1:8" s="76" customFormat="1">
      <c r="A350" s="178"/>
      <c r="B350" s="175" t="s">
        <v>412</v>
      </c>
      <c r="C350" s="174"/>
      <c r="D350" s="174">
        <v>94.65</v>
      </c>
      <c r="E350" s="174"/>
      <c r="F350" s="174"/>
      <c r="G350" s="174">
        <v>3</v>
      </c>
      <c r="H350" s="174">
        <f t="shared" si="2"/>
        <v>283.95</v>
      </c>
    </row>
    <row r="351" spans="1:8" s="76" customFormat="1">
      <c r="A351" s="178"/>
      <c r="B351" s="175" t="s">
        <v>413</v>
      </c>
      <c r="C351" s="174"/>
      <c r="D351" s="174">
        <v>93.25</v>
      </c>
      <c r="E351" s="174"/>
      <c r="F351" s="174"/>
      <c r="G351" s="174">
        <v>3</v>
      </c>
      <c r="H351" s="174">
        <f t="shared" si="2"/>
        <v>279.75</v>
      </c>
    </row>
    <row r="352" spans="1:8" s="76" customFormat="1">
      <c r="A352" s="178"/>
      <c r="B352" s="175" t="s">
        <v>414</v>
      </c>
      <c r="C352" s="174"/>
      <c r="D352" s="174">
        <v>87.35</v>
      </c>
      <c r="E352" s="174"/>
      <c r="F352" s="174"/>
      <c r="G352" s="174">
        <v>3</v>
      </c>
      <c r="H352" s="174">
        <f t="shared" si="2"/>
        <v>262.05</v>
      </c>
    </row>
    <row r="353" spans="1:8" s="76" customFormat="1">
      <c r="A353" s="178"/>
      <c r="B353" s="175" t="s">
        <v>415</v>
      </c>
      <c r="C353" s="174"/>
      <c r="D353" s="174">
        <v>86.35</v>
      </c>
      <c r="E353" s="174"/>
      <c r="F353" s="174"/>
      <c r="G353" s="174">
        <v>3</v>
      </c>
      <c r="H353" s="174">
        <f t="shared" si="2"/>
        <v>259.05</v>
      </c>
    </row>
    <row r="354" spans="1:8" s="76" customFormat="1">
      <c r="A354" s="178"/>
      <c r="B354" s="175" t="s">
        <v>416</v>
      </c>
      <c r="C354" s="174"/>
      <c r="D354" s="174">
        <v>80.349999999999994</v>
      </c>
      <c r="E354" s="174"/>
      <c r="F354" s="174"/>
      <c r="G354" s="174">
        <v>3</v>
      </c>
      <c r="H354" s="174">
        <f t="shared" si="2"/>
        <v>241.05</v>
      </c>
    </row>
    <row r="355" spans="1:8" s="76" customFormat="1">
      <c r="A355" s="178"/>
      <c r="B355" s="175"/>
      <c r="C355" s="174"/>
      <c r="D355" s="174"/>
      <c r="E355" s="174"/>
      <c r="F355" s="174"/>
      <c r="G355" s="179" t="s">
        <v>50</v>
      </c>
      <c r="H355" s="179">
        <f>SUM(H339:H354)</f>
        <v>3860.55</v>
      </c>
    </row>
    <row r="356" spans="1:8" s="76" customFormat="1">
      <c r="A356" s="178"/>
      <c r="B356" s="175"/>
      <c r="C356" s="174"/>
      <c r="D356" s="174"/>
      <c r="E356" s="174"/>
      <c r="F356" s="174"/>
      <c r="G356" s="174"/>
      <c r="H356" s="174"/>
    </row>
    <row r="357" spans="1:8" s="76" customFormat="1" ht="27.6">
      <c r="A357" s="176" t="s">
        <v>305</v>
      </c>
      <c r="B357" s="171" t="s">
        <v>312</v>
      </c>
      <c r="C357" s="170" t="s">
        <v>31</v>
      </c>
      <c r="D357" s="174"/>
      <c r="E357" s="174"/>
      <c r="F357" s="174"/>
      <c r="G357" s="174"/>
      <c r="H357" s="174"/>
    </row>
    <row r="358" spans="1:8" s="76" customFormat="1">
      <c r="A358" s="178"/>
      <c r="B358" s="174" t="s">
        <v>337</v>
      </c>
      <c r="C358" s="174"/>
      <c r="D358" s="174"/>
      <c r="E358" s="174"/>
      <c r="F358" s="174"/>
      <c r="G358" s="174"/>
      <c r="H358" s="174"/>
    </row>
    <row r="359" spans="1:8" s="76" customFormat="1">
      <c r="A359" s="178"/>
      <c r="B359" s="175" t="s">
        <v>338</v>
      </c>
      <c r="C359" s="174"/>
      <c r="D359" s="174"/>
      <c r="E359" s="174"/>
      <c r="F359" s="174"/>
      <c r="G359" s="174"/>
      <c r="H359" s="174">
        <v>1</v>
      </c>
    </row>
    <row r="360" spans="1:8" s="76" customFormat="1">
      <c r="A360" s="178"/>
      <c r="B360" s="175" t="s">
        <v>339</v>
      </c>
      <c r="C360" s="174"/>
      <c r="D360" s="174"/>
      <c r="E360" s="174"/>
      <c r="F360" s="174"/>
      <c r="G360" s="174"/>
      <c r="H360" s="174">
        <v>1</v>
      </c>
    </row>
    <row r="361" spans="1:8" s="76" customFormat="1">
      <c r="A361" s="178"/>
      <c r="B361" s="175" t="s">
        <v>340</v>
      </c>
      <c r="C361" s="174"/>
      <c r="D361" s="174"/>
      <c r="E361" s="174"/>
      <c r="F361" s="174"/>
      <c r="G361" s="174"/>
      <c r="H361" s="174">
        <v>1</v>
      </c>
    </row>
    <row r="362" spans="1:8" s="76" customFormat="1">
      <c r="A362" s="178"/>
      <c r="B362" s="175" t="s">
        <v>341</v>
      </c>
      <c r="C362" s="174"/>
      <c r="D362" s="174"/>
      <c r="E362" s="174"/>
      <c r="F362" s="174"/>
      <c r="G362" s="174"/>
      <c r="H362" s="174">
        <v>1</v>
      </c>
    </row>
    <row r="363" spans="1:8" s="76" customFormat="1">
      <c r="A363" s="178"/>
      <c r="B363" s="175"/>
      <c r="C363" s="174"/>
      <c r="D363" s="174"/>
      <c r="E363" s="174"/>
      <c r="F363" s="174"/>
      <c r="G363" s="174"/>
      <c r="H363" s="174"/>
    </row>
    <row r="364" spans="1:8" s="76" customFormat="1">
      <c r="A364" s="178"/>
      <c r="B364" s="174" t="s">
        <v>342</v>
      </c>
      <c r="C364" s="174"/>
      <c r="D364" s="174"/>
      <c r="E364" s="174"/>
      <c r="F364" s="174"/>
      <c r="G364" s="174"/>
      <c r="H364" s="174"/>
    </row>
    <row r="365" spans="1:8" s="76" customFormat="1">
      <c r="A365" s="178"/>
      <c r="B365" s="175" t="s">
        <v>343</v>
      </c>
      <c r="C365" s="174"/>
      <c r="D365" s="174"/>
      <c r="E365" s="174"/>
      <c r="F365" s="174"/>
      <c r="G365" s="174"/>
      <c r="H365" s="174">
        <v>2</v>
      </c>
    </row>
    <row r="366" spans="1:8" s="76" customFormat="1">
      <c r="A366" s="178"/>
      <c r="B366" s="175" t="s">
        <v>344</v>
      </c>
      <c r="C366" s="174"/>
      <c r="D366" s="174"/>
      <c r="E366" s="174"/>
      <c r="F366" s="174"/>
      <c r="G366" s="174"/>
      <c r="H366" s="174">
        <v>2</v>
      </c>
    </row>
    <row r="367" spans="1:8" s="76" customFormat="1">
      <c r="A367" s="178"/>
      <c r="B367" s="175"/>
      <c r="C367" s="174"/>
      <c r="D367" s="174"/>
      <c r="E367" s="174"/>
      <c r="F367" s="174"/>
      <c r="G367" s="174"/>
      <c r="H367" s="174"/>
    </row>
    <row r="368" spans="1:8" s="76" customFormat="1">
      <c r="A368" s="178"/>
      <c r="B368" s="174" t="s">
        <v>345</v>
      </c>
      <c r="C368" s="174"/>
      <c r="D368" s="174"/>
      <c r="E368" s="174"/>
      <c r="F368" s="174"/>
      <c r="G368" s="174"/>
      <c r="H368" s="174"/>
    </row>
    <row r="369" spans="1:8" s="76" customFormat="1">
      <c r="A369" s="178"/>
      <c r="B369" s="175" t="s">
        <v>346</v>
      </c>
      <c r="C369" s="174"/>
      <c r="D369" s="174"/>
      <c r="E369" s="174"/>
      <c r="F369" s="174"/>
      <c r="G369" s="174"/>
      <c r="H369" s="174">
        <v>1</v>
      </c>
    </row>
    <row r="370" spans="1:8" s="76" customFormat="1">
      <c r="A370" s="178"/>
      <c r="B370" s="175" t="s">
        <v>347</v>
      </c>
      <c r="C370" s="174"/>
      <c r="D370" s="174"/>
      <c r="E370" s="174"/>
      <c r="F370" s="174"/>
      <c r="G370" s="174"/>
      <c r="H370" s="174">
        <v>2</v>
      </c>
    </row>
    <row r="371" spans="1:8" s="76" customFormat="1">
      <c r="A371" s="178"/>
      <c r="B371" s="175" t="s">
        <v>348</v>
      </c>
      <c r="C371" s="174"/>
      <c r="D371" s="174"/>
      <c r="E371" s="174"/>
      <c r="F371" s="174"/>
      <c r="G371" s="174"/>
      <c r="H371" s="174">
        <v>2</v>
      </c>
    </row>
    <row r="372" spans="1:8" s="76" customFormat="1">
      <c r="A372" s="178"/>
      <c r="B372" s="175"/>
      <c r="C372" s="174"/>
      <c r="D372" s="174"/>
      <c r="E372" s="174"/>
      <c r="F372" s="174"/>
      <c r="G372" s="174"/>
      <c r="H372" s="174"/>
    </row>
    <row r="373" spans="1:8" s="76" customFormat="1">
      <c r="A373" s="178"/>
      <c r="B373" s="174" t="s">
        <v>349</v>
      </c>
      <c r="C373" s="174"/>
      <c r="D373" s="174"/>
      <c r="E373" s="174"/>
      <c r="F373" s="174"/>
      <c r="G373" s="174"/>
      <c r="H373" s="174"/>
    </row>
    <row r="374" spans="1:8" s="76" customFormat="1">
      <c r="A374" s="178"/>
      <c r="B374" s="175" t="s">
        <v>350</v>
      </c>
      <c r="C374" s="174"/>
      <c r="D374" s="174"/>
      <c r="E374" s="174"/>
      <c r="F374" s="174"/>
      <c r="G374" s="174"/>
      <c r="H374" s="174">
        <v>2</v>
      </c>
    </row>
    <row r="375" spans="1:8" s="76" customFormat="1">
      <c r="A375" s="178"/>
      <c r="B375" s="175" t="s">
        <v>351</v>
      </c>
      <c r="C375" s="174"/>
      <c r="D375" s="174"/>
      <c r="E375" s="174"/>
      <c r="F375" s="174"/>
      <c r="G375" s="174"/>
      <c r="H375" s="174">
        <v>2</v>
      </c>
    </row>
    <row r="376" spans="1:8" s="76" customFormat="1">
      <c r="A376" s="178"/>
      <c r="B376" s="175" t="s">
        <v>352</v>
      </c>
      <c r="C376" s="174"/>
      <c r="D376" s="174"/>
      <c r="E376" s="174"/>
      <c r="F376" s="174"/>
      <c r="G376" s="174"/>
      <c r="H376" s="174">
        <v>2</v>
      </c>
    </row>
    <row r="377" spans="1:8" s="76" customFormat="1">
      <c r="A377" s="178"/>
      <c r="B377" s="175" t="s">
        <v>353</v>
      </c>
      <c r="C377" s="174"/>
      <c r="D377" s="174"/>
      <c r="E377" s="174"/>
      <c r="F377" s="174"/>
      <c r="G377" s="174"/>
      <c r="H377" s="174">
        <v>2</v>
      </c>
    </row>
    <row r="378" spans="1:8" s="76" customFormat="1">
      <c r="A378" s="178"/>
      <c r="B378" s="175"/>
      <c r="C378" s="174"/>
      <c r="D378" s="174"/>
      <c r="E378" s="174"/>
      <c r="F378" s="174"/>
      <c r="G378" s="174"/>
      <c r="H378" s="174"/>
    </row>
    <row r="379" spans="1:8" s="76" customFormat="1">
      <c r="A379" s="178"/>
      <c r="B379" s="174" t="s">
        <v>354</v>
      </c>
      <c r="C379" s="174"/>
      <c r="D379" s="174"/>
      <c r="E379" s="174"/>
      <c r="F379" s="174"/>
      <c r="G379" s="174"/>
      <c r="H379" s="174"/>
    </row>
    <row r="380" spans="1:8" s="76" customFormat="1">
      <c r="A380" s="178"/>
      <c r="B380" s="175" t="s">
        <v>350</v>
      </c>
      <c r="C380" s="174"/>
      <c r="D380" s="174"/>
      <c r="E380" s="174"/>
      <c r="F380" s="174"/>
      <c r="G380" s="174"/>
      <c r="H380" s="174">
        <v>2</v>
      </c>
    </row>
    <row r="381" spans="1:8" s="76" customFormat="1">
      <c r="A381" s="178"/>
      <c r="B381" s="175" t="s">
        <v>351</v>
      </c>
      <c r="C381" s="174"/>
      <c r="D381" s="174"/>
      <c r="E381" s="174"/>
      <c r="F381" s="174"/>
      <c r="G381" s="174"/>
      <c r="H381" s="174">
        <v>2</v>
      </c>
    </row>
    <row r="382" spans="1:8" s="76" customFormat="1">
      <c r="A382" s="178"/>
      <c r="B382" s="175" t="s">
        <v>352</v>
      </c>
      <c r="C382" s="174"/>
      <c r="D382" s="174"/>
      <c r="E382" s="174"/>
      <c r="F382" s="174"/>
      <c r="G382" s="174"/>
      <c r="H382" s="174">
        <v>2</v>
      </c>
    </row>
    <row r="383" spans="1:8" s="76" customFormat="1">
      <c r="A383" s="178"/>
      <c r="B383" s="175" t="s">
        <v>353</v>
      </c>
      <c r="C383" s="174"/>
      <c r="D383" s="174"/>
      <c r="E383" s="174"/>
      <c r="F383" s="174"/>
      <c r="G383" s="174"/>
      <c r="H383" s="174">
        <v>2</v>
      </c>
    </row>
    <row r="384" spans="1:8" s="76" customFormat="1">
      <c r="A384" s="178"/>
      <c r="B384" s="175"/>
      <c r="C384" s="174"/>
      <c r="D384" s="174"/>
      <c r="E384" s="174"/>
      <c r="F384" s="174"/>
      <c r="G384" s="174"/>
      <c r="H384" s="174"/>
    </row>
    <row r="385" spans="1:8" s="76" customFormat="1">
      <c r="A385" s="178"/>
      <c r="B385" s="174" t="s">
        <v>355</v>
      </c>
      <c r="C385" s="174"/>
      <c r="D385" s="174"/>
      <c r="E385" s="174"/>
      <c r="F385" s="174"/>
      <c r="G385" s="174"/>
      <c r="H385" s="174"/>
    </row>
    <row r="386" spans="1:8" s="76" customFormat="1">
      <c r="A386" s="178"/>
      <c r="B386" s="175" t="s">
        <v>350</v>
      </c>
      <c r="C386" s="174"/>
      <c r="D386" s="174"/>
      <c r="E386" s="174"/>
      <c r="F386" s="174"/>
      <c r="G386" s="174"/>
      <c r="H386" s="174">
        <v>2</v>
      </c>
    </row>
    <row r="387" spans="1:8" s="76" customFormat="1">
      <c r="A387" s="178"/>
      <c r="B387" s="175" t="s">
        <v>351</v>
      </c>
      <c r="C387" s="174"/>
      <c r="D387" s="174"/>
      <c r="E387" s="174"/>
      <c r="F387" s="174"/>
      <c r="G387" s="174"/>
      <c r="H387" s="174">
        <v>2</v>
      </c>
    </row>
    <row r="388" spans="1:8" s="76" customFormat="1">
      <c r="A388" s="178"/>
      <c r="B388" s="175" t="s">
        <v>352</v>
      </c>
      <c r="C388" s="174"/>
      <c r="D388" s="174"/>
      <c r="E388" s="174"/>
      <c r="F388" s="174"/>
      <c r="G388" s="174"/>
      <c r="H388" s="174">
        <v>2</v>
      </c>
    </row>
    <row r="389" spans="1:8" s="76" customFormat="1">
      <c r="A389" s="178"/>
      <c r="B389" s="175" t="s">
        <v>353</v>
      </c>
      <c r="C389" s="174"/>
      <c r="D389" s="174"/>
      <c r="E389" s="174"/>
      <c r="F389" s="174"/>
      <c r="G389" s="174"/>
      <c r="H389" s="174">
        <v>2</v>
      </c>
    </row>
    <row r="390" spans="1:8" s="76" customFormat="1">
      <c r="A390" s="178"/>
      <c r="B390" s="175"/>
      <c r="C390" s="174"/>
      <c r="D390" s="174"/>
      <c r="E390" s="174"/>
      <c r="F390" s="174"/>
      <c r="G390" s="179" t="s">
        <v>50</v>
      </c>
      <c r="H390" s="179">
        <f>SUM(H359:H389)</f>
        <v>37</v>
      </c>
    </row>
    <row r="391" spans="1:8" s="76" customFormat="1">
      <c r="A391" s="178"/>
      <c r="B391" s="175"/>
      <c r="C391" s="174"/>
      <c r="D391" s="174"/>
      <c r="E391" s="174"/>
      <c r="F391" s="174"/>
      <c r="G391" s="174"/>
      <c r="H391" s="174"/>
    </row>
    <row r="392" spans="1:8" s="76" customFormat="1" ht="27.6">
      <c r="A392" s="176" t="s">
        <v>306</v>
      </c>
      <c r="B392" s="171" t="s">
        <v>313</v>
      </c>
      <c r="C392" s="170" t="s">
        <v>31</v>
      </c>
      <c r="D392" s="174"/>
      <c r="E392" s="174"/>
      <c r="F392" s="174"/>
      <c r="G392" s="174"/>
      <c r="H392" s="174"/>
    </row>
    <row r="393" spans="1:8" s="76" customFormat="1">
      <c r="A393" s="178"/>
      <c r="B393" s="174" t="s">
        <v>337</v>
      </c>
      <c r="C393" s="174"/>
      <c r="D393" s="174"/>
      <c r="E393" s="174"/>
      <c r="F393" s="174"/>
      <c r="G393" s="174"/>
      <c r="H393" s="174"/>
    </row>
    <row r="394" spans="1:8" s="76" customFormat="1">
      <c r="A394" s="178"/>
      <c r="B394" s="175" t="s">
        <v>338</v>
      </c>
      <c r="C394" s="174"/>
      <c r="D394" s="174"/>
      <c r="E394" s="174"/>
      <c r="F394" s="174"/>
      <c r="G394" s="174"/>
      <c r="H394" s="174">
        <v>1</v>
      </c>
    </row>
    <row r="395" spans="1:8" s="76" customFormat="1">
      <c r="A395" s="178"/>
      <c r="B395" s="175" t="s">
        <v>339</v>
      </c>
      <c r="C395" s="174"/>
      <c r="D395" s="174"/>
      <c r="E395" s="174"/>
      <c r="F395" s="174"/>
      <c r="G395" s="174"/>
      <c r="H395" s="174">
        <v>1</v>
      </c>
    </row>
    <row r="396" spans="1:8" s="76" customFormat="1">
      <c r="A396" s="178"/>
      <c r="B396" s="175" t="s">
        <v>340</v>
      </c>
      <c r="C396" s="174"/>
      <c r="D396" s="174"/>
      <c r="E396" s="174"/>
      <c r="F396" s="174"/>
      <c r="G396" s="174"/>
      <c r="H396" s="174">
        <v>1</v>
      </c>
    </row>
    <row r="397" spans="1:8" s="76" customFormat="1">
      <c r="A397" s="178"/>
      <c r="B397" s="175" t="s">
        <v>341</v>
      </c>
      <c r="C397" s="174"/>
      <c r="D397" s="174"/>
      <c r="E397" s="174"/>
      <c r="F397" s="174"/>
      <c r="G397" s="174"/>
      <c r="H397" s="174">
        <v>1</v>
      </c>
    </row>
    <row r="398" spans="1:8" s="76" customFormat="1">
      <c r="A398" s="178"/>
      <c r="B398" s="175"/>
      <c r="C398" s="174"/>
      <c r="D398" s="174"/>
      <c r="E398" s="174"/>
      <c r="F398" s="174"/>
      <c r="G398" s="174"/>
      <c r="H398" s="174"/>
    </row>
    <row r="399" spans="1:8" s="76" customFormat="1">
      <c r="A399" s="178"/>
      <c r="B399" s="174" t="s">
        <v>342</v>
      </c>
      <c r="C399" s="174"/>
      <c r="D399" s="174"/>
      <c r="E399" s="174"/>
      <c r="F399" s="174"/>
      <c r="G399" s="174"/>
      <c r="H399" s="174"/>
    </row>
    <row r="400" spans="1:8" s="76" customFormat="1">
      <c r="A400" s="178"/>
      <c r="B400" s="175" t="s">
        <v>343</v>
      </c>
      <c r="C400" s="174"/>
      <c r="D400" s="174"/>
      <c r="E400" s="174"/>
      <c r="F400" s="174"/>
      <c r="G400" s="174"/>
      <c r="H400" s="174">
        <v>2</v>
      </c>
    </row>
    <row r="401" spans="1:8" s="76" customFormat="1">
      <c r="A401" s="178"/>
      <c r="B401" s="175" t="s">
        <v>344</v>
      </c>
      <c r="C401" s="174"/>
      <c r="D401" s="174"/>
      <c r="E401" s="174"/>
      <c r="F401" s="174"/>
      <c r="G401" s="174"/>
      <c r="H401" s="174">
        <v>2</v>
      </c>
    </row>
    <row r="402" spans="1:8" s="76" customFormat="1">
      <c r="A402" s="178"/>
      <c r="B402" s="175"/>
      <c r="C402" s="174"/>
      <c r="D402" s="174"/>
      <c r="E402" s="174"/>
      <c r="F402" s="174"/>
      <c r="G402" s="174"/>
      <c r="H402" s="174"/>
    </row>
    <row r="403" spans="1:8" s="76" customFormat="1">
      <c r="A403" s="178"/>
      <c r="B403" s="174" t="s">
        <v>345</v>
      </c>
      <c r="C403" s="174"/>
      <c r="D403" s="174"/>
      <c r="E403" s="174"/>
      <c r="F403" s="174"/>
      <c r="G403" s="174"/>
      <c r="H403" s="174"/>
    </row>
    <row r="404" spans="1:8" s="76" customFormat="1">
      <c r="A404" s="178"/>
      <c r="B404" s="175" t="s">
        <v>346</v>
      </c>
      <c r="C404" s="174"/>
      <c r="D404" s="174"/>
      <c r="E404" s="174"/>
      <c r="F404" s="174"/>
      <c r="G404" s="174"/>
      <c r="H404" s="174">
        <v>1</v>
      </c>
    </row>
    <row r="405" spans="1:8" s="76" customFormat="1">
      <c r="A405" s="178"/>
      <c r="B405" s="175" t="s">
        <v>347</v>
      </c>
      <c r="C405" s="174"/>
      <c r="D405" s="174"/>
      <c r="E405" s="174"/>
      <c r="F405" s="174"/>
      <c r="G405" s="174"/>
      <c r="H405" s="174">
        <v>2</v>
      </c>
    </row>
    <row r="406" spans="1:8" s="76" customFormat="1">
      <c r="A406" s="178"/>
      <c r="B406" s="175" t="s">
        <v>348</v>
      </c>
      <c r="C406" s="174"/>
      <c r="D406" s="174"/>
      <c r="E406" s="174"/>
      <c r="F406" s="174"/>
      <c r="G406" s="174"/>
      <c r="H406" s="174">
        <v>2</v>
      </c>
    </row>
    <row r="407" spans="1:8" s="76" customFormat="1">
      <c r="A407" s="178"/>
      <c r="B407" s="175"/>
      <c r="C407" s="174"/>
      <c r="D407" s="174"/>
      <c r="E407" s="174"/>
      <c r="F407" s="174"/>
      <c r="G407" s="174"/>
      <c r="H407" s="174"/>
    </row>
    <row r="408" spans="1:8" s="76" customFormat="1">
      <c r="A408" s="178"/>
      <c r="B408" s="174" t="s">
        <v>349</v>
      </c>
      <c r="C408" s="174"/>
      <c r="D408" s="174"/>
      <c r="E408" s="174"/>
      <c r="F408" s="174"/>
      <c r="G408" s="174"/>
      <c r="H408" s="174"/>
    </row>
    <row r="409" spans="1:8" s="76" customFormat="1">
      <c r="A409" s="178"/>
      <c r="B409" s="175" t="s">
        <v>350</v>
      </c>
      <c r="C409" s="174"/>
      <c r="D409" s="174"/>
      <c r="E409" s="174"/>
      <c r="F409" s="174"/>
      <c r="G409" s="174"/>
      <c r="H409" s="174">
        <v>2</v>
      </c>
    </row>
    <row r="410" spans="1:8" s="76" customFormat="1">
      <c r="A410" s="178"/>
      <c r="B410" s="175" t="s">
        <v>351</v>
      </c>
      <c r="C410" s="174"/>
      <c r="D410" s="174"/>
      <c r="E410" s="174"/>
      <c r="F410" s="174"/>
      <c r="G410" s="174"/>
      <c r="H410" s="174">
        <v>2</v>
      </c>
    </row>
    <row r="411" spans="1:8" s="76" customFormat="1">
      <c r="A411" s="178"/>
      <c r="B411" s="175" t="s">
        <v>352</v>
      </c>
      <c r="C411" s="174"/>
      <c r="D411" s="174"/>
      <c r="E411" s="174"/>
      <c r="F411" s="174"/>
      <c r="G411" s="174"/>
      <c r="H411" s="174">
        <v>2</v>
      </c>
    </row>
    <row r="412" spans="1:8" s="76" customFormat="1">
      <c r="A412" s="178"/>
      <c r="B412" s="175" t="s">
        <v>353</v>
      </c>
      <c r="C412" s="174"/>
      <c r="D412" s="174"/>
      <c r="E412" s="174"/>
      <c r="F412" s="174"/>
      <c r="G412" s="174"/>
      <c r="H412" s="174">
        <v>2</v>
      </c>
    </row>
    <row r="413" spans="1:8" s="76" customFormat="1">
      <c r="A413" s="178"/>
      <c r="B413" s="175"/>
      <c r="C413" s="174"/>
      <c r="D413" s="174"/>
      <c r="E413" s="174"/>
      <c r="F413" s="174"/>
      <c r="G413" s="174"/>
      <c r="H413" s="174"/>
    </row>
    <row r="414" spans="1:8" s="76" customFormat="1">
      <c r="A414" s="178"/>
      <c r="B414" s="174" t="s">
        <v>354</v>
      </c>
      <c r="C414" s="174"/>
      <c r="D414" s="174"/>
      <c r="E414" s="174"/>
      <c r="F414" s="174"/>
      <c r="G414" s="174"/>
      <c r="H414" s="174"/>
    </row>
    <row r="415" spans="1:8" s="76" customFormat="1">
      <c r="A415" s="178"/>
      <c r="B415" s="175" t="s">
        <v>350</v>
      </c>
      <c r="C415" s="174"/>
      <c r="D415" s="174"/>
      <c r="E415" s="174"/>
      <c r="F415" s="174"/>
      <c r="G415" s="174"/>
      <c r="H415" s="174">
        <v>2</v>
      </c>
    </row>
    <row r="416" spans="1:8" s="76" customFormat="1">
      <c r="A416" s="178"/>
      <c r="B416" s="175" t="s">
        <v>351</v>
      </c>
      <c r="C416" s="174"/>
      <c r="D416" s="174"/>
      <c r="E416" s="174"/>
      <c r="F416" s="174"/>
      <c r="G416" s="174"/>
      <c r="H416" s="174">
        <v>2</v>
      </c>
    </row>
    <row r="417" spans="1:8" s="76" customFormat="1">
      <c r="A417" s="178"/>
      <c r="B417" s="175" t="s">
        <v>352</v>
      </c>
      <c r="C417" s="174"/>
      <c r="D417" s="174"/>
      <c r="E417" s="174"/>
      <c r="F417" s="174"/>
      <c r="G417" s="174"/>
      <c r="H417" s="174">
        <v>2</v>
      </c>
    </row>
    <row r="418" spans="1:8" s="76" customFormat="1">
      <c r="A418" s="178"/>
      <c r="B418" s="175" t="s">
        <v>353</v>
      </c>
      <c r="C418" s="174"/>
      <c r="D418" s="174"/>
      <c r="E418" s="174"/>
      <c r="F418" s="174"/>
      <c r="G418" s="174"/>
      <c r="H418" s="174">
        <v>2</v>
      </c>
    </row>
    <row r="419" spans="1:8" s="76" customFormat="1">
      <c r="A419" s="178"/>
      <c r="B419" s="175"/>
      <c r="C419" s="174"/>
      <c r="D419" s="174"/>
      <c r="E419" s="174"/>
      <c r="F419" s="174"/>
      <c r="G419" s="174"/>
      <c r="H419" s="174"/>
    </row>
    <row r="420" spans="1:8" s="76" customFormat="1">
      <c r="A420" s="178"/>
      <c r="B420" s="174" t="s">
        <v>355</v>
      </c>
      <c r="C420" s="174"/>
      <c r="D420" s="174"/>
      <c r="E420" s="174"/>
      <c r="F420" s="174"/>
      <c r="G420" s="174"/>
      <c r="H420" s="174"/>
    </row>
    <row r="421" spans="1:8" s="76" customFormat="1">
      <c r="A421" s="178"/>
      <c r="B421" s="175" t="s">
        <v>350</v>
      </c>
      <c r="C421" s="174"/>
      <c r="D421" s="174"/>
      <c r="E421" s="174"/>
      <c r="F421" s="174"/>
      <c r="G421" s="174"/>
      <c r="H421" s="174">
        <v>2</v>
      </c>
    </row>
    <row r="422" spans="1:8" s="76" customFormat="1">
      <c r="A422" s="178"/>
      <c r="B422" s="175" t="s">
        <v>351</v>
      </c>
      <c r="C422" s="174"/>
      <c r="D422" s="174"/>
      <c r="E422" s="174"/>
      <c r="F422" s="174"/>
      <c r="G422" s="174"/>
      <c r="H422" s="174">
        <v>2</v>
      </c>
    </row>
    <row r="423" spans="1:8" s="76" customFormat="1">
      <c r="A423" s="178"/>
      <c r="B423" s="175" t="s">
        <v>352</v>
      </c>
      <c r="C423" s="174"/>
      <c r="D423" s="174"/>
      <c r="E423" s="174"/>
      <c r="F423" s="174"/>
      <c r="G423" s="174"/>
      <c r="H423" s="174">
        <v>2</v>
      </c>
    </row>
    <row r="424" spans="1:8" s="76" customFormat="1">
      <c r="A424" s="178"/>
      <c r="B424" s="175" t="s">
        <v>353</v>
      </c>
      <c r="C424" s="174"/>
      <c r="D424" s="174"/>
      <c r="E424" s="174"/>
      <c r="F424" s="174"/>
      <c r="G424" s="174"/>
      <c r="H424" s="174">
        <v>2</v>
      </c>
    </row>
    <row r="425" spans="1:8" s="76" customFormat="1">
      <c r="A425" s="178"/>
      <c r="B425" s="175"/>
      <c r="C425" s="174"/>
      <c r="D425" s="174"/>
      <c r="E425" s="174"/>
      <c r="F425" s="174"/>
      <c r="G425" s="179" t="s">
        <v>50</v>
      </c>
      <c r="H425" s="179">
        <f>SUM(H394:H424)</f>
        <v>37</v>
      </c>
    </row>
    <row r="426" spans="1:8" s="76" customFormat="1">
      <c r="A426" s="178"/>
      <c r="B426" s="175"/>
      <c r="C426" s="174"/>
      <c r="D426" s="174"/>
      <c r="E426" s="174"/>
      <c r="F426" s="174"/>
      <c r="G426" s="174"/>
      <c r="H426" s="174"/>
    </row>
    <row r="427" spans="1:8" s="76" customFormat="1" ht="27.6">
      <c r="A427" s="176" t="s">
        <v>365</v>
      </c>
      <c r="B427" s="171" t="s">
        <v>314</v>
      </c>
      <c r="C427" s="170" t="s">
        <v>31</v>
      </c>
      <c r="D427" s="174"/>
      <c r="E427" s="174"/>
      <c r="F427" s="174"/>
      <c r="G427" s="174"/>
      <c r="H427" s="174"/>
    </row>
    <row r="428" spans="1:8" s="76" customFormat="1">
      <c r="A428" s="178"/>
      <c r="B428" s="174" t="s">
        <v>337</v>
      </c>
      <c r="C428" s="174"/>
      <c r="D428" s="174"/>
      <c r="E428" s="174"/>
      <c r="F428" s="174"/>
      <c r="G428" s="174"/>
      <c r="H428" s="174"/>
    </row>
    <row r="429" spans="1:8" s="76" customFormat="1">
      <c r="A429" s="178"/>
      <c r="B429" s="175" t="s">
        <v>338</v>
      </c>
      <c r="C429" s="174"/>
      <c r="D429" s="174"/>
      <c r="E429" s="174"/>
      <c r="F429" s="174"/>
      <c r="G429" s="174"/>
      <c r="H429" s="174">
        <v>2</v>
      </c>
    </row>
    <row r="430" spans="1:8" s="76" customFormat="1">
      <c r="A430" s="178"/>
      <c r="B430" s="175" t="s">
        <v>339</v>
      </c>
      <c r="C430" s="174"/>
      <c r="D430" s="174"/>
      <c r="E430" s="174"/>
      <c r="F430" s="174"/>
      <c r="G430" s="174"/>
      <c r="H430" s="174">
        <v>2</v>
      </c>
    </row>
    <row r="431" spans="1:8" s="76" customFormat="1">
      <c r="A431" s="178"/>
      <c r="B431" s="175" t="s">
        <v>340</v>
      </c>
      <c r="C431" s="174"/>
      <c r="D431" s="174"/>
      <c r="E431" s="174"/>
      <c r="F431" s="174"/>
      <c r="G431" s="174"/>
      <c r="H431" s="174">
        <v>2</v>
      </c>
    </row>
    <row r="432" spans="1:8" s="76" customFormat="1">
      <c r="A432" s="178"/>
      <c r="B432" s="175" t="s">
        <v>341</v>
      </c>
      <c r="C432" s="174"/>
      <c r="D432" s="174"/>
      <c r="E432" s="174"/>
      <c r="F432" s="174"/>
      <c r="G432" s="174"/>
      <c r="H432" s="174">
        <v>2</v>
      </c>
    </row>
    <row r="433" spans="1:8" s="76" customFormat="1">
      <c r="A433" s="178"/>
      <c r="B433" s="175"/>
      <c r="C433" s="174"/>
      <c r="D433" s="174"/>
      <c r="E433" s="174"/>
      <c r="F433" s="174"/>
      <c r="G433" s="174"/>
      <c r="H433" s="174"/>
    </row>
    <row r="434" spans="1:8" s="76" customFormat="1">
      <c r="A434" s="178"/>
      <c r="B434" s="174" t="s">
        <v>342</v>
      </c>
      <c r="C434" s="174"/>
      <c r="D434" s="174"/>
      <c r="E434" s="174"/>
      <c r="F434" s="174"/>
      <c r="G434" s="174"/>
      <c r="H434" s="174"/>
    </row>
    <row r="435" spans="1:8" s="76" customFormat="1">
      <c r="A435" s="178"/>
      <c r="B435" s="175" t="s">
        <v>343</v>
      </c>
      <c r="C435" s="174"/>
      <c r="D435" s="174"/>
      <c r="E435" s="174"/>
      <c r="F435" s="174"/>
      <c r="G435" s="174"/>
      <c r="H435" s="174">
        <v>4</v>
      </c>
    </row>
    <row r="436" spans="1:8" s="76" customFormat="1">
      <c r="A436" s="178"/>
      <c r="B436" s="175" t="s">
        <v>344</v>
      </c>
      <c r="C436" s="174"/>
      <c r="D436" s="174"/>
      <c r="E436" s="174"/>
      <c r="F436" s="174"/>
      <c r="G436" s="174"/>
      <c r="H436" s="174">
        <v>4</v>
      </c>
    </row>
    <row r="437" spans="1:8" s="76" customFormat="1">
      <c r="A437" s="178"/>
      <c r="B437" s="175"/>
      <c r="C437" s="174"/>
      <c r="D437" s="174"/>
      <c r="E437" s="174"/>
      <c r="F437" s="174"/>
      <c r="G437" s="174"/>
      <c r="H437" s="174"/>
    </row>
    <row r="438" spans="1:8" s="76" customFormat="1">
      <c r="A438" s="178"/>
      <c r="B438" s="174" t="s">
        <v>345</v>
      </c>
      <c r="C438" s="174"/>
      <c r="D438" s="174"/>
      <c r="E438" s="174"/>
      <c r="F438" s="174"/>
      <c r="G438" s="174"/>
      <c r="H438" s="174"/>
    </row>
    <row r="439" spans="1:8" s="76" customFormat="1">
      <c r="A439" s="178"/>
      <c r="B439" s="175" t="s">
        <v>346</v>
      </c>
      <c r="C439" s="174"/>
      <c r="D439" s="174"/>
      <c r="E439" s="174"/>
      <c r="F439" s="174"/>
      <c r="G439" s="174"/>
      <c r="H439" s="174">
        <v>2</v>
      </c>
    </row>
    <row r="440" spans="1:8" s="76" customFormat="1">
      <c r="A440" s="178"/>
      <c r="B440" s="175" t="s">
        <v>347</v>
      </c>
      <c r="C440" s="174"/>
      <c r="D440" s="174"/>
      <c r="E440" s="174"/>
      <c r="F440" s="174"/>
      <c r="G440" s="174"/>
      <c r="H440" s="174">
        <v>4</v>
      </c>
    </row>
    <row r="441" spans="1:8" s="76" customFormat="1">
      <c r="A441" s="178"/>
      <c r="B441" s="175" t="s">
        <v>348</v>
      </c>
      <c r="C441" s="174"/>
      <c r="D441" s="174"/>
      <c r="E441" s="174"/>
      <c r="F441" s="174"/>
      <c r="G441" s="174"/>
      <c r="H441" s="174">
        <v>4</v>
      </c>
    </row>
    <row r="442" spans="1:8" s="76" customFormat="1">
      <c r="A442" s="178"/>
      <c r="B442" s="175"/>
      <c r="C442" s="174"/>
      <c r="D442" s="174"/>
      <c r="E442" s="174"/>
      <c r="F442" s="174"/>
      <c r="G442" s="174"/>
      <c r="H442" s="174"/>
    </row>
    <row r="443" spans="1:8" s="76" customFormat="1">
      <c r="A443" s="178"/>
      <c r="B443" s="174" t="s">
        <v>349</v>
      </c>
      <c r="C443" s="174"/>
      <c r="D443" s="174"/>
      <c r="E443" s="174"/>
      <c r="F443" s="174"/>
      <c r="G443" s="174"/>
      <c r="H443" s="174"/>
    </row>
    <row r="444" spans="1:8" s="76" customFormat="1">
      <c r="A444" s="178"/>
      <c r="B444" s="175" t="s">
        <v>350</v>
      </c>
      <c r="C444" s="174"/>
      <c r="D444" s="174"/>
      <c r="E444" s="174"/>
      <c r="F444" s="174"/>
      <c r="G444" s="174"/>
      <c r="H444" s="174">
        <v>4</v>
      </c>
    </row>
    <row r="445" spans="1:8" s="76" customFormat="1">
      <c r="A445" s="178"/>
      <c r="B445" s="175" t="s">
        <v>351</v>
      </c>
      <c r="C445" s="174"/>
      <c r="D445" s="174"/>
      <c r="E445" s="174"/>
      <c r="F445" s="174"/>
      <c r="G445" s="174"/>
      <c r="H445" s="174">
        <v>4</v>
      </c>
    </row>
    <row r="446" spans="1:8" s="76" customFormat="1">
      <c r="A446" s="178"/>
      <c r="B446" s="175" t="s">
        <v>352</v>
      </c>
      <c r="C446" s="174"/>
      <c r="D446" s="174"/>
      <c r="E446" s="174"/>
      <c r="F446" s="174"/>
      <c r="G446" s="174"/>
      <c r="H446" s="174">
        <v>4</v>
      </c>
    </row>
    <row r="447" spans="1:8" s="76" customFormat="1">
      <c r="A447" s="178"/>
      <c r="B447" s="175" t="s">
        <v>353</v>
      </c>
      <c r="C447" s="174"/>
      <c r="D447" s="174"/>
      <c r="E447" s="174"/>
      <c r="F447" s="174"/>
      <c r="G447" s="174"/>
      <c r="H447" s="174">
        <v>4</v>
      </c>
    </row>
    <row r="448" spans="1:8" s="76" customFormat="1">
      <c r="A448" s="178"/>
      <c r="B448" s="175"/>
      <c r="C448" s="174"/>
      <c r="D448" s="174"/>
      <c r="E448" s="174"/>
      <c r="F448" s="174"/>
      <c r="G448" s="174"/>
      <c r="H448" s="174"/>
    </row>
    <row r="449" spans="1:8" s="76" customFormat="1">
      <c r="A449" s="178"/>
      <c r="B449" s="174" t="s">
        <v>354</v>
      </c>
      <c r="C449" s="174"/>
      <c r="D449" s="174"/>
      <c r="E449" s="174"/>
      <c r="F449" s="174"/>
      <c r="G449" s="174"/>
      <c r="H449" s="174"/>
    </row>
    <row r="450" spans="1:8" s="76" customFormat="1">
      <c r="A450" s="178"/>
      <c r="B450" s="175" t="s">
        <v>350</v>
      </c>
      <c r="C450" s="174"/>
      <c r="D450" s="174"/>
      <c r="E450" s="174"/>
      <c r="F450" s="174"/>
      <c r="G450" s="174"/>
      <c r="H450" s="174">
        <v>4</v>
      </c>
    </row>
    <row r="451" spans="1:8" s="76" customFormat="1">
      <c r="A451" s="178"/>
      <c r="B451" s="175" t="s">
        <v>351</v>
      </c>
      <c r="C451" s="174"/>
      <c r="D451" s="174"/>
      <c r="E451" s="174"/>
      <c r="F451" s="174"/>
      <c r="G451" s="174"/>
      <c r="H451" s="174">
        <v>4</v>
      </c>
    </row>
    <row r="452" spans="1:8" s="76" customFormat="1">
      <c r="A452" s="178"/>
      <c r="B452" s="175" t="s">
        <v>352</v>
      </c>
      <c r="C452" s="174"/>
      <c r="D452" s="174"/>
      <c r="E452" s="174"/>
      <c r="F452" s="174"/>
      <c r="G452" s="174"/>
      <c r="H452" s="174">
        <v>4</v>
      </c>
    </row>
    <row r="453" spans="1:8" s="76" customFormat="1">
      <c r="A453" s="178"/>
      <c r="B453" s="175" t="s">
        <v>353</v>
      </c>
      <c r="C453" s="174"/>
      <c r="D453" s="174"/>
      <c r="E453" s="174"/>
      <c r="F453" s="174"/>
      <c r="G453" s="174"/>
      <c r="H453" s="174">
        <v>4</v>
      </c>
    </row>
    <row r="454" spans="1:8" s="76" customFormat="1">
      <c r="A454" s="178"/>
      <c r="B454" s="175"/>
      <c r="C454" s="174"/>
      <c r="D454" s="174"/>
      <c r="E454" s="174"/>
      <c r="F454" s="174"/>
      <c r="G454" s="174"/>
      <c r="H454" s="174"/>
    </row>
    <row r="455" spans="1:8" s="76" customFormat="1">
      <c r="A455" s="178"/>
      <c r="B455" s="174" t="s">
        <v>355</v>
      </c>
      <c r="C455" s="174"/>
      <c r="D455" s="174"/>
      <c r="E455" s="174"/>
      <c r="F455" s="174"/>
      <c r="G455" s="174"/>
      <c r="H455" s="174"/>
    </row>
    <row r="456" spans="1:8" s="76" customFormat="1">
      <c r="A456" s="178"/>
      <c r="B456" s="175" t="s">
        <v>350</v>
      </c>
      <c r="C456" s="174"/>
      <c r="D456" s="174"/>
      <c r="E456" s="174"/>
      <c r="F456" s="174"/>
      <c r="G456" s="174"/>
      <c r="H456" s="174">
        <v>4</v>
      </c>
    </row>
    <row r="457" spans="1:8" s="76" customFormat="1">
      <c r="A457" s="178"/>
      <c r="B457" s="175" t="s">
        <v>351</v>
      </c>
      <c r="C457" s="174"/>
      <c r="D457" s="174"/>
      <c r="E457" s="174"/>
      <c r="F457" s="174"/>
      <c r="G457" s="174"/>
      <c r="H457" s="174">
        <v>4</v>
      </c>
    </row>
    <row r="458" spans="1:8" s="76" customFormat="1">
      <c r="A458" s="178"/>
      <c r="B458" s="175" t="s">
        <v>352</v>
      </c>
      <c r="C458" s="174"/>
      <c r="D458" s="174"/>
      <c r="E458" s="174"/>
      <c r="F458" s="174"/>
      <c r="G458" s="174"/>
      <c r="H458" s="174">
        <v>4</v>
      </c>
    </row>
    <row r="459" spans="1:8" s="76" customFormat="1">
      <c r="A459" s="178"/>
      <c r="B459" s="175" t="s">
        <v>353</v>
      </c>
      <c r="C459" s="174"/>
      <c r="D459" s="174"/>
      <c r="E459" s="174"/>
      <c r="F459" s="174"/>
      <c r="G459" s="174"/>
      <c r="H459" s="174">
        <v>4</v>
      </c>
    </row>
    <row r="460" spans="1:8" s="76" customFormat="1">
      <c r="A460" s="178"/>
      <c r="B460" s="175"/>
      <c r="C460" s="174"/>
      <c r="D460" s="174"/>
      <c r="E460" s="174"/>
      <c r="F460" s="174"/>
      <c r="G460" s="179" t="s">
        <v>50</v>
      </c>
      <c r="H460" s="179">
        <f>SUM(H429:H459)</f>
        <v>74</v>
      </c>
    </row>
    <row r="461" spans="1:8" s="76" customFormat="1">
      <c r="A461" s="178"/>
      <c r="B461" s="175"/>
      <c r="C461" s="174"/>
      <c r="D461" s="174"/>
      <c r="E461" s="174"/>
      <c r="F461" s="174"/>
      <c r="G461" s="174"/>
      <c r="H461" s="174"/>
    </row>
    <row r="462" spans="1:8" s="76" customFormat="1" ht="27.6">
      <c r="A462" s="176" t="s">
        <v>366</v>
      </c>
      <c r="B462" s="171" t="s">
        <v>315</v>
      </c>
      <c r="C462" s="170" t="s">
        <v>21</v>
      </c>
      <c r="D462" s="174"/>
      <c r="E462" s="174"/>
      <c r="F462" s="174"/>
      <c r="G462" s="174"/>
      <c r="H462" s="174"/>
    </row>
    <row r="463" spans="1:8" s="76" customFormat="1">
      <c r="A463" s="178"/>
      <c r="B463" s="175" t="s">
        <v>359</v>
      </c>
      <c r="C463" s="174"/>
      <c r="D463" s="174">
        <v>2.5</v>
      </c>
      <c r="E463" s="174"/>
      <c r="F463" s="174"/>
      <c r="G463" s="174">
        <v>37</v>
      </c>
      <c r="H463" s="174">
        <f>ROUND(G463*D463,2)</f>
        <v>92.5</v>
      </c>
    </row>
    <row r="464" spans="1:8" s="76" customFormat="1">
      <c r="A464" s="178"/>
      <c r="B464" s="175" t="s">
        <v>358</v>
      </c>
      <c r="C464" s="174"/>
      <c r="D464" s="174">
        <v>1.4</v>
      </c>
      <c r="E464" s="174"/>
      <c r="F464" s="174"/>
      <c r="G464" s="174">
        <v>33</v>
      </c>
      <c r="H464" s="174">
        <f>ROUND(G464*D464,2)</f>
        <v>46.2</v>
      </c>
    </row>
    <row r="465" spans="1:8" s="76" customFormat="1">
      <c r="A465" s="178"/>
      <c r="B465" s="175"/>
      <c r="C465" s="174"/>
      <c r="D465" s="174">
        <v>0.9</v>
      </c>
      <c r="E465" s="174"/>
      <c r="F465" s="174"/>
      <c r="G465" s="174">
        <v>4</v>
      </c>
      <c r="H465" s="174">
        <f>ROUND(G465*D465,2)</f>
        <v>3.6</v>
      </c>
    </row>
    <row r="466" spans="1:8" s="76" customFormat="1">
      <c r="A466" s="178"/>
      <c r="B466" s="175"/>
      <c r="C466" s="174"/>
      <c r="D466" s="174"/>
      <c r="E466" s="174"/>
      <c r="F466" s="174"/>
      <c r="G466" s="179" t="s">
        <v>50</v>
      </c>
      <c r="H466" s="179">
        <f>SUM(H463:H465)</f>
        <v>142.29999999999998</v>
      </c>
    </row>
    <row r="467" spans="1:8" s="76" customFormat="1">
      <c r="A467" s="178"/>
      <c r="B467" s="175"/>
      <c r="C467" s="174"/>
      <c r="D467" s="174"/>
      <c r="E467" s="174"/>
      <c r="F467" s="174"/>
      <c r="G467" s="174"/>
      <c r="H467" s="174"/>
    </row>
  </sheetData>
  <mergeCells count="6">
    <mergeCell ref="A6:H6"/>
    <mergeCell ref="A1:H1"/>
    <mergeCell ref="A2:H2"/>
    <mergeCell ref="A3:H3"/>
    <mergeCell ref="A4:H4"/>
    <mergeCell ref="A5:H5"/>
  </mergeCells>
  <phoneticPr fontId="25" type="noConversion"/>
  <pageMargins left="0.51181102362204722" right="0.51181102362204722" top="0.78740157480314965" bottom="0.78740157480314965" header="0.31496062992125984" footer="0.12"/>
  <pageSetup paperSize="9" scale="64" orientation="portrait" r:id="rId1"/>
  <headerFooter>
    <oddFooter>&amp;C&amp;G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0CFE6-09A7-4890-A7BB-DF7DF0C58AFD}">
  <dimension ref="A1:H43"/>
  <sheetViews>
    <sheetView view="pageBreakPreview" topLeftCell="A19" zoomScaleNormal="100" zoomScaleSheetLayoutView="100" workbookViewId="0">
      <selection activeCell="C32" sqref="C32"/>
    </sheetView>
  </sheetViews>
  <sheetFormatPr defaultColWidth="9.109375" defaultRowHeight="13.8"/>
  <cols>
    <col min="1" max="1" width="9.33203125" style="65" bestFit="1" customWidth="1"/>
    <col min="2" max="2" width="11.88671875" style="65" customWidth="1"/>
    <col min="3" max="3" width="60.5546875" style="65" customWidth="1"/>
    <col min="4" max="5" width="9.109375" style="65"/>
    <col min="6" max="6" width="9.33203125" style="65" bestFit="1" customWidth="1"/>
    <col min="7" max="7" width="10.109375" style="65" bestFit="1" customWidth="1"/>
    <col min="8" max="8" width="9.5546875" style="65" bestFit="1" customWidth="1"/>
    <col min="9" max="256" width="9.109375" style="65"/>
    <col min="257" max="257" width="9.33203125" style="65" bestFit="1" customWidth="1"/>
    <col min="258" max="258" width="11.88671875" style="65" customWidth="1"/>
    <col min="259" max="259" width="60.5546875" style="65" customWidth="1"/>
    <col min="260" max="261" width="9.109375" style="65"/>
    <col min="262" max="262" width="9.33203125" style="65" bestFit="1" customWidth="1"/>
    <col min="263" max="263" width="10.109375" style="65" bestFit="1" customWidth="1"/>
    <col min="264" max="264" width="9.5546875" style="65" bestFit="1" customWidth="1"/>
    <col min="265" max="512" width="9.109375" style="65"/>
    <col min="513" max="513" width="9.33203125" style="65" bestFit="1" customWidth="1"/>
    <col min="514" max="514" width="11.88671875" style="65" customWidth="1"/>
    <col min="515" max="515" width="60.5546875" style="65" customWidth="1"/>
    <col min="516" max="517" width="9.109375" style="65"/>
    <col min="518" max="518" width="9.33203125" style="65" bestFit="1" customWidth="1"/>
    <col min="519" max="519" width="10.109375" style="65" bestFit="1" customWidth="1"/>
    <col min="520" max="520" width="9.5546875" style="65" bestFit="1" customWidth="1"/>
    <col min="521" max="768" width="9.109375" style="65"/>
    <col min="769" max="769" width="9.33203125" style="65" bestFit="1" customWidth="1"/>
    <col min="770" max="770" width="11.88671875" style="65" customWidth="1"/>
    <col min="771" max="771" width="60.5546875" style="65" customWidth="1"/>
    <col min="772" max="773" width="9.109375" style="65"/>
    <col min="774" max="774" width="9.33203125" style="65" bestFit="1" customWidth="1"/>
    <col min="775" max="775" width="10.109375" style="65" bestFit="1" customWidth="1"/>
    <col min="776" max="776" width="9.5546875" style="65" bestFit="1" customWidth="1"/>
    <col min="777" max="1024" width="9.109375" style="65"/>
    <col min="1025" max="1025" width="9.33203125" style="65" bestFit="1" customWidth="1"/>
    <col min="1026" max="1026" width="11.88671875" style="65" customWidth="1"/>
    <col min="1027" max="1027" width="60.5546875" style="65" customWidth="1"/>
    <col min="1028" max="1029" width="9.109375" style="65"/>
    <col min="1030" max="1030" width="9.33203125" style="65" bestFit="1" customWidth="1"/>
    <col min="1031" max="1031" width="10.109375" style="65" bestFit="1" customWidth="1"/>
    <col min="1032" max="1032" width="9.5546875" style="65" bestFit="1" customWidth="1"/>
    <col min="1033" max="1280" width="9.109375" style="65"/>
    <col min="1281" max="1281" width="9.33203125" style="65" bestFit="1" customWidth="1"/>
    <col min="1282" max="1282" width="11.88671875" style="65" customWidth="1"/>
    <col min="1283" max="1283" width="60.5546875" style="65" customWidth="1"/>
    <col min="1284" max="1285" width="9.109375" style="65"/>
    <col min="1286" max="1286" width="9.33203125" style="65" bestFit="1" customWidth="1"/>
    <col min="1287" max="1287" width="10.109375" style="65" bestFit="1" customWidth="1"/>
    <col min="1288" max="1288" width="9.5546875" style="65" bestFit="1" customWidth="1"/>
    <col min="1289" max="1536" width="9.109375" style="65"/>
    <col min="1537" max="1537" width="9.33203125" style="65" bestFit="1" customWidth="1"/>
    <col min="1538" max="1538" width="11.88671875" style="65" customWidth="1"/>
    <col min="1539" max="1539" width="60.5546875" style="65" customWidth="1"/>
    <col min="1540" max="1541" width="9.109375" style="65"/>
    <col min="1542" max="1542" width="9.33203125" style="65" bestFit="1" customWidth="1"/>
    <col min="1543" max="1543" width="10.109375" style="65" bestFit="1" customWidth="1"/>
    <col min="1544" max="1544" width="9.5546875" style="65" bestFit="1" customWidth="1"/>
    <col min="1545" max="1792" width="9.109375" style="65"/>
    <col min="1793" max="1793" width="9.33203125" style="65" bestFit="1" customWidth="1"/>
    <col min="1794" max="1794" width="11.88671875" style="65" customWidth="1"/>
    <col min="1795" max="1795" width="60.5546875" style="65" customWidth="1"/>
    <col min="1796" max="1797" width="9.109375" style="65"/>
    <col min="1798" max="1798" width="9.33203125" style="65" bestFit="1" customWidth="1"/>
    <col min="1799" max="1799" width="10.109375" style="65" bestFit="1" customWidth="1"/>
    <col min="1800" max="1800" width="9.5546875" style="65" bestFit="1" customWidth="1"/>
    <col min="1801" max="2048" width="9.109375" style="65"/>
    <col min="2049" max="2049" width="9.33203125" style="65" bestFit="1" customWidth="1"/>
    <col min="2050" max="2050" width="11.88671875" style="65" customWidth="1"/>
    <col min="2051" max="2051" width="60.5546875" style="65" customWidth="1"/>
    <col min="2052" max="2053" width="9.109375" style="65"/>
    <col min="2054" max="2054" width="9.33203125" style="65" bestFit="1" customWidth="1"/>
    <col min="2055" max="2055" width="10.109375" style="65" bestFit="1" customWidth="1"/>
    <col min="2056" max="2056" width="9.5546875" style="65" bestFit="1" customWidth="1"/>
    <col min="2057" max="2304" width="9.109375" style="65"/>
    <col min="2305" max="2305" width="9.33203125" style="65" bestFit="1" customWidth="1"/>
    <col min="2306" max="2306" width="11.88671875" style="65" customWidth="1"/>
    <col min="2307" max="2307" width="60.5546875" style="65" customWidth="1"/>
    <col min="2308" max="2309" width="9.109375" style="65"/>
    <col min="2310" max="2310" width="9.33203125" style="65" bestFit="1" customWidth="1"/>
    <col min="2311" max="2311" width="10.109375" style="65" bestFit="1" customWidth="1"/>
    <col min="2312" max="2312" width="9.5546875" style="65" bestFit="1" customWidth="1"/>
    <col min="2313" max="2560" width="9.109375" style="65"/>
    <col min="2561" max="2561" width="9.33203125" style="65" bestFit="1" customWidth="1"/>
    <col min="2562" max="2562" width="11.88671875" style="65" customWidth="1"/>
    <col min="2563" max="2563" width="60.5546875" style="65" customWidth="1"/>
    <col min="2564" max="2565" width="9.109375" style="65"/>
    <col min="2566" max="2566" width="9.33203125" style="65" bestFit="1" customWidth="1"/>
    <col min="2567" max="2567" width="10.109375" style="65" bestFit="1" customWidth="1"/>
    <col min="2568" max="2568" width="9.5546875" style="65" bestFit="1" customWidth="1"/>
    <col min="2569" max="2816" width="9.109375" style="65"/>
    <col min="2817" max="2817" width="9.33203125" style="65" bestFit="1" customWidth="1"/>
    <col min="2818" max="2818" width="11.88671875" style="65" customWidth="1"/>
    <col min="2819" max="2819" width="60.5546875" style="65" customWidth="1"/>
    <col min="2820" max="2821" width="9.109375" style="65"/>
    <col min="2822" max="2822" width="9.33203125" style="65" bestFit="1" customWidth="1"/>
    <col min="2823" max="2823" width="10.109375" style="65" bestFit="1" customWidth="1"/>
    <col min="2824" max="2824" width="9.5546875" style="65" bestFit="1" customWidth="1"/>
    <col min="2825" max="3072" width="9.109375" style="65"/>
    <col min="3073" max="3073" width="9.33203125" style="65" bestFit="1" customWidth="1"/>
    <col min="3074" max="3074" width="11.88671875" style="65" customWidth="1"/>
    <col min="3075" max="3075" width="60.5546875" style="65" customWidth="1"/>
    <col min="3076" max="3077" width="9.109375" style="65"/>
    <col min="3078" max="3078" width="9.33203125" style="65" bestFit="1" customWidth="1"/>
    <col min="3079" max="3079" width="10.109375" style="65" bestFit="1" customWidth="1"/>
    <col min="3080" max="3080" width="9.5546875" style="65" bestFit="1" customWidth="1"/>
    <col min="3081" max="3328" width="9.109375" style="65"/>
    <col min="3329" max="3329" width="9.33203125" style="65" bestFit="1" customWidth="1"/>
    <col min="3330" max="3330" width="11.88671875" style="65" customWidth="1"/>
    <col min="3331" max="3331" width="60.5546875" style="65" customWidth="1"/>
    <col min="3332" max="3333" width="9.109375" style="65"/>
    <col min="3334" max="3334" width="9.33203125" style="65" bestFit="1" customWidth="1"/>
    <col min="3335" max="3335" width="10.109375" style="65" bestFit="1" customWidth="1"/>
    <col min="3336" max="3336" width="9.5546875" style="65" bestFit="1" customWidth="1"/>
    <col min="3337" max="3584" width="9.109375" style="65"/>
    <col min="3585" max="3585" width="9.33203125" style="65" bestFit="1" customWidth="1"/>
    <col min="3586" max="3586" width="11.88671875" style="65" customWidth="1"/>
    <col min="3587" max="3587" width="60.5546875" style="65" customWidth="1"/>
    <col min="3588" max="3589" width="9.109375" style="65"/>
    <col min="3590" max="3590" width="9.33203125" style="65" bestFit="1" customWidth="1"/>
    <col min="3591" max="3591" width="10.109375" style="65" bestFit="1" customWidth="1"/>
    <col min="3592" max="3592" width="9.5546875" style="65" bestFit="1" customWidth="1"/>
    <col min="3593" max="3840" width="9.109375" style="65"/>
    <col min="3841" max="3841" width="9.33203125" style="65" bestFit="1" customWidth="1"/>
    <col min="3842" max="3842" width="11.88671875" style="65" customWidth="1"/>
    <col min="3843" max="3843" width="60.5546875" style="65" customWidth="1"/>
    <col min="3844" max="3845" width="9.109375" style="65"/>
    <col min="3846" max="3846" width="9.33203125" style="65" bestFit="1" customWidth="1"/>
    <col min="3847" max="3847" width="10.109375" style="65" bestFit="1" customWidth="1"/>
    <col min="3848" max="3848" width="9.5546875" style="65" bestFit="1" customWidth="1"/>
    <col min="3849" max="4096" width="9.109375" style="65"/>
    <col min="4097" max="4097" width="9.33203125" style="65" bestFit="1" customWidth="1"/>
    <col min="4098" max="4098" width="11.88671875" style="65" customWidth="1"/>
    <col min="4099" max="4099" width="60.5546875" style="65" customWidth="1"/>
    <col min="4100" max="4101" width="9.109375" style="65"/>
    <col min="4102" max="4102" width="9.33203125" style="65" bestFit="1" customWidth="1"/>
    <col min="4103" max="4103" width="10.109375" style="65" bestFit="1" customWidth="1"/>
    <col min="4104" max="4104" width="9.5546875" style="65" bestFit="1" customWidth="1"/>
    <col min="4105" max="4352" width="9.109375" style="65"/>
    <col min="4353" max="4353" width="9.33203125" style="65" bestFit="1" customWidth="1"/>
    <col min="4354" max="4354" width="11.88671875" style="65" customWidth="1"/>
    <col min="4355" max="4355" width="60.5546875" style="65" customWidth="1"/>
    <col min="4356" max="4357" width="9.109375" style="65"/>
    <col min="4358" max="4358" width="9.33203125" style="65" bestFit="1" customWidth="1"/>
    <col min="4359" max="4359" width="10.109375" style="65" bestFit="1" customWidth="1"/>
    <col min="4360" max="4360" width="9.5546875" style="65" bestFit="1" customWidth="1"/>
    <col min="4361" max="4608" width="9.109375" style="65"/>
    <col min="4609" max="4609" width="9.33203125" style="65" bestFit="1" customWidth="1"/>
    <col min="4610" max="4610" width="11.88671875" style="65" customWidth="1"/>
    <col min="4611" max="4611" width="60.5546875" style="65" customWidth="1"/>
    <col min="4612" max="4613" width="9.109375" style="65"/>
    <col min="4614" max="4614" width="9.33203125" style="65" bestFit="1" customWidth="1"/>
    <col min="4615" max="4615" width="10.109375" style="65" bestFit="1" customWidth="1"/>
    <col min="4616" max="4616" width="9.5546875" style="65" bestFit="1" customWidth="1"/>
    <col min="4617" max="4864" width="9.109375" style="65"/>
    <col min="4865" max="4865" width="9.33203125" style="65" bestFit="1" customWidth="1"/>
    <col min="4866" max="4866" width="11.88671875" style="65" customWidth="1"/>
    <col min="4867" max="4867" width="60.5546875" style="65" customWidth="1"/>
    <col min="4868" max="4869" width="9.109375" style="65"/>
    <col min="4870" max="4870" width="9.33203125" style="65" bestFit="1" customWidth="1"/>
    <col min="4871" max="4871" width="10.109375" style="65" bestFit="1" customWidth="1"/>
    <col min="4872" max="4872" width="9.5546875" style="65" bestFit="1" customWidth="1"/>
    <col min="4873" max="5120" width="9.109375" style="65"/>
    <col min="5121" max="5121" width="9.33203125" style="65" bestFit="1" customWidth="1"/>
    <col min="5122" max="5122" width="11.88671875" style="65" customWidth="1"/>
    <col min="5123" max="5123" width="60.5546875" style="65" customWidth="1"/>
    <col min="5124" max="5125" width="9.109375" style="65"/>
    <col min="5126" max="5126" width="9.33203125" style="65" bestFit="1" customWidth="1"/>
    <col min="5127" max="5127" width="10.109375" style="65" bestFit="1" customWidth="1"/>
    <col min="5128" max="5128" width="9.5546875" style="65" bestFit="1" customWidth="1"/>
    <col min="5129" max="5376" width="9.109375" style="65"/>
    <col min="5377" max="5377" width="9.33203125" style="65" bestFit="1" customWidth="1"/>
    <col min="5378" max="5378" width="11.88671875" style="65" customWidth="1"/>
    <col min="5379" max="5379" width="60.5546875" style="65" customWidth="1"/>
    <col min="5380" max="5381" width="9.109375" style="65"/>
    <col min="5382" max="5382" width="9.33203125" style="65" bestFit="1" customWidth="1"/>
    <col min="5383" max="5383" width="10.109375" style="65" bestFit="1" customWidth="1"/>
    <col min="5384" max="5384" width="9.5546875" style="65" bestFit="1" customWidth="1"/>
    <col min="5385" max="5632" width="9.109375" style="65"/>
    <col min="5633" max="5633" width="9.33203125" style="65" bestFit="1" customWidth="1"/>
    <col min="5634" max="5634" width="11.88671875" style="65" customWidth="1"/>
    <col min="5635" max="5635" width="60.5546875" style="65" customWidth="1"/>
    <col min="5636" max="5637" width="9.109375" style="65"/>
    <col min="5638" max="5638" width="9.33203125" style="65" bestFit="1" customWidth="1"/>
    <col min="5639" max="5639" width="10.109375" style="65" bestFit="1" customWidth="1"/>
    <col min="5640" max="5640" width="9.5546875" style="65" bestFit="1" customWidth="1"/>
    <col min="5641" max="5888" width="9.109375" style="65"/>
    <col min="5889" max="5889" width="9.33203125" style="65" bestFit="1" customWidth="1"/>
    <col min="5890" max="5890" width="11.88671875" style="65" customWidth="1"/>
    <col min="5891" max="5891" width="60.5546875" style="65" customWidth="1"/>
    <col min="5892" max="5893" width="9.109375" style="65"/>
    <col min="5894" max="5894" width="9.33203125" style="65" bestFit="1" customWidth="1"/>
    <col min="5895" max="5895" width="10.109375" style="65" bestFit="1" customWidth="1"/>
    <col min="5896" max="5896" width="9.5546875" style="65" bestFit="1" customWidth="1"/>
    <col min="5897" max="6144" width="9.109375" style="65"/>
    <col min="6145" max="6145" width="9.33203125" style="65" bestFit="1" customWidth="1"/>
    <col min="6146" max="6146" width="11.88671875" style="65" customWidth="1"/>
    <col min="6147" max="6147" width="60.5546875" style="65" customWidth="1"/>
    <col min="6148" max="6149" width="9.109375" style="65"/>
    <col min="6150" max="6150" width="9.33203125" style="65" bestFit="1" customWidth="1"/>
    <col min="6151" max="6151" width="10.109375" style="65" bestFit="1" customWidth="1"/>
    <col min="6152" max="6152" width="9.5546875" style="65" bestFit="1" customWidth="1"/>
    <col min="6153" max="6400" width="9.109375" style="65"/>
    <col min="6401" max="6401" width="9.33203125" style="65" bestFit="1" customWidth="1"/>
    <col min="6402" max="6402" width="11.88671875" style="65" customWidth="1"/>
    <col min="6403" max="6403" width="60.5546875" style="65" customWidth="1"/>
    <col min="6404" max="6405" width="9.109375" style="65"/>
    <col min="6406" max="6406" width="9.33203125" style="65" bestFit="1" customWidth="1"/>
    <col min="6407" max="6407" width="10.109375" style="65" bestFit="1" customWidth="1"/>
    <col min="6408" max="6408" width="9.5546875" style="65" bestFit="1" customWidth="1"/>
    <col min="6409" max="6656" width="9.109375" style="65"/>
    <col min="6657" max="6657" width="9.33203125" style="65" bestFit="1" customWidth="1"/>
    <col min="6658" max="6658" width="11.88671875" style="65" customWidth="1"/>
    <col min="6659" max="6659" width="60.5546875" style="65" customWidth="1"/>
    <col min="6660" max="6661" width="9.109375" style="65"/>
    <col min="6662" max="6662" width="9.33203125" style="65" bestFit="1" customWidth="1"/>
    <col min="6663" max="6663" width="10.109375" style="65" bestFit="1" customWidth="1"/>
    <col min="6664" max="6664" width="9.5546875" style="65" bestFit="1" customWidth="1"/>
    <col min="6665" max="6912" width="9.109375" style="65"/>
    <col min="6913" max="6913" width="9.33203125" style="65" bestFit="1" customWidth="1"/>
    <col min="6914" max="6914" width="11.88671875" style="65" customWidth="1"/>
    <col min="6915" max="6915" width="60.5546875" style="65" customWidth="1"/>
    <col min="6916" max="6917" width="9.109375" style="65"/>
    <col min="6918" max="6918" width="9.33203125" style="65" bestFit="1" customWidth="1"/>
    <col min="6919" max="6919" width="10.109375" style="65" bestFit="1" customWidth="1"/>
    <col min="6920" max="6920" width="9.5546875" style="65" bestFit="1" customWidth="1"/>
    <col min="6921" max="7168" width="9.109375" style="65"/>
    <col min="7169" max="7169" width="9.33203125" style="65" bestFit="1" customWidth="1"/>
    <col min="7170" max="7170" width="11.88671875" style="65" customWidth="1"/>
    <col min="7171" max="7171" width="60.5546875" style="65" customWidth="1"/>
    <col min="7172" max="7173" width="9.109375" style="65"/>
    <col min="7174" max="7174" width="9.33203125" style="65" bestFit="1" customWidth="1"/>
    <col min="7175" max="7175" width="10.109375" style="65" bestFit="1" customWidth="1"/>
    <col min="7176" max="7176" width="9.5546875" style="65" bestFit="1" customWidth="1"/>
    <col min="7177" max="7424" width="9.109375" style="65"/>
    <col min="7425" max="7425" width="9.33203125" style="65" bestFit="1" customWidth="1"/>
    <col min="7426" max="7426" width="11.88671875" style="65" customWidth="1"/>
    <col min="7427" max="7427" width="60.5546875" style="65" customWidth="1"/>
    <col min="7428" max="7429" width="9.109375" style="65"/>
    <col min="7430" max="7430" width="9.33203125" style="65" bestFit="1" customWidth="1"/>
    <col min="7431" max="7431" width="10.109375" style="65" bestFit="1" customWidth="1"/>
    <col min="7432" max="7432" width="9.5546875" style="65" bestFit="1" customWidth="1"/>
    <col min="7433" max="7680" width="9.109375" style="65"/>
    <col min="7681" max="7681" width="9.33203125" style="65" bestFit="1" customWidth="1"/>
    <col min="7682" max="7682" width="11.88671875" style="65" customWidth="1"/>
    <col min="7683" max="7683" width="60.5546875" style="65" customWidth="1"/>
    <col min="7684" max="7685" width="9.109375" style="65"/>
    <col min="7686" max="7686" width="9.33203125" style="65" bestFit="1" customWidth="1"/>
    <col min="7687" max="7687" width="10.109375" style="65" bestFit="1" customWidth="1"/>
    <col min="7688" max="7688" width="9.5546875" style="65" bestFit="1" customWidth="1"/>
    <col min="7689" max="7936" width="9.109375" style="65"/>
    <col min="7937" max="7937" width="9.33203125" style="65" bestFit="1" customWidth="1"/>
    <col min="7938" max="7938" width="11.88671875" style="65" customWidth="1"/>
    <col min="7939" max="7939" width="60.5546875" style="65" customWidth="1"/>
    <col min="7940" max="7941" width="9.109375" style="65"/>
    <col min="7942" max="7942" width="9.33203125" style="65" bestFit="1" customWidth="1"/>
    <col min="7943" max="7943" width="10.109375" style="65" bestFit="1" customWidth="1"/>
    <col min="7944" max="7944" width="9.5546875" style="65" bestFit="1" customWidth="1"/>
    <col min="7945" max="8192" width="9.109375" style="65"/>
    <col min="8193" max="8193" width="9.33203125" style="65" bestFit="1" customWidth="1"/>
    <col min="8194" max="8194" width="11.88671875" style="65" customWidth="1"/>
    <col min="8195" max="8195" width="60.5546875" style="65" customWidth="1"/>
    <col min="8196" max="8197" width="9.109375" style="65"/>
    <col min="8198" max="8198" width="9.33203125" style="65" bestFit="1" customWidth="1"/>
    <col min="8199" max="8199" width="10.109375" style="65" bestFit="1" customWidth="1"/>
    <col min="8200" max="8200" width="9.5546875" style="65" bestFit="1" customWidth="1"/>
    <col min="8201" max="8448" width="9.109375" style="65"/>
    <col min="8449" max="8449" width="9.33203125" style="65" bestFit="1" customWidth="1"/>
    <col min="8450" max="8450" width="11.88671875" style="65" customWidth="1"/>
    <col min="8451" max="8451" width="60.5546875" style="65" customWidth="1"/>
    <col min="8452" max="8453" width="9.109375" style="65"/>
    <col min="8454" max="8454" width="9.33203125" style="65" bestFit="1" customWidth="1"/>
    <col min="8455" max="8455" width="10.109375" style="65" bestFit="1" customWidth="1"/>
    <col min="8456" max="8456" width="9.5546875" style="65" bestFit="1" customWidth="1"/>
    <col min="8457" max="8704" width="9.109375" style="65"/>
    <col min="8705" max="8705" width="9.33203125" style="65" bestFit="1" customWidth="1"/>
    <col min="8706" max="8706" width="11.88671875" style="65" customWidth="1"/>
    <col min="8707" max="8707" width="60.5546875" style="65" customWidth="1"/>
    <col min="8708" max="8709" width="9.109375" style="65"/>
    <col min="8710" max="8710" width="9.33203125" style="65" bestFit="1" customWidth="1"/>
    <col min="8711" max="8711" width="10.109375" style="65" bestFit="1" customWidth="1"/>
    <col min="8712" max="8712" width="9.5546875" style="65" bestFit="1" customWidth="1"/>
    <col min="8713" max="8960" width="9.109375" style="65"/>
    <col min="8961" max="8961" width="9.33203125" style="65" bestFit="1" customWidth="1"/>
    <col min="8962" max="8962" width="11.88671875" style="65" customWidth="1"/>
    <col min="8963" max="8963" width="60.5546875" style="65" customWidth="1"/>
    <col min="8964" max="8965" width="9.109375" style="65"/>
    <col min="8966" max="8966" width="9.33203125" style="65" bestFit="1" customWidth="1"/>
    <col min="8967" max="8967" width="10.109375" style="65" bestFit="1" customWidth="1"/>
    <col min="8968" max="8968" width="9.5546875" style="65" bestFit="1" customWidth="1"/>
    <col min="8969" max="9216" width="9.109375" style="65"/>
    <col min="9217" max="9217" width="9.33203125" style="65" bestFit="1" customWidth="1"/>
    <col min="9218" max="9218" width="11.88671875" style="65" customWidth="1"/>
    <col min="9219" max="9219" width="60.5546875" style="65" customWidth="1"/>
    <col min="9220" max="9221" width="9.109375" style="65"/>
    <col min="9222" max="9222" width="9.33203125" style="65" bestFit="1" customWidth="1"/>
    <col min="9223" max="9223" width="10.109375" style="65" bestFit="1" customWidth="1"/>
    <col min="9224" max="9224" width="9.5546875" style="65" bestFit="1" customWidth="1"/>
    <col min="9225" max="9472" width="9.109375" style="65"/>
    <col min="9473" max="9473" width="9.33203125" style="65" bestFit="1" customWidth="1"/>
    <col min="9474" max="9474" width="11.88671875" style="65" customWidth="1"/>
    <col min="9475" max="9475" width="60.5546875" style="65" customWidth="1"/>
    <col min="9476" max="9477" width="9.109375" style="65"/>
    <col min="9478" max="9478" width="9.33203125" style="65" bestFit="1" customWidth="1"/>
    <col min="9479" max="9479" width="10.109375" style="65" bestFit="1" customWidth="1"/>
    <col min="9480" max="9480" width="9.5546875" style="65" bestFit="1" customWidth="1"/>
    <col min="9481" max="9728" width="9.109375" style="65"/>
    <col min="9729" max="9729" width="9.33203125" style="65" bestFit="1" customWidth="1"/>
    <col min="9730" max="9730" width="11.88671875" style="65" customWidth="1"/>
    <col min="9731" max="9731" width="60.5546875" style="65" customWidth="1"/>
    <col min="9732" max="9733" width="9.109375" style="65"/>
    <col min="9734" max="9734" width="9.33203125" style="65" bestFit="1" customWidth="1"/>
    <col min="9735" max="9735" width="10.109375" style="65" bestFit="1" customWidth="1"/>
    <col min="9736" max="9736" width="9.5546875" style="65" bestFit="1" customWidth="1"/>
    <col min="9737" max="9984" width="9.109375" style="65"/>
    <col min="9985" max="9985" width="9.33203125" style="65" bestFit="1" customWidth="1"/>
    <col min="9986" max="9986" width="11.88671875" style="65" customWidth="1"/>
    <col min="9987" max="9987" width="60.5546875" style="65" customWidth="1"/>
    <col min="9988" max="9989" width="9.109375" style="65"/>
    <col min="9990" max="9990" width="9.33203125" style="65" bestFit="1" customWidth="1"/>
    <col min="9991" max="9991" width="10.109375" style="65" bestFit="1" customWidth="1"/>
    <col min="9992" max="9992" width="9.5546875" style="65" bestFit="1" customWidth="1"/>
    <col min="9993" max="10240" width="9.109375" style="65"/>
    <col min="10241" max="10241" width="9.33203125" style="65" bestFit="1" customWidth="1"/>
    <col min="10242" max="10242" width="11.88671875" style="65" customWidth="1"/>
    <col min="10243" max="10243" width="60.5546875" style="65" customWidth="1"/>
    <col min="10244" max="10245" width="9.109375" style="65"/>
    <col min="10246" max="10246" width="9.33203125" style="65" bestFit="1" customWidth="1"/>
    <col min="10247" max="10247" width="10.109375" style="65" bestFit="1" customWidth="1"/>
    <col min="10248" max="10248" width="9.5546875" style="65" bestFit="1" customWidth="1"/>
    <col min="10249" max="10496" width="9.109375" style="65"/>
    <col min="10497" max="10497" width="9.33203125" style="65" bestFit="1" customWidth="1"/>
    <col min="10498" max="10498" width="11.88671875" style="65" customWidth="1"/>
    <col min="10499" max="10499" width="60.5546875" style="65" customWidth="1"/>
    <col min="10500" max="10501" width="9.109375" style="65"/>
    <col min="10502" max="10502" width="9.33203125" style="65" bestFit="1" customWidth="1"/>
    <col min="10503" max="10503" width="10.109375" style="65" bestFit="1" customWidth="1"/>
    <col min="10504" max="10504" width="9.5546875" style="65" bestFit="1" customWidth="1"/>
    <col min="10505" max="10752" width="9.109375" style="65"/>
    <col min="10753" max="10753" width="9.33203125" style="65" bestFit="1" customWidth="1"/>
    <col min="10754" max="10754" width="11.88671875" style="65" customWidth="1"/>
    <col min="10755" max="10755" width="60.5546875" style="65" customWidth="1"/>
    <col min="10756" max="10757" width="9.109375" style="65"/>
    <col min="10758" max="10758" width="9.33203125" style="65" bestFit="1" customWidth="1"/>
    <col min="10759" max="10759" width="10.109375" style="65" bestFit="1" customWidth="1"/>
    <col min="10760" max="10760" width="9.5546875" style="65" bestFit="1" customWidth="1"/>
    <col min="10761" max="11008" width="9.109375" style="65"/>
    <col min="11009" max="11009" width="9.33203125" style="65" bestFit="1" customWidth="1"/>
    <col min="11010" max="11010" width="11.88671875" style="65" customWidth="1"/>
    <col min="11011" max="11011" width="60.5546875" style="65" customWidth="1"/>
    <col min="11012" max="11013" width="9.109375" style="65"/>
    <col min="11014" max="11014" width="9.33203125" style="65" bestFit="1" customWidth="1"/>
    <col min="11015" max="11015" width="10.109375" style="65" bestFit="1" customWidth="1"/>
    <col min="11016" max="11016" width="9.5546875" style="65" bestFit="1" customWidth="1"/>
    <col min="11017" max="11264" width="9.109375" style="65"/>
    <col min="11265" max="11265" width="9.33203125" style="65" bestFit="1" customWidth="1"/>
    <col min="11266" max="11266" width="11.88671875" style="65" customWidth="1"/>
    <col min="11267" max="11267" width="60.5546875" style="65" customWidth="1"/>
    <col min="11268" max="11269" width="9.109375" style="65"/>
    <col min="11270" max="11270" width="9.33203125" style="65" bestFit="1" customWidth="1"/>
    <col min="11271" max="11271" width="10.109375" style="65" bestFit="1" customWidth="1"/>
    <col min="11272" max="11272" width="9.5546875" style="65" bestFit="1" customWidth="1"/>
    <col min="11273" max="11520" width="9.109375" style="65"/>
    <col min="11521" max="11521" width="9.33203125" style="65" bestFit="1" customWidth="1"/>
    <col min="11522" max="11522" width="11.88671875" style="65" customWidth="1"/>
    <col min="11523" max="11523" width="60.5546875" style="65" customWidth="1"/>
    <col min="11524" max="11525" width="9.109375" style="65"/>
    <col min="11526" max="11526" width="9.33203125" style="65" bestFit="1" customWidth="1"/>
    <col min="11527" max="11527" width="10.109375" style="65" bestFit="1" customWidth="1"/>
    <col min="11528" max="11528" width="9.5546875" style="65" bestFit="1" customWidth="1"/>
    <col min="11529" max="11776" width="9.109375" style="65"/>
    <col min="11777" max="11777" width="9.33203125" style="65" bestFit="1" customWidth="1"/>
    <col min="11778" max="11778" width="11.88671875" style="65" customWidth="1"/>
    <col min="11779" max="11779" width="60.5546875" style="65" customWidth="1"/>
    <col min="11780" max="11781" width="9.109375" style="65"/>
    <col min="11782" max="11782" width="9.33203125" style="65" bestFit="1" customWidth="1"/>
    <col min="11783" max="11783" width="10.109375" style="65" bestFit="1" customWidth="1"/>
    <col min="11784" max="11784" width="9.5546875" style="65" bestFit="1" customWidth="1"/>
    <col min="11785" max="12032" width="9.109375" style="65"/>
    <col min="12033" max="12033" width="9.33203125" style="65" bestFit="1" customWidth="1"/>
    <col min="12034" max="12034" width="11.88671875" style="65" customWidth="1"/>
    <col min="12035" max="12035" width="60.5546875" style="65" customWidth="1"/>
    <col min="12036" max="12037" width="9.109375" style="65"/>
    <col min="12038" max="12038" width="9.33203125" style="65" bestFit="1" customWidth="1"/>
    <col min="12039" max="12039" width="10.109375" style="65" bestFit="1" customWidth="1"/>
    <col min="12040" max="12040" width="9.5546875" style="65" bestFit="1" customWidth="1"/>
    <col min="12041" max="12288" width="9.109375" style="65"/>
    <col min="12289" max="12289" width="9.33203125" style="65" bestFit="1" customWidth="1"/>
    <col min="12290" max="12290" width="11.88671875" style="65" customWidth="1"/>
    <col min="12291" max="12291" width="60.5546875" style="65" customWidth="1"/>
    <col min="12292" max="12293" width="9.109375" style="65"/>
    <col min="12294" max="12294" width="9.33203125" style="65" bestFit="1" customWidth="1"/>
    <col min="12295" max="12295" width="10.109375" style="65" bestFit="1" customWidth="1"/>
    <col min="12296" max="12296" width="9.5546875" style="65" bestFit="1" customWidth="1"/>
    <col min="12297" max="12544" width="9.109375" style="65"/>
    <col min="12545" max="12545" width="9.33203125" style="65" bestFit="1" customWidth="1"/>
    <col min="12546" max="12546" width="11.88671875" style="65" customWidth="1"/>
    <col min="12547" max="12547" width="60.5546875" style="65" customWidth="1"/>
    <col min="12548" max="12549" width="9.109375" style="65"/>
    <col min="12550" max="12550" width="9.33203125" style="65" bestFit="1" customWidth="1"/>
    <col min="12551" max="12551" width="10.109375" style="65" bestFit="1" customWidth="1"/>
    <col min="12552" max="12552" width="9.5546875" style="65" bestFit="1" customWidth="1"/>
    <col min="12553" max="12800" width="9.109375" style="65"/>
    <col min="12801" max="12801" width="9.33203125" style="65" bestFit="1" customWidth="1"/>
    <col min="12802" max="12802" width="11.88671875" style="65" customWidth="1"/>
    <col min="12803" max="12803" width="60.5546875" style="65" customWidth="1"/>
    <col min="12804" max="12805" width="9.109375" style="65"/>
    <col min="12806" max="12806" width="9.33203125" style="65" bestFit="1" customWidth="1"/>
    <col min="12807" max="12807" width="10.109375" style="65" bestFit="1" customWidth="1"/>
    <col min="12808" max="12808" width="9.5546875" style="65" bestFit="1" customWidth="1"/>
    <col min="12809" max="13056" width="9.109375" style="65"/>
    <col min="13057" max="13057" width="9.33203125" style="65" bestFit="1" customWidth="1"/>
    <col min="13058" max="13058" width="11.88671875" style="65" customWidth="1"/>
    <col min="13059" max="13059" width="60.5546875" style="65" customWidth="1"/>
    <col min="13060" max="13061" width="9.109375" style="65"/>
    <col min="13062" max="13062" width="9.33203125" style="65" bestFit="1" customWidth="1"/>
    <col min="13063" max="13063" width="10.109375" style="65" bestFit="1" customWidth="1"/>
    <col min="13064" max="13064" width="9.5546875" style="65" bestFit="1" customWidth="1"/>
    <col min="13065" max="13312" width="9.109375" style="65"/>
    <col min="13313" max="13313" width="9.33203125" style="65" bestFit="1" customWidth="1"/>
    <col min="13314" max="13314" width="11.88671875" style="65" customWidth="1"/>
    <col min="13315" max="13315" width="60.5546875" style="65" customWidth="1"/>
    <col min="13316" max="13317" width="9.109375" style="65"/>
    <col min="13318" max="13318" width="9.33203125" style="65" bestFit="1" customWidth="1"/>
    <col min="13319" max="13319" width="10.109375" style="65" bestFit="1" customWidth="1"/>
    <col min="13320" max="13320" width="9.5546875" style="65" bestFit="1" customWidth="1"/>
    <col min="13321" max="13568" width="9.109375" style="65"/>
    <col min="13569" max="13569" width="9.33203125" style="65" bestFit="1" customWidth="1"/>
    <col min="13570" max="13570" width="11.88671875" style="65" customWidth="1"/>
    <col min="13571" max="13571" width="60.5546875" style="65" customWidth="1"/>
    <col min="13572" max="13573" width="9.109375" style="65"/>
    <col min="13574" max="13574" width="9.33203125" style="65" bestFit="1" customWidth="1"/>
    <col min="13575" max="13575" width="10.109375" style="65" bestFit="1" customWidth="1"/>
    <col min="13576" max="13576" width="9.5546875" style="65" bestFit="1" customWidth="1"/>
    <col min="13577" max="13824" width="9.109375" style="65"/>
    <col min="13825" max="13825" width="9.33203125" style="65" bestFit="1" customWidth="1"/>
    <col min="13826" max="13826" width="11.88671875" style="65" customWidth="1"/>
    <col min="13827" max="13827" width="60.5546875" style="65" customWidth="1"/>
    <col min="13828" max="13829" width="9.109375" style="65"/>
    <col min="13830" max="13830" width="9.33203125" style="65" bestFit="1" customWidth="1"/>
    <col min="13831" max="13831" width="10.109375" style="65" bestFit="1" customWidth="1"/>
    <col min="13832" max="13832" width="9.5546875" style="65" bestFit="1" customWidth="1"/>
    <col min="13833" max="14080" width="9.109375" style="65"/>
    <col min="14081" max="14081" width="9.33203125" style="65" bestFit="1" customWidth="1"/>
    <col min="14082" max="14082" width="11.88671875" style="65" customWidth="1"/>
    <col min="14083" max="14083" width="60.5546875" style="65" customWidth="1"/>
    <col min="14084" max="14085" width="9.109375" style="65"/>
    <col min="14086" max="14086" width="9.33203125" style="65" bestFit="1" customWidth="1"/>
    <col min="14087" max="14087" width="10.109375" style="65" bestFit="1" customWidth="1"/>
    <col min="14088" max="14088" width="9.5546875" style="65" bestFit="1" customWidth="1"/>
    <col min="14089" max="14336" width="9.109375" style="65"/>
    <col min="14337" max="14337" width="9.33203125" style="65" bestFit="1" customWidth="1"/>
    <col min="14338" max="14338" width="11.88671875" style="65" customWidth="1"/>
    <col min="14339" max="14339" width="60.5546875" style="65" customWidth="1"/>
    <col min="14340" max="14341" width="9.109375" style="65"/>
    <col min="14342" max="14342" width="9.33203125" style="65" bestFit="1" customWidth="1"/>
    <col min="14343" max="14343" width="10.109375" style="65" bestFit="1" customWidth="1"/>
    <col min="14344" max="14344" width="9.5546875" style="65" bestFit="1" customWidth="1"/>
    <col min="14345" max="14592" width="9.109375" style="65"/>
    <col min="14593" max="14593" width="9.33203125" style="65" bestFit="1" customWidth="1"/>
    <col min="14594" max="14594" width="11.88671875" style="65" customWidth="1"/>
    <col min="14595" max="14595" width="60.5546875" style="65" customWidth="1"/>
    <col min="14596" max="14597" width="9.109375" style="65"/>
    <col min="14598" max="14598" width="9.33203125" style="65" bestFit="1" customWidth="1"/>
    <col min="14599" max="14599" width="10.109375" style="65" bestFit="1" customWidth="1"/>
    <col min="14600" max="14600" width="9.5546875" style="65" bestFit="1" customWidth="1"/>
    <col min="14601" max="14848" width="9.109375" style="65"/>
    <col min="14849" max="14849" width="9.33203125" style="65" bestFit="1" customWidth="1"/>
    <col min="14850" max="14850" width="11.88671875" style="65" customWidth="1"/>
    <col min="14851" max="14851" width="60.5546875" style="65" customWidth="1"/>
    <col min="14852" max="14853" width="9.109375" style="65"/>
    <col min="14854" max="14854" width="9.33203125" style="65" bestFit="1" customWidth="1"/>
    <col min="14855" max="14855" width="10.109375" style="65" bestFit="1" customWidth="1"/>
    <col min="14856" max="14856" width="9.5546875" style="65" bestFit="1" customWidth="1"/>
    <col min="14857" max="15104" width="9.109375" style="65"/>
    <col min="15105" max="15105" width="9.33203125" style="65" bestFit="1" customWidth="1"/>
    <col min="15106" max="15106" width="11.88671875" style="65" customWidth="1"/>
    <col min="15107" max="15107" width="60.5546875" style="65" customWidth="1"/>
    <col min="15108" max="15109" width="9.109375" style="65"/>
    <col min="15110" max="15110" width="9.33203125" style="65" bestFit="1" customWidth="1"/>
    <col min="15111" max="15111" width="10.109375" style="65" bestFit="1" customWidth="1"/>
    <col min="15112" max="15112" width="9.5546875" style="65" bestFit="1" customWidth="1"/>
    <col min="15113" max="15360" width="9.109375" style="65"/>
    <col min="15361" max="15361" width="9.33203125" style="65" bestFit="1" customWidth="1"/>
    <col min="15362" max="15362" width="11.88671875" style="65" customWidth="1"/>
    <col min="15363" max="15363" width="60.5546875" style="65" customWidth="1"/>
    <col min="15364" max="15365" width="9.109375" style="65"/>
    <col min="15366" max="15366" width="9.33203125" style="65" bestFit="1" customWidth="1"/>
    <col min="15367" max="15367" width="10.109375" style="65" bestFit="1" customWidth="1"/>
    <col min="15368" max="15368" width="9.5546875" style="65" bestFit="1" customWidth="1"/>
    <col min="15369" max="15616" width="9.109375" style="65"/>
    <col min="15617" max="15617" width="9.33203125" style="65" bestFit="1" customWidth="1"/>
    <col min="15618" max="15618" width="11.88671875" style="65" customWidth="1"/>
    <col min="15619" max="15619" width="60.5546875" style="65" customWidth="1"/>
    <col min="15620" max="15621" width="9.109375" style="65"/>
    <col min="15622" max="15622" width="9.33203125" style="65" bestFit="1" customWidth="1"/>
    <col min="15623" max="15623" width="10.109375" style="65" bestFit="1" customWidth="1"/>
    <col min="15624" max="15624" width="9.5546875" style="65" bestFit="1" customWidth="1"/>
    <col min="15625" max="15872" width="9.109375" style="65"/>
    <col min="15873" max="15873" width="9.33203125" style="65" bestFit="1" customWidth="1"/>
    <col min="15874" max="15874" width="11.88671875" style="65" customWidth="1"/>
    <col min="15875" max="15875" width="60.5546875" style="65" customWidth="1"/>
    <col min="15876" max="15877" width="9.109375" style="65"/>
    <col min="15878" max="15878" width="9.33203125" style="65" bestFit="1" customWidth="1"/>
    <col min="15879" max="15879" width="10.109375" style="65" bestFit="1" customWidth="1"/>
    <col min="15880" max="15880" width="9.5546875" style="65" bestFit="1" customWidth="1"/>
    <col min="15881" max="16128" width="9.109375" style="65"/>
    <col min="16129" max="16129" width="9.33203125" style="65" bestFit="1" customWidth="1"/>
    <col min="16130" max="16130" width="11.88671875" style="65" customWidth="1"/>
    <col min="16131" max="16131" width="60.5546875" style="65" customWidth="1"/>
    <col min="16132" max="16133" width="9.109375" style="65"/>
    <col min="16134" max="16134" width="9.33203125" style="65" bestFit="1" customWidth="1"/>
    <col min="16135" max="16135" width="10.109375" style="65" bestFit="1" customWidth="1"/>
    <col min="16136" max="16136" width="9.5546875" style="65" bestFit="1" customWidth="1"/>
    <col min="16137" max="16384" width="9.109375" style="65"/>
  </cols>
  <sheetData>
    <row r="1" spans="1:8" ht="73.5" customHeight="1">
      <c r="A1" s="275"/>
      <c r="B1" s="275"/>
      <c r="C1" s="275"/>
      <c r="D1" s="275"/>
      <c r="E1" s="275"/>
      <c r="F1" s="275"/>
      <c r="G1" s="275"/>
      <c r="H1" s="275"/>
    </row>
    <row r="2" spans="1:8">
      <c r="A2" s="275" t="s">
        <v>224</v>
      </c>
      <c r="B2" s="275"/>
      <c r="C2" s="275"/>
      <c r="D2" s="275"/>
      <c r="E2" s="275"/>
      <c r="F2" s="275"/>
      <c r="G2" s="275"/>
      <c r="H2" s="275"/>
    </row>
    <row r="3" spans="1:8">
      <c r="A3" s="208"/>
      <c r="B3" s="208"/>
      <c r="C3" s="208"/>
      <c r="D3" s="208"/>
      <c r="E3" s="208"/>
      <c r="F3" s="208"/>
      <c r="G3" s="208"/>
      <c r="H3" s="208"/>
    </row>
    <row r="4" spans="1:8">
      <c r="A4" s="276" t="s">
        <v>55</v>
      </c>
      <c r="B4" s="276"/>
      <c r="C4" s="276"/>
      <c r="D4" s="276"/>
      <c r="E4" s="276"/>
      <c r="F4" s="276"/>
      <c r="G4" s="276"/>
      <c r="H4" s="276"/>
    </row>
    <row r="5" spans="1:8">
      <c r="A5" s="277"/>
      <c r="B5" s="278"/>
      <c r="C5" s="279"/>
      <c r="D5" s="279"/>
      <c r="E5" s="279"/>
      <c r="F5" s="279"/>
      <c r="G5" s="279"/>
      <c r="H5" s="280"/>
    </row>
    <row r="6" spans="1:8" ht="14.4" thickBot="1">
      <c r="A6" s="209"/>
      <c r="B6" s="209"/>
      <c r="C6" s="209"/>
      <c r="D6" s="209"/>
      <c r="E6" s="209"/>
      <c r="F6" s="209"/>
      <c r="G6" s="209"/>
      <c r="H6" s="209"/>
    </row>
    <row r="7" spans="1:8" ht="41.4">
      <c r="A7" s="283" t="s">
        <v>4</v>
      </c>
      <c r="B7" s="284"/>
      <c r="C7" s="210" t="s">
        <v>56</v>
      </c>
      <c r="D7" s="210" t="s">
        <v>57</v>
      </c>
      <c r="E7" s="210" t="s">
        <v>58</v>
      </c>
      <c r="F7" s="211" t="s">
        <v>59</v>
      </c>
      <c r="G7" s="212" t="s">
        <v>147</v>
      </c>
      <c r="H7" s="213" t="s">
        <v>60</v>
      </c>
    </row>
    <row r="8" spans="1:8" ht="41.4">
      <c r="A8" s="285" t="s">
        <v>148</v>
      </c>
      <c r="B8" s="286"/>
      <c r="C8" s="215" t="s">
        <v>136</v>
      </c>
      <c r="D8" s="216"/>
      <c r="E8" s="214" t="s">
        <v>31</v>
      </c>
      <c r="F8" s="217"/>
      <c r="G8" s="218"/>
      <c r="H8" s="219"/>
    </row>
    <row r="9" spans="1:8">
      <c r="A9" s="281" t="s">
        <v>149</v>
      </c>
      <c r="B9" s="282"/>
      <c r="C9" s="207" t="s">
        <v>150</v>
      </c>
      <c r="D9" s="220" t="s">
        <v>151</v>
      </c>
      <c r="E9" s="221" t="s">
        <v>31</v>
      </c>
      <c r="F9" s="222">
        <v>5</v>
      </c>
      <c r="G9" s="223">
        <v>7</v>
      </c>
      <c r="H9" s="224">
        <f>ROUND(G9*F9,2)</f>
        <v>35</v>
      </c>
    </row>
    <row r="10" spans="1:8">
      <c r="A10" s="281" t="s">
        <v>152</v>
      </c>
      <c r="B10" s="282"/>
      <c r="C10" s="207" t="s">
        <v>153</v>
      </c>
      <c r="D10" s="220" t="s">
        <v>151</v>
      </c>
      <c r="E10" s="221" t="s">
        <v>31</v>
      </c>
      <c r="F10" s="222">
        <v>3</v>
      </c>
      <c r="G10" s="223">
        <v>390.19</v>
      </c>
      <c r="H10" s="224">
        <f t="shared" ref="H10:H34" si="0">ROUND(G10*F10,2)</f>
        <v>1170.57</v>
      </c>
    </row>
    <row r="11" spans="1:8">
      <c r="A11" s="281" t="s">
        <v>154</v>
      </c>
      <c r="B11" s="282"/>
      <c r="C11" s="207" t="s">
        <v>155</v>
      </c>
      <c r="D11" s="220" t="s">
        <v>151</v>
      </c>
      <c r="E11" s="221" t="s">
        <v>31</v>
      </c>
      <c r="F11" s="222">
        <v>2</v>
      </c>
      <c r="G11" s="223">
        <v>7.85</v>
      </c>
      <c r="H11" s="224">
        <f t="shared" si="0"/>
        <v>15.7</v>
      </c>
    </row>
    <row r="12" spans="1:8">
      <c r="A12" s="281" t="s">
        <v>156</v>
      </c>
      <c r="B12" s="282"/>
      <c r="C12" s="207" t="s">
        <v>157</v>
      </c>
      <c r="D12" s="220" t="s">
        <v>151</v>
      </c>
      <c r="E12" s="221" t="s">
        <v>31</v>
      </c>
      <c r="F12" s="222">
        <v>2</v>
      </c>
      <c r="G12" s="223">
        <v>10.5</v>
      </c>
      <c r="H12" s="224">
        <f t="shared" si="0"/>
        <v>21</v>
      </c>
    </row>
    <row r="13" spans="1:8">
      <c r="A13" s="281" t="s">
        <v>158</v>
      </c>
      <c r="B13" s="282"/>
      <c r="C13" s="207" t="s">
        <v>159</v>
      </c>
      <c r="D13" s="220" t="s">
        <v>151</v>
      </c>
      <c r="E13" s="221" t="s">
        <v>31</v>
      </c>
      <c r="F13" s="222">
        <v>3</v>
      </c>
      <c r="G13" s="223">
        <v>9.57</v>
      </c>
      <c r="H13" s="224">
        <f t="shared" si="0"/>
        <v>28.71</v>
      </c>
    </row>
    <row r="14" spans="1:8">
      <c r="A14" s="281" t="s">
        <v>160</v>
      </c>
      <c r="B14" s="282"/>
      <c r="C14" s="207" t="s">
        <v>161</v>
      </c>
      <c r="D14" s="220" t="s">
        <v>151</v>
      </c>
      <c r="E14" s="221" t="s">
        <v>31</v>
      </c>
      <c r="F14" s="222">
        <v>1</v>
      </c>
      <c r="G14" s="223">
        <v>23.9</v>
      </c>
      <c r="H14" s="224">
        <f t="shared" si="0"/>
        <v>23.9</v>
      </c>
    </row>
    <row r="15" spans="1:8">
      <c r="A15" s="281" t="s">
        <v>162</v>
      </c>
      <c r="B15" s="282"/>
      <c r="C15" s="207" t="s">
        <v>163</v>
      </c>
      <c r="D15" s="220" t="s">
        <v>151</v>
      </c>
      <c r="E15" s="221" t="s">
        <v>31</v>
      </c>
      <c r="F15" s="222">
        <v>1</v>
      </c>
      <c r="G15" s="223">
        <v>23.9</v>
      </c>
      <c r="H15" s="224">
        <f t="shared" si="0"/>
        <v>23.9</v>
      </c>
    </row>
    <row r="16" spans="1:8">
      <c r="A16" s="281" t="s">
        <v>164</v>
      </c>
      <c r="B16" s="282"/>
      <c r="C16" s="207" t="s">
        <v>165</v>
      </c>
      <c r="D16" s="220" t="s">
        <v>151</v>
      </c>
      <c r="E16" s="221" t="s">
        <v>31</v>
      </c>
      <c r="F16" s="222">
        <v>1</v>
      </c>
      <c r="G16" s="223">
        <v>32</v>
      </c>
      <c r="H16" s="224">
        <f t="shared" si="0"/>
        <v>32</v>
      </c>
    </row>
    <row r="17" spans="1:8">
      <c r="A17" s="281" t="s">
        <v>166</v>
      </c>
      <c r="B17" s="282"/>
      <c r="C17" s="207" t="s">
        <v>167</v>
      </c>
      <c r="D17" s="220" t="s">
        <v>151</v>
      </c>
      <c r="E17" s="221" t="s">
        <v>31</v>
      </c>
      <c r="F17" s="222">
        <v>4</v>
      </c>
      <c r="G17" s="223">
        <v>5</v>
      </c>
      <c r="H17" s="224">
        <f t="shared" si="0"/>
        <v>20</v>
      </c>
    </row>
    <row r="18" spans="1:8">
      <c r="A18" s="281" t="s">
        <v>168</v>
      </c>
      <c r="B18" s="282"/>
      <c r="C18" s="207" t="s">
        <v>169</v>
      </c>
      <c r="D18" s="220" t="s">
        <v>151</v>
      </c>
      <c r="E18" s="221" t="s">
        <v>31</v>
      </c>
      <c r="F18" s="222">
        <v>4</v>
      </c>
      <c r="G18" s="223">
        <v>284</v>
      </c>
      <c r="H18" s="224">
        <f t="shared" si="0"/>
        <v>1136</v>
      </c>
    </row>
    <row r="19" spans="1:8">
      <c r="A19" s="281" t="s">
        <v>170</v>
      </c>
      <c r="B19" s="282"/>
      <c r="C19" s="207" t="s">
        <v>171</v>
      </c>
      <c r="D19" s="220" t="s">
        <v>151</v>
      </c>
      <c r="E19" s="221" t="s">
        <v>31</v>
      </c>
      <c r="F19" s="222">
        <v>3</v>
      </c>
      <c r="G19" s="223">
        <v>43.54</v>
      </c>
      <c r="H19" s="224">
        <f t="shared" si="0"/>
        <v>130.62</v>
      </c>
    </row>
    <row r="20" spans="1:8">
      <c r="A20" s="281" t="s">
        <v>172</v>
      </c>
      <c r="B20" s="282"/>
      <c r="C20" s="207" t="s">
        <v>173</v>
      </c>
      <c r="D20" s="220" t="s">
        <v>151</v>
      </c>
      <c r="E20" s="221" t="s">
        <v>142</v>
      </c>
      <c r="F20" s="222">
        <v>0.4</v>
      </c>
      <c r="G20" s="223">
        <v>52.5</v>
      </c>
      <c r="H20" s="224">
        <f t="shared" si="0"/>
        <v>21</v>
      </c>
    </row>
    <row r="21" spans="1:8">
      <c r="A21" s="281" t="s">
        <v>174</v>
      </c>
      <c r="B21" s="282"/>
      <c r="C21" s="207" t="s">
        <v>175</v>
      </c>
      <c r="D21" s="220" t="s">
        <v>151</v>
      </c>
      <c r="E21" s="221" t="s">
        <v>31</v>
      </c>
      <c r="F21" s="222">
        <v>3</v>
      </c>
      <c r="G21" s="223">
        <v>50</v>
      </c>
      <c r="H21" s="224">
        <f t="shared" si="0"/>
        <v>150</v>
      </c>
    </row>
    <row r="22" spans="1:8">
      <c r="A22" s="281" t="s">
        <v>176</v>
      </c>
      <c r="B22" s="282"/>
      <c r="C22" s="207" t="s">
        <v>177</v>
      </c>
      <c r="D22" s="220" t="s">
        <v>151</v>
      </c>
      <c r="E22" s="221" t="s">
        <v>31</v>
      </c>
      <c r="F22" s="222">
        <v>3</v>
      </c>
      <c r="G22" s="223">
        <v>268</v>
      </c>
      <c r="H22" s="224">
        <f t="shared" si="0"/>
        <v>804</v>
      </c>
    </row>
    <row r="23" spans="1:8">
      <c r="A23" s="281" t="s">
        <v>178</v>
      </c>
      <c r="B23" s="282"/>
      <c r="C23" s="207" t="s">
        <v>179</v>
      </c>
      <c r="D23" s="220" t="s">
        <v>151</v>
      </c>
      <c r="E23" s="221" t="s">
        <v>31</v>
      </c>
      <c r="F23" s="222">
        <v>2</v>
      </c>
      <c r="G23" s="223">
        <v>19.7</v>
      </c>
      <c r="H23" s="224">
        <f t="shared" si="0"/>
        <v>39.4</v>
      </c>
    </row>
    <row r="24" spans="1:8" ht="27.6">
      <c r="A24" s="281" t="s">
        <v>245</v>
      </c>
      <c r="B24" s="282"/>
      <c r="C24" s="207" t="s">
        <v>180</v>
      </c>
      <c r="D24" s="220" t="s">
        <v>151</v>
      </c>
      <c r="E24" s="221" t="s">
        <v>31</v>
      </c>
      <c r="F24" s="222">
        <v>28</v>
      </c>
      <c r="G24" s="223">
        <v>1.43</v>
      </c>
      <c r="H24" s="224">
        <f t="shared" si="0"/>
        <v>40.04</v>
      </c>
    </row>
    <row r="25" spans="1:8">
      <c r="A25" s="281" t="s">
        <v>246</v>
      </c>
      <c r="B25" s="282"/>
      <c r="C25" s="207" t="s">
        <v>244</v>
      </c>
      <c r="D25" s="220" t="s">
        <v>151</v>
      </c>
      <c r="E25" s="221" t="s">
        <v>31</v>
      </c>
      <c r="F25" s="222">
        <v>8.3000000000000004E-2</v>
      </c>
      <c r="G25" s="223">
        <v>96.17</v>
      </c>
      <c r="H25" s="224">
        <f t="shared" si="0"/>
        <v>7.98</v>
      </c>
    </row>
    <row r="26" spans="1:8" ht="27.6">
      <c r="A26" s="281" t="s">
        <v>247</v>
      </c>
      <c r="B26" s="282"/>
      <c r="C26" s="207" t="s">
        <v>181</v>
      </c>
      <c r="D26" s="220" t="s">
        <v>151</v>
      </c>
      <c r="E26" s="221" t="s">
        <v>31</v>
      </c>
      <c r="F26" s="222">
        <v>6</v>
      </c>
      <c r="G26" s="223">
        <v>28.35</v>
      </c>
      <c r="H26" s="224">
        <f t="shared" si="0"/>
        <v>170.1</v>
      </c>
    </row>
    <row r="27" spans="1:8" ht="27.6">
      <c r="A27" s="281" t="s">
        <v>248</v>
      </c>
      <c r="B27" s="282"/>
      <c r="C27" s="207" t="s">
        <v>182</v>
      </c>
      <c r="D27" s="220" t="s">
        <v>151</v>
      </c>
      <c r="E27" s="221" t="s">
        <v>31</v>
      </c>
      <c r="F27" s="222">
        <v>4</v>
      </c>
      <c r="G27" s="223">
        <v>18.28</v>
      </c>
      <c r="H27" s="224">
        <f t="shared" si="0"/>
        <v>73.12</v>
      </c>
    </row>
    <row r="28" spans="1:8" ht="27.6">
      <c r="A28" s="281" t="s">
        <v>249</v>
      </c>
      <c r="B28" s="282"/>
      <c r="C28" s="207" t="s">
        <v>183</v>
      </c>
      <c r="D28" s="220" t="s">
        <v>151</v>
      </c>
      <c r="E28" s="221" t="s">
        <v>31</v>
      </c>
      <c r="F28" s="222">
        <v>6</v>
      </c>
      <c r="G28" s="223">
        <v>24</v>
      </c>
      <c r="H28" s="224">
        <f t="shared" si="0"/>
        <v>144</v>
      </c>
    </row>
    <row r="29" spans="1:8" ht="41.4">
      <c r="A29" s="281" t="s">
        <v>184</v>
      </c>
      <c r="B29" s="282"/>
      <c r="C29" s="177" t="s">
        <v>185</v>
      </c>
      <c r="D29" s="220" t="s">
        <v>151</v>
      </c>
      <c r="E29" s="221" t="s">
        <v>31</v>
      </c>
      <c r="F29" s="222">
        <v>5</v>
      </c>
      <c r="G29" s="223">
        <v>53.93</v>
      </c>
      <c r="H29" s="224">
        <f t="shared" si="0"/>
        <v>269.64999999999998</v>
      </c>
    </row>
    <row r="30" spans="1:8" ht="27.6">
      <c r="A30" s="281" t="s">
        <v>186</v>
      </c>
      <c r="B30" s="282"/>
      <c r="C30" s="177" t="s">
        <v>187</v>
      </c>
      <c r="D30" s="220" t="s">
        <v>151</v>
      </c>
      <c r="E30" s="221" t="s">
        <v>31</v>
      </c>
      <c r="F30" s="222">
        <v>4</v>
      </c>
      <c r="G30" s="223">
        <v>96.31</v>
      </c>
      <c r="H30" s="224">
        <f t="shared" si="0"/>
        <v>385.24</v>
      </c>
    </row>
    <row r="31" spans="1:8" ht="27.6">
      <c r="A31" s="281" t="s">
        <v>250</v>
      </c>
      <c r="B31" s="282"/>
      <c r="C31" s="177" t="s">
        <v>188</v>
      </c>
      <c r="D31" s="220" t="s">
        <v>151</v>
      </c>
      <c r="E31" s="221" t="s">
        <v>31</v>
      </c>
      <c r="F31" s="222">
        <v>6</v>
      </c>
      <c r="G31" s="223">
        <v>27</v>
      </c>
      <c r="H31" s="224">
        <f t="shared" si="0"/>
        <v>162</v>
      </c>
    </row>
    <row r="32" spans="1:8" ht="27.6">
      <c r="A32" s="281" t="s">
        <v>251</v>
      </c>
      <c r="B32" s="282"/>
      <c r="C32" s="177" t="s">
        <v>189</v>
      </c>
      <c r="D32" s="220" t="s">
        <v>151</v>
      </c>
      <c r="E32" s="221" t="s">
        <v>31</v>
      </c>
      <c r="F32" s="222">
        <v>2</v>
      </c>
      <c r="G32" s="223">
        <v>141.30000000000001</v>
      </c>
      <c r="H32" s="224">
        <f t="shared" si="0"/>
        <v>282.60000000000002</v>
      </c>
    </row>
    <row r="33" spans="1:8" ht="27.6">
      <c r="A33" s="287" t="s">
        <v>252</v>
      </c>
      <c r="B33" s="288"/>
      <c r="C33" s="184" t="s">
        <v>190</v>
      </c>
      <c r="D33" s="220" t="s">
        <v>151</v>
      </c>
      <c r="E33" s="221" t="s">
        <v>31</v>
      </c>
      <c r="F33" s="222">
        <v>1</v>
      </c>
      <c r="G33" s="223">
        <v>1382.48</v>
      </c>
      <c r="H33" s="224">
        <f t="shared" si="0"/>
        <v>1382.48</v>
      </c>
    </row>
    <row r="34" spans="1:8">
      <c r="A34" s="281" t="s">
        <v>191</v>
      </c>
      <c r="B34" s="282"/>
      <c r="C34" s="207" t="s">
        <v>192</v>
      </c>
      <c r="D34" s="220" t="s">
        <v>151</v>
      </c>
      <c r="E34" s="221" t="s">
        <v>31</v>
      </c>
      <c r="F34" s="222">
        <v>3</v>
      </c>
      <c r="G34" s="223">
        <v>15.35</v>
      </c>
      <c r="H34" s="224">
        <f t="shared" si="0"/>
        <v>46.05</v>
      </c>
    </row>
    <row r="35" spans="1:8">
      <c r="A35" s="289" t="s">
        <v>61</v>
      </c>
      <c r="B35" s="290"/>
      <c r="C35" s="290"/>
      <c r="D35" s="290"/>
      <c r="E35" s="290"/>
      <c r="F35" s="290"/>
      <c r="G35" s="290"/>
      <c r="H35" s="225"/>
    </row>
    <row r="36" spans="1:8">
      <c r="A36" s="297" t="s">
        <v>62</v>
      </c>
      <c r="B36" s="298"/>
      <c r="C36" s="298"/>
      <c r="D36" s="298"/>
      <c r="E36" s="298"/>
      <c r="F36" s="298"/>
      <c r="G36" s="298"/>
      <c r="H36" s="226">
        <f>SUM(H9:H34)</f>
        <v>6615.06</v>
      </c>
    </row>
    <row r="37" spans="1:8">
      <c r="A37" s="297" t="s">
        <v>63</v>
      </c>
      <c r="B37" s="298"/>
      <c r="C37" s="298"/>
      <c r="D37" s="298"/>
      <c r="E37" s="298"/>
      <c r="F37" s="298"/>
      <c r="G37" s="298"/>
      <c r="H37" s="226">
        <v>0</v>
      </c>
    </row>
    <row r="38" spans="1:8">
      <c r="A38" s="299" t="s">
        <v>193</v>
      </c>
      <c r="B38" s="300"/>
      <c r="C38" s="301"/>
      <c r="D38" s="301"/>
      <c r="E38" s="301"/>
      <c r="F38" s="301"/>
      <c r="G38" s="301"/>
      <c r="H38" s="227">
        <f>ROUND((H35+H36+H37),2)</f>
        <v>6615.06</v>
      </c>
    </row>
    <row r="39" spans="1:8">
      <c r="A39" s="302" t="s">
        <v>64</v>
      </c>
      <c r="B39" s="303"/>
      <c r="C39" s="303"/>
      <c r="D39" s="303"/>
      <c r="E39" s="303"/>
      <c r="F39" s="303"/>
      <c r="G39" s="303"/>
      <c r="H39" s="304"/>
    </row>
    <row r="40" spans="1:8">
      <c r="A40" s="305" t="s">
        <v>194</v>
      </c>
      <c r="B40" s="306"/>
      <c r="C40" s="306"/>
      <c r="D40" s="306"/>
      <c r="E40" s="306"/>
      <c r="F40" s="306"/>
      <c r="G40" s="306"/>
      <c r="H40" s="307"/>
    </row>
    <row r="41" spans="1:8">
      <c r="A41" s="228"/>
      <c r="B41" s="229"/>
      <c r="C41" s="229"/>
      <c r="D41" s="229"/>
      <c r="E41" s="229"/>
      <c r="F41" s="229"/>
      <c r="G41" s="229"/>
      <c r="H41" s="230"/>
    </row>
    <row r="42" spans="1:8">
      <c r="A42" s="291" t="s">
        <v>65</v>
      </c>
      <c r="B42" s="292"/>
      <c r="C42" s="292"/>
      <c r="D42" s="292"/>
      <c r="E42" s="292"/>
      <c r="F42" s="292"/>
      <c r="G42" s="292"/>
      <c r="H42" s="293"/>
    </row>
    <row r="43" spans="1:8" ht="14.4" thickBot="1">
      <c r="A43" s="294" t="s">
        <v>243</v>
      </c>
      <c r="B43" s="295"/>
      <c r="C43" s="295"/>
      <c r="D43" s="295"/>
      <c r="E43" s="295"/>
      <c r="F43" s="295"/>
      <c r="G43" s="295"/>
      <c r="H43" s="296"/>
    </row>
  </sheetData>
  <mergeCells count="40">
    <mergeCell ref="A42:H42"/>
    <mergeCell ref="A43:H43"/>
    <mergeCell ref="A36:G36"/>
    <mergeCell ref="A37:G37"/>
    <mergeCell ref="A38:G38"/>
    <mergeCell ref="A39:H39"/>
    <mergeCell ref="A40:H40"/>
    <mergeCell ref="A34:B34"/>
    <mergeCell ref="A35:G35"/>
    <mergeCell ref="A27:B27"/>
    <mergeCell ref="A28:B28"/>
    <mergeCell ref="A29:B29"/>
    <mergeCell ref="A30:B30"/>
    <mergeCell ref="A31:B31"/>
    <mergeCell ref="A23:B23"/>
    <mergeCell ref="A24:B24"/>
    <mergeCell ref="A26:B26"/>
    <mergeCell ref="A32:B32"/>
    <mergeCell ref="A33:B33"/>
    <mergeCell ref="A18:B18"/>
    <mergeCell ref="A19:B19"/>
    <mergeCell ref="A20:B20"/>
    <mergeCell ref="A21:B21"/>
    <mergeCell ref="A22:B22"/>
    <mergeCell ref="A1:H1"/>
    <mergeCell ref="A2:H2"/>
    <mergeCell ref="A4:H4"/>
    <mergeCell ref="A5:H5"/>
    <mergeCell ref="A25:B25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</mergeCells>
  <pageMargins left="0.51181102362204722" right="0.51181102362204722" top="0.78740157480314965" bottom="0.78740157480314965" header="0.31496062992125984" footer="0.12"/>
  <pageSetup paperSize="9" scale="71" orientation="portrait" r:id="rId1"/>
  <headerFooter>
    <oddFooter>&amp;C&amp;G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E6019-BB64-4ACC-B2AD-A36E2CD57D46}">
  <dimension ref="A1:J18"/>
  <sheetViews>
    <sheetView tabSelected="1" view="pageBreakPreview" zoomScaleNormal="100" zoomScaleSheetLayoutView="100" workbookViewId="0">
      <selection activeCell="F9" sqref="F9"/>
    </sheetView>
  </sheetViews>
  <sheetFormatPr defaultColWidth="9.44140625" defaultRowHeight="13.8"/>
  <cols>
    <col min="1" max="1" width="2" style="80" customWidth="1"/>
    <col min="2" max="2" width="5.88671875" style="80" customWidth="1"/>
    <col min="3" max="3" width="48.6640625" style="80" customWidth="1"/>
    <col min="4" max="4" width="14.88671875" style="80" customWidth="1"/>
    <col min="5" max="6" width="14.33203125" style="80" customWidth="1"/>
    <col min="7" max="7" width="11.6640625" style="80" customWidth="1"/>
    <col min="8" max="8" width="11.88671875" style="80" customWidth="1"/>
    <col min="9" max="9" width="10.33203125" style="80" bestFit="1" customWidth="1"/>
    <col min="10" max="244" width="9.44140625" style="80"/>
    <col min="245" max="245" width="2" style="80" customWidth="1"/>
    <col min="246" max="246" width="5.88671875" style="80" customWidth="1"/>
    <col min="247" max="247" width="48.6640625" style="80" customWidth="1"/>
    <col min="248" max="248" width="14.88671875" style="80" customWidth="1"/>
    <col min="249" max="252" width="14.33203125" style="80" customWidth="1"/>
    <col min="253" max="253" width="11.6640625" style="80" customWidth="1"/>
    <col min="254" max="254" width="11.88671875" style="80" customWidth="1"/>
    <col min="255" max="255" width="10.33203125" style="80" bestFit="1" customWidth="1"/>
    <col min="256" max="500" width="9.44140625" style="80"/>
    <col min="501" max="501" width="2" style="80" customWidth="1"/>
    <col min="502" max="502" width="5.88671875" style="80" customWidth="1"/>
    <col min="503" max="503" width="48.6640625" style="80" customWidth="1"/>
    <col min="504" max="504" width="14.88671875" style="80" customWidth="1"/>
    <col min="505" max="508" width="14.33203125" style="80" customWidth="1"/>
    <col min="509" max="509" width="11.6640625" style="80" customWidth="1"/>
    <col min="510" max="510" width="11.88671875" style="80" customWidth="1"/>
    <col min="511" max="511" width="10.33203125" style="80" bestFit="1" customWidth="1"/>
    <col min="512" max="756" width="9.44140625" style="80"/>
    <col min="757" max="757" width="2" style="80" customWidth="1"/>
    <col min="758" max="758" width="5.88671875" style="80" customWidth="1"/>
    <col min="759" max="759" width="48.6640625" style="80" customWidth="1"/>
    <col min="760" max="760" width="14.88671875" style="80" customWidth="1"/>
    <col min="761" max="764" width="14.33203125" style="80" customWidth="1"/>
    <col min="765" max="765" width="11.6640625" style="80" customWidth="1"/>
    <col min="766" max="766" width="11.88671875" style="80" customWidth="1"/>
    <col min="767" max="767" width="10.33203125" style="80" bestFit="1" customWidth="1"/>
    <col min="768" max="1012" width="9.44140625" style="80"/>
    <col min="1013" max="1013" width="2" style="80" customWidth="1"/>
    <col min="1014" max="1014" width="5.88671875" style="80" customWidth="1"/>
    <col min="1015" max="1015" width="48.6640625" style="80" customWidth="1"/>
    <col min="1016" max="1016" width="14.88671875" style="80" customWidth="1"/>
    <col min="1017" max="1020" width="14.33203125" style="80" customWidth="1"/>
    <col min="1021" max="1021" width="11.6640625" style="80" customWidth="1"/>
    <col min="1022" max="1022" width="11.88671875" style="80" customWidth="1"/>
    <col min="1023" max="1023" width="10.33203125" style="80" bestFit="1" customWidth="1"/>
    <col min="1024" max="1268" width="9.44140625" style="80"/>
    <col min="1269" max="1269" width="2" style="80" customWidth="1"/>
    <col min="1270" max="1270" width="5.88671875" style="80" customWidth="1"/>
    <col min="1271" max="1271" width="48.6640625" style="80" customWidth="1"/>
    <col min="1272" max="1272" width="14.88671875" style="80" customWidth="1"/>
    <col min="1273" max="1276" width="14.33203125" style="80" customWidth="1"/>
    <col min="1277" max="1277" width="11.6640625" style="80" customWidth="1"/>
    <col min="1278" max="1278" width="11.88671875" style="80" customWidth="1"/>
    <col min="1279" max="1279" width="10.33203125" style="80" bestFit="1" customWidth="1"/>
    <col min="1280" max="1524" width="9.44140625" style="80"/>
    <col min="1525" max="1525" width="2" style="80" customWidth="1"/>
    <col min="1526" max="1526" width="5.88671875" style="80" customWidth="1"/>
    <col min="1527" max="1527" width="48.6640625" style="80" customWidth="1"/>
    <col min="1528" max="1528" width="14.88671875" style="80" customWidth="1"/>
    <col min="1529" max="1532" width="14.33203125" style="80" customWidth="1"/>
    <col min="1533" max="1533" width="11.6640625" style="80" customWidth="1"/>
    <col min="1534" max="1534" width="11.88671875" style="80" customWidth="1"/>
    <col min="1535" max="1535" width="10.33203125" style="80" bestFit="1" customWidth="1"/>
    <col min="1536" max="1780" width="9.44140625" style="80"/>
    <col min="1781" max="1781" width="2" style="80" customWidth="1"/>
    <col min="1782" max="1782" width="5.88671875" style="80" customWidth="1"/>
    <col min="1783" max="1783" width="48.6640625" style="80" customWidth="1"/>
    <col min="1784" max="1784" width="14.88671875" style="80" customWidth="1"/>
    <col min="1785" max="1788" width="14.33203125" style="80" customWidth="1"/>
    <col min="1789" max="1789" width="11.6640625" style="80" customWidth="1"/>
    <col min="1790" max="1790" width="11.88671875" style="80" customWidth="1"/>
    <col min="1791" max="1791" width="10.33203125" style="80" bestFit="1" customWidth="1"/>
    <col min="1792" max="2036" width="9.44140625" style="80"/>
    <col min="2037" max="2037" width="2" style="80" customWidth="1"/>
    <col min="2038" max="2038" width="5.88671875" style="80" customWidth="1"/>
    <col min="2039" max="2039" width="48.6640625" style="80" customWidth="1"/>
    <col min="2040" max="2040" width="14.88671875" style="80" customWidth="1"/>
    <col min="2041" max="2044" width="14.33203125" style="80" customWidth="1"/>
    <col min="2045" max="2045" width="11.6640625" style="80" customWidth="1"/>
    <col min="2046" max="2046" width="11.88671875" style="80" customWidth="1"/>
    <col min="2047" max="2047" width="10.33203125" style="80" bestFit="1" customWidth="1"/>
    <col min="2048" max="2292" width="9.44140625" style="80"/>
    <col min="2293" max="2293" width="2" style="80" customWidth="1"/>
    <col min="2294" max="2294" width="5.88671875" style="80" customWidth="1"/>
    <col min="2295" max="2295" width="48.6640625" style="80" customWidth="1"/>
    <col min="2296" max="2296" width="14.88671875" style="80" customWidth="1"/>
    <col min="2297" max="2300" width="14.33203125" style="80" customWidth="1"/>
    <col min="2301" max="2301" width="11.6640625" style="80" customWidth="1"/>
    <col min="2302" max="2302" width="11.88671875" style="80" customWidth="1"/>
    <col min="2303" max="2303" width="10.33203125" style="80" bestFit="1" customWidth="1"/>
    <col min="2304" max="2548" width="9.44140625" style="80"/>
    <col min="2549" max="2549" width="2" style="80" customWidth="1"/>
    <col min="2550" max="2550" width="5.88671875" style="80" customWidth="1"/>
    <col min="2551" max="2551" width="48.6640625" style="80" customWidth="1"/>
    <col min="2552" max="2552" width="14.88671875" style="80" customWidth="1"/>
    <col min="2553" max="2556" width="14.33203125" style="80" customWidth="1"/>
    <col min="2557" max="2557" width="11.6640625" style="80" customWidth="1"/>
    <col min="2558" max="2558" width="11.88671875" style="80" customWidth="1"/>
    <col min="2559" max="2559" width="10.33203125" style="80" bestFit="1" customWidth="1"/>
    <col min="2560" max="2804" width="9.44140625" style="80"/>
    <col min="2805" max="2805" width="2" style="80" customWidth="1"/>
    <col min="2806" max="2806" width="5.88671875" style="80" customWidth="1"/>
    <col min="2807" max="2807" width="48.6640625" style="80" customWidth="1"/>
    <col min="2808" max="2808" width="14.88671875" style="80" customWidth="1"/>
    <col min="2809" max="2812" width="14.33203125" style="80" customWidth="1"/>
    <col min="2813" max="2813" width="11.6640625" style="80" customWidth="1"/>
    <col min="2814" max="2814" width="11.88671875" style="80" customWidth="1"/>
    <col min="2815" max="2815" width="10.33203125" style="80" bestFit="1" customWidth="1"/>
    <col min="2816" max="3060" width="9.44140625" style="80"/>
    <col min="3061" max="3061" width="2" style="80" customWidth="1"/>
    <col min="3062" max="3062" width="5.88671875" style="80" customWidth="1"/>
    <col min="3063" max="3063" width="48.6640625" style="80" customWidth="1"/>
    <col min="3064" max="3064" width="14.88671875" style="80" customWidth="1"/>
    <col min="3065" max="3068" width="14.33203125" style="80" customWidth="1"/>
    <col min="3069" max="3069" width="11.6640625" style="80" customWidth="1"/>
    <col min="3070" max="3070" width="11.88671875" style="80" customWidth="1"/>
    <col min="3071" max="3071" width="10.33203125" style="80" bestFit="1" customWidth="1"/>
    <col min="3072" max="3316" width="9.44140625" style="80"/>
    <col min="3317" max="3317" width="2" style="80" customWidth="1"/>
    <col min="3318" max="3318" width="5.88671875" style="80" customWidth="1"/>
    <col min="3319" max="3319" width="48.6640625" style="80" customWidth="1"/>
    <col min="3320" max="3320" width="14.88671875" style="80" customWidth="1"/>
    <col min="3321" max="3324" width="14.33203125" style="80" customWidth="1"/>
    <col min="3325" max="3325" width="11.6640625" style="80" customWidth="1"/>
    <col min="3326" max="3326" width="11.88671875" style="80" customWidth="1"/>
    <col min="3327" max="3327" width="10.33203125" style="80" bestFit="1" customWidth="1"/>
    <col min="3328" max="3572" width="9.44140625" style="80"/>
    <col min="3573" max="3573" width="2" style="80" customWidth="1"/>
    <col min="3574" max="3574" width="5.88671875" style="80" customWidth="1"/>
    <col min="3575" max="3575" width="48.6640625" style="80" customWidth="1"/>
    <col min="3576" max="3576" width="14.88671875" style="80" customWidth="1"/>
    <col min="3577" max="3580" width="14.33203125" style="80" customWidth="1"/>
    <col min="3581" max="3581" width="11.6640625" style="80" customWidth="1"/>
    <col min="3582" max="3582" width="11.88671875" style="80" customWidth="1"/>
    <col min="3583" max="3583" width="10.33203125" style="80" bestFit="1" customWidth="1"/>
    <col min="3584" max="3828" width="9.44140625" style="80"/>
    <col min="3829" max="3829" width="2" style="80" customWidth="1"/>
    <col min="3830" max="3830" width="5.88671875" style="80" customWidth="1"/>
    <col min="3831" max="3831" width="48.6640625" style="80" customWidth="1"/>
    <col min="3832" max="3832" width="14.88671875" style="80" customWidth="1"/>
    <col min="3833" max="3836" width="14.33203125" style="80" customWidth="1"/>
    <col min="3837" max="3837" width="11.6640625" style="80" customWidth="1"/>
    <col min="3838" max="3838" width="11.88671875" style="80" customWidth="1"/>
    <col min="3839" max="3839" width="10.33203125" style="80" bestFit="1" customWidth="1"/>
    <col min="3840" max="4084" width="9.44140625" style="80"/>
    <col min="4085" max="4085" width="2" style="80" customWidth="1"/>
    <col min="4086" max="4086" width="5.88671875" style="80" customWidth="1"/>
    <col min="4087" max="4087" width="48.6640625" style="80" customWidth="1"/>
    <col min="4088" max="4088" width="14.88671875" style="80" customWidth="1"/>
    <col min="4089" max="4092" width="14.33203125" style="80" customWidth="1"/>
    <col min="4093" max="4093" width="11.6640625" style="80" customWidth="1"/>
    <col min="4094" max="4094" width="11.88671875" style="80" customWidth="1"/>
    <col min="4095" max="4095" width="10.33203125" style="80" bestFit="1" customWidth="1"/>
    <col min="4096" max="4340" width="9.44140625" style="80"/>
    <col min="4341" max="4341" width="2" style="80" customWidth="1"/>
    <col min="4342" max="4342" width="5.88671875" style="80" customWidth="1"/>
    <col min="4343" max="4343" width="48.6640625" style="80" customWidth="1"/>
    <col min="4344" max="4344" width="14.88671875" style="80" customWidth="1"/>
    <col min="4345" max="4348" width="14.33203125" style="80" customWidth="1"/>
    <col min="4349" max="4349" width="11.6640625" style="80" customWidth="1"/>
    <col min="4350" max="4350" width="11.88671875" style="80" customWidth="1"/>
    <col min="4351" max="4351" width="10.33203125" style="80" bestFit="1" customWidth="1"/>
    <col min="4352" max="4596" width="9.44140625" style="80"/>
    <col min="4597" max="4597" width="2" style="80" customWidth="1"/>
    <col min="4598" max="4598" width="5.88671875" style="80" customWidth="1"/>
    <col min="4599" max="4599" width="48.6640625" style="80" customWidth="1"/>
    <col min="4600" max="4600" width="14.88671875" style="80" customWidth="1"/>
    <col min="4601" max="4604" width="14.33203125" style="80" customWidth="1"/>
    <col min="4605" max="4605" width="11.6640625" style="80" customWidth="1"/>
    <col min="4606" max="4606" width="11.88671875" style="80" customWidth="1"/>
    <col min="4607" max="4607" width="10.33203125" style="80" bestFit="1" customWidth="1"/>
    <col min="4608" max="4852" width="9.44140625" style="80"/>
    <col min="4853" max="4853" width="2" style="80" customWidth="1"/>
    <col min="4854" max="4854" width="5.88671875" style="80" customWidth="1"/>
    <col min="4855" max="4855" width="48.6640625" style="80" customWidth="1"/>
    <col min="4856" max="4856" width="14.88671875" style="80" customWidth="1"/>
    <col min="4857" max="4860" width="14.33203125" style="80" customWidth="1"/>
    <col min="4861" max="4861" width="11.6640625" style="80" customWidth="1"/>
    <col min="4862" max="4862" width="11.88671875" style="80" customWidth="1"/>
    <col min="4863" max="4863" width="10.33203125" style="80" bestFit="1" customWidth="1"/>
    <col min="4864" max="5108" width="9.44140625" style="80"/>
    <col min="5109" max="5109" width="2" style="80" customWidth="1"/>
    <col min="5110" max="5110" width="5.88671875" style="80" customWidth="1"/>
    <col min="5111" max="5111" width="48.6640625" style="80" customWidth="1"/>
    <col min="5112" max="5112" width="14.88671875" style="80" customWidth="1"/>
    <col min="5113" max="5116" width="14.33203125" style="80" customWidth="1"/>
    <col min="5117" max="5117" width="11.6640625" style="80" customWidth="1"/>
    <col min="5118" max="5118" width="11.88671875" style="80" customWidth="1"/>
    <col min="5119" max="5119" width="10.33203125" style="80" bestFit="1" customWidth="1"/>
    <col min="5120" max="5364" width="9.44140625" style="80"/>
    <col min="5365" max="5365" width="2" style="80" customWidth="1"/>
    <col min="5366" max="5366" width="5.88671875" style="80" customWidth="1"/>
    <col min="5367" max="5367" width="48.6640625" style="80" customWidth="1"/>
    <col min="5368" max="5368" width="14.88671875" style="80" customWidth="1"/>
    <col min="5369" max="5372" width="14.33203125" style="80" customWidth="1"/>
    <col min="5373" max="5373" width="11.6640625" style="80" customWidth="1"/>
    <col min="5374" max="5374" width="11.88671875" style="80" customWidth="1"/>
    <col min="5375" max="5375" width="10.33203125" style="80" bestFit="1" customWidth="1"/>
    <col min="5376" max="5620" width="9.44140625" style="80"/>
    <col min="5621" max="5621" width="2" style="80" customWidth="1"/>
    <col min="5622" max="5622" width="5.88671875" style="80" customWidth="1"/>
    <col min="5623" max="5623" width="48.6640625" style="80" customWidth="1"/>
    <col min="5624" max="5624" width="14.88671875" style="80" customWidth="1"/>
    <col min="5625" max="5628" width="14.33203125" style="80" customWidth="1"/>
    <col min="5629" max="5629" width="11.6640625" style="80" customWidth="1"/>
    <col min="5630" max="5630" width="11.88671875" style="80" customWidth="1"/>
    <col min="5631" max="5631" width="10.33203125" style="80" bestFit="1" customWidth="1"/>
    <col min="5632" max="5876" width="9.44140625" style="80"/>
    <col min="5877" max="5877" width="2" style="80" customWidth="1"/>
    <col min="5878" max="5878" width="5.88671875" style="80" customWidth="1"/>
    <col min="5879" max="5879" width="48.6640625" style="80" customWidth="1"/>
    <col min="5880" max="5880" width="14.88671875" style="80" customWidth="1"/>
    <col min="5881" max="5884" width="14.33203125" style="80" customWidth="1"/>
    <col min="5885" max="5885" width="11.6640625" style="80" customWidth="1"/>
    <col min="5886" max="5886" width="11.88671875" style="80" customWidth="1"/>
    <col min="5887" max="5887" width="10.33203125" style="80" bestFit="1" customWidth="1"/>
    <col min="5888" max="6132" width="9.44140625" style="80"/>
    <col min="6133" max="6133" width="2" style="80" customWidth="1"/>
    <col min="6134" max="6134" width="5.88671875" style="80" customWidth="1"/>
    <col min="6135" max="6135" width="48.6640625" style="80" customWidth="1"/>
    <col min="6136" max="6136" width="14.88671875" style="80" customWidth="1"/>
    <col min="6137" max="6140" width="14.33203125" style="80" customWidth="1"/>
    <col min="6141" max="6141" width="11.6640625" style="80" customWidth="1"/>
    <col min="6142" max="6142" width="11.88671875" style="80" customWidth="1"/>
    <col min="6143" max="6143" width="10.33203125" style="80" bestFit="1" customWidth="1"/>
    <col min="6144" max="6388" width="9.44140625" style="80"/>
    <col min="6389" max="6389" width="2" style="80" customWidth="1"/>
    <col min="6390" max="6390" width="5.88671875" style="80" customWidth="1"/>
    <col min="6391" max="6391" width="48.6640625" style="80" customWidth="1"/>
    <col min="6392" max="6392" width="14.88671875" style="80" customWidth="1"/>
    <col min="6393" max="6396" width="14.33203125" style="80" customWidth="1"/>
    <col min="6397" max="6397" width="11.6640625" style="80" customWidth="1"/>
    <col min="6398" max="6398" width="11.88671875" style="80" customWidth="1"/>
    <col min="6399" max="6399" width="10.33203125" style="80" bestFit="1" customWidth="1"/>
    <col min="6400" max="6644" width="9.44140625" style="80"/>
    <col min="6645" max="6645" width="2" style="80" customWidth="1"/>
    <col min="6646" max="6646" width="5.88671875" style="80" customWidth="1"/>
    <col min="6647" max="6647" width="48.6640625" style="80" customWidth="1"/>
    <col min="6648" max="6648" width="14.88671875" style="80" customWidth="1"/>
    <col min="6649" max="6652" width="14.33203125" style="80" customWidth="1"/>
    <col min="6653" max="6653" width="11.6640625" style="80" customWidth="1"/>
    <col min="6654" max="6654" width="11.88671875" style="80" customWidth="1"/>
    <col min="6655" max="6655" width="10.33203125" style="80" bestFit="1" customWidth="1"/>
    <col min="6656" max="6900" width="9.44140625" style="80"/>
    <col min="6901" max="6901" width="2" style="80" customWidth="1"/>
    <col min="6902" max="6902" width="5.88671875" style="80" customWidth="1"/>
    <col min="6903" max="6903" width="48.6640625" style="80" customWidth="1"/>
    <col min="6904" max="6904" width="14.88671875" style="80" customWidth="1"/>
    <col min="6905" max="6908" width="14.33203125" style="80" customWidth="1"/>
    <col min="6909" max="6909" width="11.6640625" style="80" customWidth="1"/>
    <col min="6910" max="6910" width="11.88671875" style="80" customWidth="1"/>
    <col min="6911" max="6911" width="10.33203125" style="80" bestFit="1" customWidth="1"/>
    <col min="6912" max="7156" width="9.44140625" style="80"/>
    <col min="7157" max="7157" width="2" style="80" customWidth="1"/>
    <col min="7158" max="7158" width="5.88671875" style="80" customWidth="1"/>
    <col min="7159" max="7159" width="48.6640625" style="80" customWidth="1"/>
    <col min="7160" max="7160" width="14.88671875" style="80" customWidth="1"/>
    <col min="7161" max="7164" width="14.33203125" style="80" customWidth="1"/>
    <col min="7165" max="7165" width="11.6640625" style="80" customWidth="1"/>
    <col min="7166" max="7166" width="11.88671875" style="80" customWidth="1"/>
    <col min="7167" max="7167" width="10.33203125" style="80" bestFit="1" customWidth="1"/>
    <col min="7168" max="7412" width="9.44140625" style="80"/>
    <col min="7413" max="7413" width="2" style="80" customWidth="1"/>
    <col min="7414" max="7414" width="5.88671875" style="80" customWidth="1"/>
    <col min="7415" max="7415" width="48.6640625" style="80" customWidth="1"/>
    <col min="7416" max="7416" width="14.88671875" style="80" customWidth="1"/>
    <col min="7417" max="7420" width="14.33203125" style="80" customWidth="1"/>
    <col min="7421" max="7421" width="11.6640625" style="80" customWidth="1"/>
    <col min="7422" max="7422" width="11.88671875" style="80" customWidth="1"/>
    <col min="7423" max="7423" width="10.33203125" style="80" bestFit="1" customWidth="1"/>
    <col min="7424" max="7668" width="9.44140625" style="80"/>
    <col min="7669" max="7669" width="2" style="80" customWidth="1"/>
    <col min="7670" max="7670" width="5.88671875" style="80" customWidth="1"/>
    <col min="7671" max="7671" width="48.6640625" style="80" customWidth="1"/>
    <col min="7672" max="7672" width="14.88671875" style="80" customWidth="1"/>
    <col min="7673" max="7676" width="14.33203125" style="80" customWidth="1"/>
    <col min="7677" max="7677" width="11.6640625" style="80" customWidth="1"/>
    <col min="7678" max="7678" width="11.88671875" style="80" customWidth="1"/>
    <col min="7679" max="7679" width="10.33203125" style="80" bestFit="1" customWidth="1"/>
    <col min="7680" max="7924" width="9.44140625" style="80"/>
    <col min="7925" max="7925" width="2" style="80" customWidth="1"/>
    <col min="7926" max="7926" width="5.88671875" style="80" customWidth="1"/>
    <col min="7927" max="7927" width="48.6640625" style="80" customWidth="1"/>
    <col min="7928" max="7928" width="14.88671875" style="80" customWidth="1"/>
    <col min="7929" max="7932" width="14.33203125" style="80" customWidth="1"/>
    <col min="7933" max="7933" width="11.6640625" style="80" customWidth="1"/>
    <col min="7934" max="7934" width="11.88671875" style="80" customWidth="1"/>
    <col min="7935" max="7935" width="10.33203125" style="80" bestFit="1" customWidth="1"/>
    <col min="7936" max="8180" width="9.44140625" style="80"/>
    <col min="8181" max="8181" width="2" style="80" customWidth="1"/>
    <col min="8182" max="8182" width="5.88671875" style="80" customWidth="1"/>
    <col min="8183" max="8183" width="48.6640625" style="80" customWidth="1"/>
    <col min="8184" max="8184" width="14.88671875" style="80" customWidth="1"/>
    <col min="8185" max="8188" width="14.33203125" style="80" customWidth="1"/>
    <col min="8189" max="8189" width="11.6640625" style="80" customWidth="1"/>
    <col min="8190" max="8190" width="11.88671875" style="80" customWidth="1"/>
    <col min="8191" max="8191" width="10.33203125" style="80" bestFit="1" customWidth="1"/>
    <col min="8192" max="8436" width="9.44140625" style="80"/>
    <col min="8437" max="8437" width="2" style="80" customWidth="1"/>
    <col min="8438" max="8438" width="5.88671875" style="80" customWidth="1"/>
    <col min="8439" max="8439" width="48.6640625" style="80" customWidth="1"/>
    <col min="8440" max="8440" width="14.88671875" style="80" customWidth="1"/>
    <col min="8441" max="8444" width="14.33203125" style="80" customWidth="1"/>
    <col min="8445" max="8445" width="11.6640625" style="80" customWidth="1"/>
    <col min="8446" max="8446" width="11.88671875" style="80" customWidth="1"/>
    <col min="8447" max="8447" width="10.33203125" style="80" bestFit="1" customWidth="1"/>
    <col min="8448" max="8692" width="9.44140625" style="80"/>
    <col min="8693" max="8693" width="2" style="80" customWidth="1"/>
    <col min="8694" max="8694" width="5.88671875" style="80" customWidth="1"/>
    <col min="8695" max="8695" width="48.6640625" style="80" customWidth="1"/>
    <col min="8696" max="8696" width="14.88671875" style="80" customWidth="1"/>
    <col min="8697" max="8700" width="14.33203125" style="80" customWidth="1"/>
    <col min="8701" max="8701" width="11.6640625" style="80" customWidth="1"/>
    <col min="8702" max="8702" width="11.88671875" style="80" customWidth="1"/>
    <col min="8703" max="8703" width="10.33203125" style="80" bestFit="1" customWidth="1"/>
    <col min="8704" max="8948" width="9.44140625" style="80"/>
    <col min="8949" max="8949" width="2" style="80" customWidth="1"/>
    <col min="8950" max="8950" width="5.88671875" style="80" customWidth="1"/>
    <col min="8951" max="8951" width="48.6640625" style="80" customWidth="1"/>
    <col min="8952" max="8952" width="14.88671875" style="80" customWidth="1"/>
    <col min="8953" max="8956" width="14.33203125" style="80" customWidth="1"/>
    <col min="8957" max="8957" width="11.6640625" style="80" customWidth="1"/>
    <col min="8958" max="8958" width="11.88671875" style="80" customWidth="1"/>
    <col min="8959" max="8959" width="10.33203125" style="80" bestFit="1" customWidth="1"/>
    <col min="8960" max="9204" width="9.44140625" style="80"/>
    <col min="9205" max="9205" width="2" style="80" customWidth="1"/>
    <col min="9206" max="9206" width="5.88671875" style="80" customWidth="1"/>
    <col min="9207" max="9207" width="48.6640625" style="80" customWidth="1"/>
    <col min="9208" max="9208" width="14.88671875" style="80" customWidth="1"/>
    <col min="9209" max="9212" width="14.33203125" style="80" customWidth="1"/>
    <col min="9213" max="9213" width="11.6640625" style="80" customWidth="1"/>
    <col min="9214" max="9214" width="11.88671875" style="80" customWidth="1"/>
    <col min="9215" max="9215" width="10.33203125" style="80" bestFit="1" customWidth="1"/>
    <col min="9216" max="9460" width="9.44140625" style="80"/>
    <col min="9461" max="9461" width="2" style="80" customWidth="1"/>
    <col min="9462" max="9462" width="5.88671875" style="80" customWidth="1"/>
    <col min="9463" max="9463" width="48.6640625" style="80" customWidth="1"/>
    <col min="9464" max="9464" width="14.88671875" style="80" customWidth="1"/>
    <col min="9465" max="9468" width="14.33203125" style="80" customWidth="1"/>
    <col min="9469" max="9469" width="11.6640625" style="80" customWidth="1"/>
    <col min="9470" max="9470" width="11.88671875" style="80" customWidth="1"/>
    <col min="9471" max="9471" width="10.33203125" style="80" bestFit="1" customWidth="1"/>
    <col min="9472" max="9716" width="9.44140625" style="80"/>
    <col min="9717" max="9717" width="2" style="80" customWidth="1"/>
    <col min="9718" max="9718" width="5.88671875" style="80" customWidth="1"/>
    <col min="9719" max="9719" width="48.6640625" style="80" customWidth="1"/>
    <col min="9720" max="9720" width="14.88671875" style="80" customWidth="1"/>
    <col min="9721" max="9724" width="14.33203125" style="80" customWidth="1"/>
    <col min="9725" max="9725" width="11.6640625" style="80" customWidth="1"/>
    <col min="9726" max="9726" width="11.88671875" style="80" customWidth="1"/>
    <col min="9727" max="9727" width="10.33203125" style="80" bestFit="1" customWidth="1"/>
    <col min="9728" max="9972" width="9.44140625" style="80"/>
    <col min="9973" max="9973" width="2" style="80" customWidth="1"/>
    <col min="9974" max="9974" width="5.88671875" style="80" customWidth="1"/>
    <col min="9975" max="9975" width="48.6640625" style="80" customWidth="1"/>
    <col min="9976" max="9976" width="14.88671875" style="80" customWidth="1"/>
    <col min="9977" max="9980" width="14.33203125" style="80" customWidth="1"/>
    <col min="9981" max="9981" width="11.6640625" style="80" customWidth="1"/>
    <col min="9982" max="9982" width="11.88671875" style="80" customWidth="1"/>
    <col min="9983" max="9983" width="10.33203125" style="80" bestFit="1" customWidth="1"/>
    <col min="9984" max="10228" width="9.44140625" style="80"/>
    <col min="10229" max="10229" width="2" style="80" customWidth="1"/>
    <col min="10230" max="10230" width="5.88671875" style="80" customWidth="1"/>
    <col min="10231" max="10231" width="48.6640625" style="80" customWidth="1"/>
    <col min="10232" max="10232" width="14.88671875" style="80" customWidth="1"/>
    <col min="10233" max="10236" width="14.33203125" style="80" customWidth="1"/>
    <col min="10237" max="10237" width="11.6640625" style="80" customWidth="1"/>
    <col min="10238" max="10238" width="11.88671875" style="80" customWidth="1"/>
    <col min="10239" max="10239" width="10.33203125" style="80" bestFit="1" customWidth="1"/>
    <col min="10240" max="10484" width="9.44140625" style="80"/>
    <col min="10485" max="10485" width="2" style="80" customWidth="1"/>
    <col min="10486" max="10486" width="5.88671875" style="80" customWidth="1"/>
    <col min="10487" max="10487" width="48.6640625" style="80" customWidth="1"/>
    <col min="10488" max="10488" width="14.88671875" style="80" customWidth="1"/>
    <col min="10489" max="10492" width="14.33203125" style="80" customWidth="1"/>
    <col min="10493" max="10493" width="11.6640625" style="80" customWidth="1"/>
    <col min="10494" max="10494" width="11.88671875" style="80" customWidth="1"/>
    <col min="10495" max="10495" width="10.33203125" style="80" bestFit="1" customWidth="1"/>
    <col min="10496" max="10740" width="9.44140625" style="80"/>
    <col min="10741" max="10741" width="2" style="80" customWidth="1"/>
    <col min="10742" max="10742" width="5.88671875" style="80" customWidth="1"/>
    <col min="10743" max="10743" width="48.6640625" style="80" customWidth="1"/>
    <col min="10744" max="10744" width="14.88671875" style="80" customWidth="1"/>
    <col min="10745" max="10748" width="14.33203125" style="80" customWidth="1"/>
    <col min="10749" max="10749" width="11.6640625" style="80" customWidth="1"/>
    <col min="10750" max="10750" width="11.88671875" style="80" customWidth="1"/>
    <col min="10751" max="10751" width="10.33203125" style="80" bestFit="1" customWidth="1"/>
    <col min="10752" max="10996" width="9.44140625" style="80"/>
    <col min="10997" max="10997" width="2" style="80" customWidth="1"/>
    <col min="10998" max="10998" width="5.88671875" style="80" customWidth="1"/>
    <col min="10999" max="10999" width="48.6640625" style="80" customWidth="1"/>
    <col min="11000" max="11000" width="14.88671875" style="80" customWidth="1"/>
    <col min="11001" max="11004" width="14.33203125" style="80" customWidth="1"/>
    <col min="11005" max="11005" width="11.6640625" style="80" customWidth="1"/>
    <col min="11006" max="11006" width="11.88671875" style="80" customWidth="1"/>
    <col min="11007" max="11007" width="10.33203125" style="80" bestFit="1" customWidth="1"/>
    <col min="11008" max="11252" width="9.44140625" style="80"/>
    <col min="11253" max="11253" width="2" style="80" customWidth="1"/>
    <col min="11254" max="11254" width="5.88671875" style="80" customWidth="1"/>
    <col min="11255" max="11255" width="48.6640625" style="80" customWidth="1"/>
    <col min="11256" max="11256" width="14.88671875" style="80" customWidth="1"/>
    <col min="11257" max="11260" width="14.33203125" style="80" customWidth="1"/>
    <col min="11261" max="11261" width="11.6640625" style="80" customWidth="1"/>
    <col min="11262" max="11262" width="11.88671875" style="80" customWidth="1"/>
    <col min="11263" max="11263" width="10.33203125" style="80" bestFit="1" customWidth="1"/>
    <col min="11264" max="11508" width="9.44140625" style="80"/>
    <col min="11509" max="11509" width="2" style="80" customWidth="1"/>
    <col min="11510" max="11510" width="5.88671875" style="80" customWidth="1"/>
    <col min="11511" max="11511" width="48.6640625" style="80" customWidth="1"/>
    <col min="11512" max="11512" width="14.88671875" style="80" customWidth="1"/>
    <col min="11513" max="11516" width="14.33203125" style="80" customWidth="1"/>
    <col min="11517" max="11517" width="11.6640625" style="80" customWidth="1"/>
    <col min="11518" max="11518" width="11.88671875" style="80" customWidth="1"/>
    <col min="11519" max="11519" width="10.33203125" style="80" bestFit="1" customWidth="1"/>
    <col min="11520" max="11764" width="9.44140625" style="80"/>
    <col min="11765" max="11765" width="2" style="80" customWidth="1"/>
    <col min="11766" max="11766" width="5.88671875" style="80" customWidth="1"/>
    <col min="11767" max="11767" width="48.6640625" style="80" customWidth="1"/>
    <col min="11768" max="11768" width="14.88671875" style="80" customWidth="1"/>
    <col min="11769" max="11772" width="14.33203125" style="80" customWidth="1"/>
    <col min="11773" max="11773" width="11.6640625" style="80" customWidth="1"/>
    <col min="11774" max="11774" width="11.88671875" style="80" customWidth="1"/>
    <col min="11775" max="11775" width="10.33203125" style="80" bestFit="1" customWidth="1"/>
    <col min="11776" max="12020" width="9.44140625" style="80"/>
    <col min="12021" max="12021" width="2" style="80" customWidth="1"/>
    <col min="12022" max="12022" width="5.88671875" style="80" customWidth="1"/>
    <col min="12023" max="12023" width="48.6640625" style="80" customWidth="1"/>
    <col min="12024" max="12024" width="14.88671875" style="80" customWidth="1"/>
    <col min="12025" max="12028" width="14.33203125" style="80" customWidth="1"/>
    <col min="12029" max="12029" width="11.6640625" style="80" customWidth="1"/>
    <col min="12030" max="12030" width="11.88671875" style="80" customWidth="1"/>
    <col min="12031" max="12031" width="10.33203125" style="80" bestFit="1" customWidth="1"/>
    <col min="12032" max="12276" width="9.44140625" style="80"/>
    <col min="12277" max="12277" width="2" style="80" customWidth="1"/>
    <col min="12278" max="12278" width="5.88671875" style="80" customWidth="1"/>
    <col min="12279" max="12279" width="48.6640625" style="80" customWidth="1"/>
    <col min="12280" max="12280" width="14.88671875" style="80" customWidth="1"/>
    <col min="12281" max="12284" width="14.33203125" style="80" customWidth="1"/>
    <col min="12285" max="12285" width="11.6640625" style="80" customWidth="1"/>
    <col min="12286" max="12286" width="11.88671875" style="80" customWidth="1"/>
    <col min="12287" max="12287" width="10.33203125" style="80" bestFit="1" customWidth="1"/>
    <col min="12288" max="12532" width="9.44140625" style="80"/>
    <col min="12533" max="12533" width="2" style="80" customWidth="1"/>
    <col min="12534" max="12534" width="5.88671875" style="80" customWidth="1"/>
    <col min="12535" max="12535" width="48.6640625" style="80" customWidth="1"/>
    <col min="12536" max="12536" width="14.88671875" style="80" customWidth="1"/>
    <col min="12537" max="12540" width="14.33203125" style="80" customWidth="1"/>
    <col min="12541" max="12541" width="11.6640625" style="80" customWidth="1"/>
    <col min="12542" max="12542" width="11.88671875" style="80" customWidth="1"/>
    <col min="12543" max="12543" width="10.33203125" style="80" bestFit="1" customWidth="1"/>
    <col min="12544" max="12788" width="9.44140625" style="80"/>
    <col min="12789" max="12789" width="2" style="80" customWidth="1"/>
    <col min="12790" max="12790" width="5.88671875" style="80" customWidth="1"/>
    <col min="12791" max="12791" width="48.6640625" style="80" customWidth="1"/>
    <col min="12792" max="12792" width="14.88671875" style="80" customWidth="1"/>
    <col min="12793" max="12796" width="14.33203125" style="80" customWidth="1"/>
    <col min="12797" max="12797" width="11.6640625" style="80" customWidth="1"/>
    <col min="12798" max="12798" width="11.88671875" style="80" customWidth="1"/>
    <col min="12799" max="12799" width="10.33203125" style="80" bestFit="1" customWidth="1"/>
    <col min="12800" max="13044" width="9.44140625" style="80"/>
    <col min="13045" max="13045" width="2" style="80" customWidth="1"/>
    <col min="13046" max="13046" width="5.88671875" style="80" customWidth="1"/>
    <col min="13047" max="13047" width="48.6640625" style="80" customWidth="1"/>
    <col min="13048" max="13048" width="14.88671875" style="80" customWidth="1"/>
    <col min="13049" max="13052" width="14.33203125" style="80" customWidth="1"/>
    <col min="13053" max="13053" width="11.6640625" style="80" customWidth="1"/>
    <col min="13054" max="13054" width="11.88671875" style="80" customWidth="1"/>
    <col min="13055" max="13055" width="10.33203125" style="80" bestFit="1" customWidth="1"/>
    <col min="13056" max="13300" width="9.44140625" style="80"/>
    <col min="13301" max="13301" width="2" style="80" customWidth="1"/>
    <col min="13302" max="13302" width="5.88671875" style="80" customWidth="1"/>
    <col min="13303" max="13303" width="48.6640625" style="80" customWidth="1"/>
    <col min="13304" max="13304" width="14.88671875" style="80" customWidth="1"/>
    <col min="13305" max="13308" width="14.33203125" style="80" customWidth="1"/>
    <col min="13309" max="13309" width="11.6640625" style="80" customWidth="1"/>
    <col min="13310" max="13310" width="11.88671875" style="80" customWidth="1"/>
    <col min="13311" max="13311" width="10.33203125" style="80" bestFit="1" customWidth="1"/>
    <col min="13312" max="13556" width="9.44140625" style="80"/>
    <col min="13557" max="13557" width="2" style="80" customWidth="1"/>
    <col min="13558" max="13558" width="5.88671875" style="80" customWidth="1"/>
    <col min="13559" max="13559" width="48.6640625" style="80" customWidth="1"/>
    <col min="13560" max="13560" width="14.88671875" style="80" customWidth="1"/>
    <col min="13561" max="13564" width="14.33203125" style="80" customWidth="1"/>
    <col min="13565" max="13565" width="11.6640625" style="80" customWidth="1"/>
    <col min="13566" max="13566" width="11.88671875" style="80" customWidth="1"/>
    <col min="13567" max="13567" width="10.33203125" style="80" bestFit="1" customWidth="1"/>
    <col min="13568" max="13812" width="9.44140625" style="80"/>
    <col min="13813" max="13813" width="2" style="80" customWidth="1"/>
    <col min="13814" max="13814" width="5.88671875" style="80" customWidth="1"/>
    <col min="13815" max="13815" width="48.6640625" style="80" customWidth="1"/>
    <col min="13816" max="13816" width="14.88671875" style="80" customWidth="1"/>
    <col min="13817" max="13820" width="14.33203125" style="80" customWidth="1"/>
    <col min="13821" max="13821" width="11.6640625" style="80" customWidth="1"/>
    <col min="13822" max="13822" width="11.88671875" style="80" customWidth="1"/>
    <col min="13823" max="13823" width="10.33203125" style="80" bestFit="1" customWidth="1"/>
    <col min="13824" max="14068" width="9.44140625" style="80"/>
    <col min="14069" max="14069" width="2" style="80" customWidth="1"/>
    <col min="14070" max="14070" width="5.88671875" style="80" customWidth="1"/>
    <col min="14071" max="14071" width="48.6640625" style="80" customWidth="1"/>
    <col min="14072" max="14072" width="14.88671875" style="80" customWidth="1"/>
    <col min="14073" max="14076" width="14.33203125" style="80" customWidth="1"/>
    <col min="14077" max="14077" width="11.6640625" style="80" customWidth="1"/>
    <col min="14078" max="14078" width="11.88671875" style="80" customWidth="1"/>
    <col min="14079" max="14079" width="10.33203125" style="80" bestFit="1" customWidth="1"/>
    <col min="14080" max="14324" width="9.44140625" style="80"/>
    <col min="14325" max="14325" width="2" style="80" customWidth="1"/>
    <col min="14326" max="14326" width="5.88671875" style="80" customWidth="1"/>
    <col min="14327" max="14327" width="48.6640625" style="80" customWidth="1"/>
    <col min="14328" max="14328" width="14.88671875" style="80" customWidth="1"/>
    <col min="14329" max="14332" width="14.33203125" style="80" customWidth="1"/>
    <col min="14333" max="14333" width="11.6640625" style="80" customWidth="1"/>
    <col min="14334" max="14334" width="11.88671875" style="80" customWidth="1"/>
    <col min="14335" max="14335" width="10.33203125" style="80" bestFit="1" customWidth="1"/>
    <col min="14336" max="14580" width="9.44140625" style="80"/>
    <col min="14581" max="14581" width="2" style="80" customWidth="1"/>
    <col min="14582" max="14582" width="5.88671875" style="80" customWidth="1"/>
    <col min="14583" max="14583" width="48.6640625" style="80" customWidth="1"/>
    <col min="14584" max="14584" width="14.88671875" style="80" customWidth="1"/>
    <col min="14585" max="14588" width="14.33203125" style="80" customWidth="1"/>
    <col min="14589" max="14589" width="11.6640625" style="80" customWidth="1"/>
    <col min="14590" max="14590" width="11.88671875" style="80" customWidth="1"/>
    <col min="14591" max="14591" width="10.33203125" style="80" bestFit="1" customWidth="1"/>
    <col min="14592" max="14836" width="9.44140625" style="80"/>
    <col min="14837" max="14837" width="2" style="80" customWidth="1"/>
    <col min="14838" max="14838" width="5.88671875" style="80" customWidth="1"/>
    <col min="14839" max="14839" width="48.6640625" style="80" customWidth="1"/>
    <col min="14840" max="14840" width="14.88671875" style="80" customWidth="1"/>
    <col min="14841" max="14844" width="14.33203125" style="80" customWidth="1"/>
    <col min="14845" max="14845" width="11.6640625" style="80" customWidth="1"/>
    <col min="14846" max="14846" width="11.88671875" style="80" customWidth="1"/>
    <col min="14847" max="14847" width="10.33203125" style="80" bestFit="1" customWidth="1"/>
    <col min="14848" max="15092" width="9.44140625" style="80"/>
    <col min="15093" max="15093" width="2" style="80" customWidth="1"/>
    <col min="15094" max="15094" width="5.88671875" style="80" customWidth="1"/>
    <col min="15095" max="15095" width="48.6640625" style="80" customWidth="1"/>
    <col min="15096" max="15096" width="14.88671875" style="80" customWidth="1"/>
    <col min="15097" max="15100" width="14.33203125" style="80" customWidth="1"/>
    <col min="15101" max="15101" width="11.6640625" style="80" customWidth="1"/>
    <col min="15102" max="15102" width="11.88671875" style="80" customWidth="1"/>
    <col min="15103" max="15103" width="10.33203125" style="80" bestFit="1" customWidth="1"/>
    <col min="15104" max="15348" width="9.44140625" style="80"/>
    <col min="15349" max="15349" width="2" style="80" customWidth="1"/>
    <col min="15350" max="15350" width="5.88671875" style="80" customWidth="1"/>
    <col min="15351" max="15351" width="48.6640625" style="80" customWidth="1"/>
    <col min="15352" max="15352" width="14.88671875" style="80" customWidth="1"/>
    <col min="15353" max="15356" width="14.33203125" style="80" customWidth="1"/>
    <col min="15357" max="15357" width="11.6640625" style="80" customWidth="1"/>
    <col min="15358" max="15358" width="11.88671875" style="80" customWidth="1"/>
    <col min="15359" max="15359" width="10.33203125" style="80" bestFit="1" customWidth="1"/>
    <col min="15360" max="15604" width="9.44140625" style="80"/>
    <col min="15605" max="15605" width="2" style="80" customWidth="1"/>
    <col min="15606" max="15606" width="5.88671875" style="80" customWidth="1"/>
    <col min="15607" max="15607" width="48.6640625" style="80" customWidth="1"/>
    <col min="15608" max="15608" width="14.88671875" style="80" customWidth="1"/>
    <col min="15609" max="15612" width="14.33203125" style="80" customWidth="1"/>
    <col min="15613" max="15613" width="11.6640625" style="80" customWidth="1"/>
    <col min="15614" max="15614" width="11.88671875" style="80" customWidth="1"/>
    <col min="15615" max="15615" width="10.33203125" style="80" bestFit="1" customWidth="1"/>
    <col min="15616" max="15860" width="9.44140625" style="80"/>
    <col min="15861" max="15861" width="2" style="80" customWidth="1"/>
    <col min="15862" max="15862" width="5.88671875" style="80" customWidth="1"/>
    <col min="15863" max="15863" width="48.6640625" style="80" customWidth="1"/>
    <col min="15864" max="15864" width="14.88671875" style="80" customWidth="1"/>
    <col min="15865" max="15868" width="14.33203125" style="80" customWidth="1"/>
    <col min="15869" max="15869" width="11.6640625" style="80" customWidth="1"/>
    <col min="15870" max="15870" width="11.88671875" style="80" customWidth="1"/>
    <col min="15871" max="15871" width="10.33203125" style="80" bestFit="1" customWidth="1"/>
    <col min="15872" max="16116" width="9.44140625" style="80"/>
    <col min="16117" max="16117" width="2" style="80" customWidth="1"/>
    <col min="16118" max="16118" width="5.88671875" style="80" customWidth="1"/>
    <col min="16119" max="16119" width="48.6640625" style="80" customWidth="1"/>
    <col min="16120" max="16120" width="14.88671875" style="80" customWidth="1"/>
    <col min="16121" max="16124" width="14.33203125" style="80" customWidth="1"/>
    <col min="16125" max="16125" width="11.6640625" style="80" customWidth="1"/>
    <col min="16126" max="16126" width="11.88671875" style="80" customWidth="1"/>
    <col min="16127" max="16127" width="10.33203125" style="80" bestFit="1" customWidth="1"/>
    <col min="16128" max="16384" width="9.44140625" style="80"/>
  </cols>
  <sheetData>
    <row r="1" spans="1:10" ht="79.5" customHeight="1" thickBot="1">
      <c r="A1" s="310"/>
      <c r="B1" s="310"/>
      <c r="C1" s="310"/>
      <c r="D1" s="310"/>
      <c r="E1" s="310"/>
      <c r="F1" s="310"/>
    </row>
    <row r="2" spans="1:10" ht="15" customHeight="1">
      <c r="A2" s="311" t="s">
        <v>40</v>
      </c>
      <c r="B2" s="312"/>
      <c r="C2" s="312"/>
      <c r="D2" s="312"/>
      <c r="E2" s="312"/>
      <c r="F2" s="312"/>
    </row>
    <row r="3" spans="1:10" ht="15" customHeight="1">
      <c r="A3" s="313" t="str">
        <f>'Orçamento Base'!$A$3</f>
        <v>LOCALIZAÇÃO: RUA DESEMBARGADOR JOÃO PAES, S/N, DISTRITO DE IBIRANGA - ITAMBÉ/PE</v>
      </c>
      <c r="B3" s="314"/>
      <c r="C3" s="314"/>
      <c r="D3" s="314"/>
      <c r="E3" s="314"/>
      <c r="F3" s="314"/>
      <c r="G3" s="81"/>
    </row>
    <row r="4" spans="1:10" ht="43.2" customHeight="1">
      <c r="A4" s="349" t="str">
        <f>'Orçamento Base'!A4:E4</f>
        <v>OBJETO: IMPLANTAÇÃO DE SUBESTAÇÃO E INSTALAÇÕES DE PONTOS DE AR CONDICIONADO NO ESPAÇO EDUCATIVO URBANO, COM 12 SALAS DE AULA</v>
      </c>
      <c r="B4" s="350"/>
      <c r="C4" s="350"/>
      <c r="D4" s="350"/>
      <c r="E4" s="350"/>
      <c r="F4" s="350"/>
      <c r="G4" s="81"/>
    </row>
    <row r="5" spans="1:10" ht="15" customHeight="1" thickBot="1">
      <c r="A5" s="315" t="str">
        <f>'Orçamento Base'!A5</f>
        <v>DATA: MARÇO DE 2026</v>
      </c>
      <c r="B5" s="316"/>
      <c r="C5" s="316"/>
      <c r="D5" s="316"/>
      <c r="E5" s="316"/>
      <c r="F5" s="316"/>
      <c r="G5" s="81"/>
    </row>
    <row r="6" spans="1:10">
      <c r="A6" s="317" t="s">
        <v>66</v>
      </c>
      <c r="B6" s="317"/>
      <c r="C6" s="317"/>
      <c r="D6" s="317"/>
      <c r="E6" s="317"/>
      <c r="F6" s="317"/>
      <c r="G6" s="82"/>
    </row>
    <row r="7" spans="1:10" s="85" customFormat="1">
      <c r="A7" s="83"/>
      <c r="B7" s="84" t="s">
        <v>3</v>
      </c>
      <c r="C7" s="199" t="s">
        <v>56</v>
      </c>
      <c r="D7" s="200" t="s">
        <v>47</v>
      </c>
      <c r="E7" s="201" t="s">
        <v>67</v>
      </c>
      <c r="F7" s="84" t="s">
        <v>68</v>
      </c>
    </row>
    <row r="8" spans="1:10" s="85" customFormat="1" ht="15" customHeight="1">
      <c r="A8" s="83"/>
      <c r="B8" s="198" t="s">
        <v>14</v>
      </c>
      <c r="C8" s="202" t="str">
        <f>'Orçamento Base'!D9</f>
        <v>SERVIÇOS PRELIMINARES</v>
      </c>
      <c r="D8" s="203">
        <f>'Orçamento Base'!I12</f>
        <v>22900.2</v>
      </c>
      <c r="E8" s="204">
        <f>H8</f>
        <v>11450.1</v>
      </c>
      <c r="F8" s="204">
        <f>D8-E8</f>
        <v>11450.1</v>
      </c>
      <c r="G8" s="86">
        <f>SUM(E8:F8)</f>
        <v>22900.2</v>
      </c>
      <c r="H8" s="87">
        <f>ROUND(D8/2,2)</f>
        <v>11450.1</v>
      </c>
    </row>
    <row r="9" spans="1:10" s="85" customFormat="1" ht="15" customHeight="1">
      <c r="A9" s="83"/>
      <c r="B9" s="198" t="s">
        <v>23</v>
      </c>
      <c r="C9" s="202" t="str">
        <f>'Orçamento Base'!D14</f>
        <v>SUBESTAÇÃO AÉREA TRIFÁSICA DE 300 KVA</v>
      </c>
      <c r="D9" s="203">
        <f>'Orçamento Base'!I44</f>
        <v>86994.91</v>
      </c>
      <c r="E9" s="204">
        <f>H9</f>
        <v>86994.91</v>
      </c>
      <c r="F9" s="204"/>
      <c r="G9" s="86">
        <f>SUM(E9:F9)</f>
        <v>86994.91</v>
      </c>
      <c r="H9" s="87">
        <f>ROUND(D9/1,2)</f>
        <v>86994.91</v>
      </c>
    </row>
    <row r="10" spans="1:10" s="85" customFormat="1" ht="15" customHeight="1">
      <c r="A10" s="83"/>
      <c r="B10" s="198" t="s">
        <v>27</v>
      </c>
      <c r="C10" s="202" t="str">
        <f>'Orçamento Base'!D46</f>
        <v>INSTATALÇOES DE PONTOS DE AR CONDICIONADO</v>
      </c>
      <c r="D10" s="203">
        <f>'Orçamento Base'!I78</f>
        <v>108846.36</v>
      </c>
      <c r="E10" s="204">
        <f>D10*0.3</f>
        <v>32653.907999999999</v>
      </c>
      <c r="F10" s="204">
        <f>D10*0.7</f>
        <v>76192.45199999999</v>
      </c>
      <c r="G10" s="86">
        <f>SUM(E10:F10)</f>
        <v>108846.35999999999</v>
      </c>
      <c r="H10" s="87">
        <f>ROUND(D10/1,2)</f>
        <v>108846.36</v>
      </c>
    </row>
    <row r="11" spans="1:10" s="85" customFormat="1" ht="15" customHeight="1">
      <c r="A11" s="83"/>
      <c r="B11" s="88"/>
      <c r="C11" s="89"/>
      <c r="D11" s="90"/>
      <c r="E11" s="91"/>
      <c r="F11" s="91"/>
      <c r="G11" s="86">
        <f>SUM(E11:F11)</f>
        <v>0</v>
      </c>
      <c r="H11" s="87">
        <f>ROUND(D11/6,2)</f>
        <v>0</v>
      </c>
    </row>
    <row r="12" spans="1:10" s="85" customFormat="1" ht="20.100000000000001" customHeight="1">
      <c r="A12" s="83"/>
      <c r="B12" s="308"/>
      <c r="C12" s="309"/>
      <c r="D12" s="309"/>
      <c r="E12" s="309"/>
      <c r="F12" s="309"/>
      <c r="G12" s="86"/>
      <c r="H12" s="92">
        <f>SUM(G8:G10)</f>
        <v>218741.46999999997</v>
      </c>
      <c r="I12" s="93"/>
      <c r="J12" s="94"/>
    </row>
    <row r="13" spans="1:10" s="85" customFormat="1" ht="20.100000000000001" customHeight="1" thickBot="1">
      <c r="A13" s="95"/>
      <c r="B13" s="96"/>
      <c r="C13" s="97" t="s">
        <v>69</v>
      </c>
      <c r="D13" s="98">
        <f>SUM(D8:D10)</f>
        <v>218741.47</v>
      </c>
      <c r="E13" s="99" t="s">
        <v>70</v>
      </c>
      <c r="F13" s="99" t="s">
        <v>71</v>
      </c>
      <c r="G13" s="86"/>
      <c r="H13" s="100"/>
      <c r="I13" s="93"/>
      <c r="J13" s="94"/>
    </row>
    <row r="14" spans="1:10" s="85" customFormat="1" ht="12" customHeight="1">
      <c r="B14" s="96"/>
      <c r="C14" s="97" t="s">
        <v>72</v>
      </c>
      <c r="D14" s="101"/>
      <c r="E14" s="102">
        <f>SUM(E8:E10)</f>
        <v>131098.91800000001</v>
      </c>
      <c r="F14" s="102">
        <f>SUM(F8:F10)</f>
        <v>87642.551999999996</v>
      </c>
      <c r="G14" s="86">
        <f>SUM(E14:F14)</f>
        <v>218741.47</v>
      </c>
      <c r="H14" s="100"/>
      <c r="I14" s="93"/>
      <c r="J14" s="94"/>
    </row>
    <row r="15" spans="1:10" s="85" customFormat="1" ht="12.9" customHeight="1">
      <c r="B15" s="96"/>
      <c r="C15" s="97" t="s">
        <v>73</v>
      </c>
      <c r="D15" s="101"/>
      <c r="E15" s="103">
        <f>(E14*100/$D$13)/100</f>
        <v>0.59933270997950228</v>
      </c>
      <c r="F15" s="103">
        <f>(F14*100/$D$13)/100</f>
        <v>0.40066729002049767</v>
      </c>
      <c r="G15" s="104">
        <f>SUM(E15:F15)</f>
        <v>1</v>
      </c>
      <c r="H15" s="100"/>
      <c r="I15" s="93"/>
      <c r="J15" s="94"/>
    </row>
    <row r="16" spans="1:10" s="85" customFormat="1" ht="12.9" customHeight="1">
      <c r="B16" s="96"/>
      <c r="C16" s="97" t="s">
        <v>74</v>
      </c>
      <c r="D16" s="101"/>
      <c r="E16" s="105">
        <f>E14</f>
        <v>131098.91800000001</v>
      </c>
      <c r="F16" s="105">
        <f>E16+F14</f>
        <v>218741.47</v>
      </c>
      <c r="G16" s="86"/>
      <c r="H16" s="106"/>
      <c r="I16" s="107"/>
      <c r="J16" s="94"/>
    </row>
    <row r="17" spans="2:10" s="85" customFormat="1" ht="12.9" customHeight="1">
      <c r="B17" s="108"/>
      <c r="C17" s="97" t="s">
        <v>75</v>
      </c>
      <c r="D17" s="109"/>
      <c r="E17" s="110">
        <f>(E16*100/$D$13)/100</f>
        <v>0.59933270997950228</v>
      </c>
      <c r="F17" s="110">
        <f>(F16*100/$D$13)/100</f>
        <v>1</v>
      </c>
      <c r="G17" s="111">
        <f>SUM(E17:F17)</f>
        <v>1.5993327099795023</v>
      </c>
      <c r="H17" s="112"/>
      <c r="I17" s="93"/>
      <c r="J17" s="94"/>
    </row>
    <row r="18" spans="2:10" s="85" customFormat="1" ht="12.9" customHeight="1">
      <c r="B18" s="113"/>
      <c r="C18" s="114"/>
      <c r="D18" s="114"/>
      <c r="E18" s="115"/>
      <c r="F18" s="115"/>
      <c r="G18" s="106"/>
      <c r="H18" s="106"/>
      <c r="I18" s="106"/>
      <c r="J18" s="94"/>
    </row>
  </sheetData>
  <mergeCells count="7">
    <mergeCell ref="B12:F12"/>
    <mergeCell ref="A1:F1"/>
    <mergeCell ref="A2:F2"/>
    <mergeCell ref="A3:F3"/>
    <mergeCell ref="A4:F4"/>
    <mergeCell ref="A5:F5"/>
    <mergeCell ref="A6:F6"/>
  </mergeCells>
  <pageMargins left="0.51181102362204722" right="0.51181102362204722" top="0.78740157480314965" bottom="0.78740157480314965" header="0.31496062992125984" footer="0.31496062992125984"/>
  <pageSetup paperSize="9" scale="71" orientation="portrait" r:id="rId1"/>
  <headerFooter>
    <oddFooter>&amp;C&amp;G</oddFooter>
  </headerFooter>
  <colBreaks count="1" manualBreakCount="1">
    <brk id="6" max="1048575" man="1"/>
  </colBreaks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DD61C-9926-4D43-8E95-40CE1F7A051E}">
  <dimension ref="A1:M48"/>
  <sheetViews>
    <sheetView view="pageBreakPreview" zoomScaleNormal="100" zoomScaleSheetLayoutView="100" workbookViewId="0">
      <selection activeCell="A4" sqref="A4:C4"/>
    </sheetView>
  </sheetViews>
  <sheetFormatPr defaultColWidth="9.109375" defaultRowHeight="13.2"/>
  <cols>
    <col min="1" max="1" width="6.33203125" style="118" customWidth="1"/>
    <col min="2" max="2" width="67.5546875" style="118" customWidth="1"/>
    <col min="3" max="3" width="9.88671875" style="119" customWidth="1"/>
    <col min="4" max="4" width="4.6640625" style="118" customWidth="1"/>
    <col min="5" max="5" width="59.5546875" style="118" customWidth="1"/>
    <col min="6" max="8" width="9.109375" style="118"/>
    <col min="9" max="9" width="2.88671875" style="118" customWidth="1"/>
    <col min="10" max="10" width="48" style="118" customWidth="1"/>
    <col min="11" max="31" width="9.109375" style="118"/>
    <col min="32" max="32" width="6.33203125" style="118" customWidth="1"/>
    <col min="33" max="33" width="67.5546875" style="118" customWidth="1"/>
    <col min="34" max="34" width="9.88671875" style="118" customWidth="1"/>
    <col min="35" max="35" width="4.6640625" style="118" customWidth="1"/>
    <col min="36" max="36" width="59.5546875" style="118" customWidth="1"/>
    <col min="37" max="39" width="9.109375" style="118"/>
    <col min="40" max="40" width="2.88671875" style="118" customWidth="1"/>
    <col min="41" max="41" width="48" style="118" customWidth="1"/>
    <col min="42" max="262" width="9.109375" style="118"/>
    <col min="263" max="263" width="6.33203125" style="118" customWidth="1"/>
    <col min="264" max="264" width="12.5546875" style="118" customWidth="1"/>
    <col min="265" max="265" width="8.6640625" style="118" customWidth="1"/>
    <col min="266" max="266" width="11.6640625" style="118" customWidth="1"/>
    <col min="267" max="267" width="9.109375" style="118"/>
    <col min="268" max="268" width="2.5546875" style="118" customWidth="1"/>
    <col min="269" max="269" width="9.109375" style="118"/>
    <col min="270" max="270" width="2.6640625" style="118" customWidth="1"/>
    <col min="271" max="287" width="9.109375" style="118"/>
    <col min="288" max="288" width="6.33203125" style="118" customWidth="1"/>
    <col min="289" max="289" width="67.5546875" style="118" customWidth="1"/>
    <col min="290" max="290" width="9.88671875" style="118" customWidth="1"/>
    <col min="291" max="291" width="4.6640625" style="118" customWidth="1"/>
    <col min="292" max="292" width="59.5546875" style="118" customWidth="1"/>
    <col min="293" max="295" width="9.109375" style="118"/>
    <col min="296" max="296" width="2.88671875" style="118" customWidth="1"/>
    <col min="297" max="297" width="48" style="118" customWidth="1"/>
    <col min="298" max="518" width="9.109375" style="118"/>
    <col min="519" max="519" width="6.33203125" style="118" customWidth="1"/>
    <col min="520" max="520" width="12.5546875" style="118" customWidth="1"/>
    <col min="521" max="521" width="8.6640625" style="118" customWidth="1"/>
    <col min="522" max="522" width="11.6640625" style="118" customWidth="1"/>
    <col min="523" max="523" width="9.109375" style="118"/>
    <col min="524" max="524" width="2.5546875" style="118" customWidth="1"/>
    <col min="525" max="525" width="9.109375" style="118"/>
    <col min="526" max="526" width="2.6640625" style="118" customWidth="1"/>
    <col min="527" max="543" width="9.109375" style="118"/>
    <col min="544" max="544" width="6.33203125" style="118" customWidth="1"/>
    <col min="545" max="545" width="67.5546875" style="118" customWidth="1"/>
    <col min="546" max="546" width="9.88671875" style="118" customWidth="1"/>
    <col min="547" max="547" width="4.6640625" style="118" customWidth="1"/>
    <col min="548" max="548" width="59.5546875" style="118" customWidth="1"/>
    <col min="549" max="551" width="9.109375" style="118"/>
    <col min="552" max="552" width="2.88671875" style="118" customWidth="1"/>
    <col min="553" max="553" width="48" style="118" customWidth="1"/>
    <col min="554" max="774" width="9.109375" style="118"/>
    <col min="775" max="775" width="6.33203125" style="118" customWidth="1"/>
    <col min="776" max="776" width="12.5546875" style="118" customWidth="1"/>
    <col min="777" max="777" width="8.6640625" style="118" customWidth="1"/>
    <col min="778" max="778" width="11.6640625" style="118" customWidth="1"/>
    <col min="779" max="779" width="9.109375" style="118"/>
    <col min="780" max="780" width="2.5546875" style="118" customWidth="1"/>
    <col min="781" max="781" width="9.109375" style="118"/>
    <col min="782" max="782" width="2.6640625" style="118" customWidth="1"/>
    <col min="783" max="799" width="9.109375" style="118"/>
    <col min="800" max="800" width="6.33203125" style="118" customWidth="1"/>
    <col min="801" max="801" width="67.5546875" style="118" customWidth="1"/>
    <col min="802" max="802" width="9.88671875" style="118" customWidth="1"/>
    <col min="803" max="803" width="4.6640625" style="118" customWidth="1"/>
    <col min="804" max="804" width="59.5546875" style="118" customWidth="1"/>
    <col min="805" max="807" width="9.109375" style="118"/>
    <col min="808" max="808" width="2.88671875" style="118" customWidth="1"/>
    <col min="809" max="809" width="48" style="118" customWidth="1"/>
    <col min="810" max="1030" width="9.109375" style="118"/>
    <col min="1031" max="1031" width="6.33203125" style="118" customWidth="1"/>
    <col min="1032" max="1032" width="12.5546875" style="118" customWidth="1"/>
    <col min="1033" max="1033" width="8.6640625" style="118" customWidth="1"/>
    <col min="1034" max="1034" width="11.6640625" style="118" customWidth="1"/>
    <col min="1035" max="1035" width="9.109375" style="118"/>
    <col min="1036" max="1036" width="2.5546875" style="118" customWidth="1"/>
    <col min="1037" max="1037" width="9.109375" style="118"/>
    <col min="1038" max="1038" width="2.6640625" style="118" customWidth="1"/>
    <col min="1039" max="1055" width="9.109375" style="118"/>
    <col min="1056" max="1056" width="6.33203125" style="118" customWidth="1"/>
    <col min="1057" max="1057" width="67.5546875" style="118" customWidth="1"/>
    <col min="1058" max="1058" width="9.88671875" style="118" customWidth="1"/>
    <col min="1059" max="1059" width="4.6640625" style="118" customWidth="1"/>
    <col min="1060" max="1060" width="59.5546875" style="118" customWidth="1"/>
    <col min="1061" max="1063" width="9.109375" style="118"/>
    <col min="1064" max="1064" width="2.88671875" style="118" customWidth="1"/>
    <col min="1065" max="1065" width="48" style="118" customWidth="1"/>
    <col min="1066" max="1286" width="9.109375" style="118"/>
    <col min="1287" max="1287" width="6.33203125" style="118" customWidth="1"/>
    <col min="1288" max="1288" width="12.5546875" style="118" customWidth="1"/>
    <col min="1289" max="1289" width="8.6640625" style="118" customWidth="1"/>
    <col min="1290" max="1290" width="11.6640625" style="118" customWidth="1"/>
    <col min="1291" max="1291" width="9.109375" style="118"/>
    <col min="1292" max="1292" width="2.5546875" style="118" customWidth="1"/>
    <col min="1293" max="1293" width="9.109375" style="118"/>
    <col min="1294" max="1294" width="2.6640625" style="118" customWidth="1"/>
    <col min="1295" max="1311" width="9.109375" style="118"/>
    <col min="1312" max="1312" width="6.33203125" style="118" customWidth="1"/>
    <col min="1313" max="1313" width="67.5546875" style="118" customWidth="1"/>
    <col min="1314" max="1314" width="9.88671875" style="118" customWidth="1"/>
    <col min="1315" max="1315" width="4.6640625" style="118" customWidth="1"/>
    <col min="1316" max="1316" width="59.5546875" style="118" customWidth="1"/>
    <col min="1317" max="1319" width="9.109375" style="118"/>
    <col min="1320" max="1320" width="2.88671875" style="118" customWidth="1"/>
    <col min="1321" max="1321" width="48" style="118" customWidth="1"/>
    <col min="1322" max="1542" width="9.109375" style="118"/>
    <col min="1543" max="1543" width="6.33203125" style="118" customWidth="1"/>
    <col min="1544" max="1544" width="12.5546875" style="118" customWidth="1"/>
    <col min="1545" max="1545" width="8.6640625" style="118" customWidth="1"/>
    <col min="1546" max="1546" width="11.6640625" style="118" customWidth="1"/>
    <col min="1547" max="1547" width="9.109375" style="118"/>
    <col min="1548" max="1548" width="2.5546875" style="118" customWidth="1"/>
    <col min="1549" max="1549" width="9.109375" style="118"/>
    <col min="1550" max="1550" width="2.6640625" style="118" customWidth="1"/>
    <col min="1551" max="1567" width="9.109375" style="118"/>
    <col min="1568" max="1568" width="6.33203125" style="118" customWidth="1"/>
    <col min="1569" max="1569" width="67.5546875" style="118" customWidth="1"/>
    <col min="1570" max="1570" width="9.88671875" style="118" customWidth="1"/>
    <col min="1571" max="1571" width="4.6640625" style="118" customWidth="1"/>
    <col min="1572" max="1572" width="59.5546875" style="118" customWidth="1"/>
    <col min="1573" max="1575" width="9.109375" style="118"/>
    <col min="1576" max="1576" width="2.88671875" style="118" customWidth="1"/>
    <col min="1577" max="1577" width="48" style="118" customWidth="1"/>
    <col min="1578" max="1798" width="9.109375" style="118"/>
    <col min="1799" max="1799" width="6.33203125" style="118" customWidth="1"/>
    <col min="1800" max="1800" width="12.5546875" style="118" customWidth="1"/>
    <col min="1801" max="1801" width="8.6640625" style="118" customWidth="1"/>
    <col min="1802" max="1802" width="11.6640625" style="118" customWidth="1"/>
    <col min="1803" max="1803" width="9.109375" style="118"/>
    <col min="1804" max="1804" width="2.5546875" style="118" customWidth="1"/>
    <col min="1805" max="1805" width="9.109375" style="118"/>
    <col min="1806" max="1806" width="2.6640625" style="118" customWidth="1"/>
    <col min="1807" max="1823" width="9.109375" style="118"/>
    <col min="1824" max="1824" width="6.33203125" style="118" customWidth="1"/>
    <col min="1825" max="1825" width="67.5546875" style="118" customWidth="1"/>
    <col min="1826" max="1826" width="9.88671875" style="118" customWidth="1"/>
    <col min="1827" max="1827" width="4.6640625" style="118" customWidth="1"/>
    <col min="1828" max="1828" width="59.5546875" style="118" customWidth="1"/>
    <col min="1829" max="1831" width="9.109375" style="118"/>
    <col min="1832" max="1832" width="2.88671875" style="118" customWidth="1"/>
    <col min="1833" max="1833" width="48" style="118" customWidth="1"/>
    <col min="1834" max="2054" width="9.109375" style="118"/>
    <col min="2055" max="2055" width="6.33203125" style="118" customWidth="1"/>
    <col min="2056" max="2056" width="12.5546875" style="118" customWidth="1"/>
    <col min="2057" max="2057" width="8.6640625" style="118" customWidth="1"/>
    <col min="2058" max="2058" width="11.6640625" style="118" customWidth="1"/>
    <col min="2059" max="2059" width="9.109375" style="118"/>
    <col min="2060" max="2060" width="2.5546875" style="118" customWidth="1"/>
    <col min="2061" max="2061" width="9.109375" style="118"/>
    <col min="2062" max="2062" width="2.6640625" style="118" customWidth="1"/>
    <col min="2063" max="2079" width="9.109375" style="118"/>
    <col min="2080" max="2080" width="6.33203125" style="118" customWidth="1"/>
    <col min="2081" max="2081" width="67.5546875" style="118" customWidth="1"/>
    <col min="2082" max="2082" width="9.88671875" style="118" customWidth="1"/>
    <col min="2083" max="2083" width="4.6640625" style="118" customWidth="1"/>
    <col min="2084" max="2084" width="59.5546875" style="118" customWidth="1"/>
    <col min="2085" max="2087" width="9.109375" style="118"/>
    <col min="2088" max="2088" width="2.88671875" style="118" customWidth="1"/>
    <col min="2089" max="2089" width="48" style="118" customWidth="1"/>
    <col min="2090" max="2310" width="9.109375" style="118"/>
    <col min="2311" max="2311" width="6.33203125" style="118" customWidth="1"/>
    <col min="2312" max="2312" width="12.5546875" style="118" customWidth="1"/>
    <col min="2313" max="2313" width="8.6640625" style="118" customWidth="1"/>
    <col min="2314" max="2314" width="11.6640625" style="118" customWidth="1"/>
    <col min="2315" max="2315" width="9.109375" style="118"/>
    <col min="2316" max="2316" width="2.5546875" style="118" customWidth="1"/>
    <col min="2317" max="2317" width="9.109375" style="118"/>
    <col min="2318" max="2318" width="2.6640625" style="118" customWidth="1"/>
    <col min="2319" max="2335" width="9.109375" style="118"/>
    <col min="2336" max="2336" width="6.33203125" style="118" customWidth="1"/>
    <col min="2337" max="2337" width="67.5546875" style="118" customWidth="1"/>
    <col min="2338" max="2338" width="9.88671875" style="118" customWidth="1"/>
    <col min="2339" max="2339" width="4.6640625" style="118" customWidth="1"/>
    <col min="2340" max="2340" width="59.5546875" style="118" customWidth="1"/>
    <col min="2341" max="2343" width="9.109375" style="118"/>
    <col min="2344" max="2344" width="2.88671875" style="118" customWidth="1"/>
    <col min="2345" max="2345" width="48" style="118" customWidth="1"/>
    <col min="2346" max="2566" width="9.109375" style="118"/>
    <col min="2567" max="2567" width="6.33203125" style="118" customWidth="1"/>
    <col min="2568" max="2568" width="12.5546875" style="118" customWidth="1"/>
    <col min="2569" max="2569" width="8.6640625" style="118" customWidth="1"/>
    <col min="2570" max="2570" width="11.6640625" style="118" customWidth="1"/>
    <col min="2571" max="2571" width="9.109375" style="118"/>
    <col min="2572" max="2572" width="2.5546875" style="118" customWidth="1"/>
    <col min="2573" max="2573" width="9.109375" style="118"/>
    <col min="2574" max="2574" width="2.6640625" style="118" customWidth="1"/>
    <col min="2575" max="2591" width="9.109375" style="118"/>
    <col min="2592" max="2592" width="6.33203125" style="118" customWidth="1"/>
    <col min="2593" max="2593" width="67.5546875" style="118" customWidth="1"/>
    <col min="2594" max="2594" width="9.88671875" style="118" customWidth="1"/>
    <col min="2595" max="2595" width="4.6640625" style="118" customWidth="1"/>
    <col min="2596" max="2596" width="59.5546875" style="118" customWidth="1"/>
    <col min="2597" max="2599" width="9.109375" style="118"/>
    <col min="2600" max="2600" width="2.88671875" style="118" customWidth="1"/>
    <col min="2601" max="2601" width="48" style="118" customWidth="1"/>
    <col min="2602" max="2822" width="9.109375" style="118"/>
    <col min="2823" max="2823" width="6.33203125" style="118" customWidth="1"/>
    <col min="2824" max="2824" width="12.5546875" style="118" customWidth="1"/>
    <col min="2825" max="2825" width="8.6640625" style="118" customWidth="1"/>
    <col min="2826" max="2826" width="11.6640625" style="118" customWidth="1"/>
    <col min="2827" max="2827" width="9.109375" style="118"/>
    <col min="2828" max="2828" width="2.5546875" style="118" customWidth="1"/>
    <col min="2829" max="2829" width="9.109375" style="118"/>
    <col min="2830" max="2830" width="2.6640625" style="118" customWidth="1"/>
    <col min="2831" max="2847" width="9.109375" style="118"/>
    <col min="2848" max="2848" width="6.33203125" style="118" customWidth="1"/>
    <col min="2849" max="2849" width="67.5546875" style="118" customWidth="1"/>
    <col min="2850" max="2850" width="9.88671875" style="118" customWidth="1"/>
    <col min="2851" max="2851" width="4.6640625" style="118" customWidth="1"/>
    <col min="2852" max="2852" width="59.5546875" style="118" customWidth="1"/>
    <col min="2853" max="2855" width="9.109375" style="118"/>
    <col min="2856" max="2856" width="2.88671875" style="118" customWidth="1"/>
    <col min="2857" max="2857" width="48" style="118" customWidth="1"/>
    <col min="2858" max="3078" width="9.109375" style="118"/>
    <col min="3079" max="3079" width="6.33203125" style="118" customWidth="1"/>
    <col min="3080" max="3080" width="12.5546875" style="118" customWidth="1"/>
    <col min="3081" max="3081" width="8.6640625" style="118" customWidth="1"/>
    <col min="3082" max="3082" width="11.6640625" style="118" customWidth="1"/>
    <col min="3083" max="3083" width="9.109375" style="118"/>
    <col min="3084" max="3084" width="2.5546875" style="118" customWidth="1"/>
    <col min="3085" max="3085" width="9.109375" style="118"/>
    <col min="3086" max="3086" width="2.6640625" style="118" customWidth="1"/>
    <col min="3087" max="3103" width="9.109375" style="118"/>
    <col min="3104" max="3104" width="6.33203125" style="118" customWidth="1"/>
    <col min="3105" max="3105" width="67.5546875" style="118" customWidth="1"/>
    <col min="3106" max="3106" width="9.88671875" style="118" customWidth="1"/>
    <col min="3107" max="3107" width="4.6640625" style="118" customWidth="1"/>
    <col min="3108" max="3108" width="59.5546875" style="118" customWidth="1"/>
    <col min="3109" max="3111" width="9.109375" style="118"/>
    <col min="3112" max="3112" width="2.88671875" style="118" customWidth="1"/>
    <col min="3113" max="3113" width="48" style="118" customWidth="1"/>
    <col min="3114" max="3334" width="9.109375" style="118"/>
    <col min="3335" max="3335" width="6.33203125" style="118" customWidth="1"/>
    <col min="3336" max="3336" width="12.5546875" style="118" customWidth="1"/>
    <col min="3337" max="3337" width="8.6640625" style="118" customWidth="1"/>
    <col min="3338" max="3338" width="11.6640625" style="118" customWidth="1"/>
    <col min="3339" max="3339" width="9.109375" style="118"/>
    <col min="3340" max="3340" width="2.5546875" style="118" customWidth="1"/>
    <col min="3341" max="3341" width="9.109375" style="118"/>
    <col min="3342" max="3342" width="2.6640625" style="118" customWidth="1"/>
    <col min="3343" max="3359" width="9.109375" style="118"/>
    <col min="3360" max="3360" width="6.33203125" style="118" customWidth="1"/>
    <col min="3361" max="3361" width="67.5546875" style="118" customWidth="1"/>
    <col min="3362" max="3362" width="9.88671875" style="118" customWidth="1"/>
    <col min="3363" max="3363" width="4.6640625" style="118" customWidth="1"/>
    <col min="3364" max="3364" width="59.5546875" style="118" customWidth="1"/>
    <col min="3365" max="3367" width="9.109375" style="118"/>
    <col min="3368" max="3368" width="2.88671875" style="118" customWidth="1"/>
    <col min="3369" max="3369" width="48" style="118" customWidth="1"/>
    <col min="3370" max="3590" width="9.109375" style="118"/>
    <col min="3591" max="3591" width="6.33203125" style="118" customWidth="1"/>
    <col min="3592" max="3592" width="12.5546875" style="118" customWidth="1"/>
    <col min="3593" max="3593" width="8.6640625" style="118" customWidth="1"/>
    <col min="3594" max="3594" width="11.6640625" style="118" customWidth="1"/>
    <col min="3595" max="3595" width="9.109375" style="118"/>
    <col min="3596" max="3596" width="2.5546875" style="118" customWidth="1"/>
    <col min="3597" max="3597" width="9.109375" style="118"/>
    <col min="3598" max="3598" width="2.6640625" style="118" customWidth="1"/>
    <col min="3599" max="3615" width="9.109375" style="118"/>
    <col min="3616" max="3616" width="6.33203125" style="118" customWidth="1"/>
    <col min="3617" max="3617" width="67.5546875" style="118" customWidth="1"/>
    <col min="3618" max="3618" width="9.88671875" style="118" customWidth="1"/>
    <col min="3619" max="3619" width="4.6640625" style="118" customWidth="1"/>
    <col min="3620" max="3620" width="59.5546875" style="118" customWidth="1"/>
    <col min="3621" max="3623" width="9.109375" style="118"/>
    <col min="3624" max="3624" width="2.88671875" style="118" customWidth="1"/>
    <col min="3625" max="3625" width="48" style="118" customWidth="1"/>
    <col min="3626" max="3846" width="9.109375" style="118"/>
    <col min="3847" max="3847" width="6.33203125" style="118" customWidth="1"/>
    <col min="3848" max="3848" width="12.5546875" style="118" customWidth="1"/>
    <col min="3849" max="3849" width="8.6640625" style="118" customWidth="1"/>
    <col min="3850" max="3850" width="11.6640625" style="118" customWidth="1"/>
    <col min="3851" max="3851" width="9.109375" style="118"/>
    <col min="3852" max="3852" width="2.5546875" style="118" customWidth="1"/>
    <col min="3853" max="3853" width="9.109375" style="118"/>
    <col min="3854" max="3854" width="2.6640625" style="118" customWidth="1"/>
    <col min="3855" max="3871" width="9.109375" style="118"/>
    <col min="3872" max="3872" width="6.33203125" style="118" customWidth="1"/>
    <col min="3873" max="3873" width="67.5546875" style="118" customWidth="1"/>
    <col min="3874" max="3874" width="9.88671875" style="118" customWidth="1"/>
    <col min="3875" max="3875" width="4.6640625" style="118" customWidth="1"/>
    <col min="3876" max="3876" width="59.5546875" style="118" customWidth="1"/>
    <col min="3877" max="3879" width="9.109375" style="118"/>
    <col min="3880" max="3880" width="2.88671875" style="118" customWidth="1"/>
    <col min="3881" max="3881" width="48" style="118" customWidth="1"/>
    <col min="3882" max="4102" width="9.109375" style="118"/>
    <col min="4103" max="4103" width="6.33203125" style="118" customWidth="1"/>
    <col min="4104" max="4104" width="12.5546875" style="118" customWidth="1"/>
    <col min="4105" max="4105" width="8.6640625" style="118" customWidth="1"/>
    <col min="4106" max="4106" width="11.6640625" style="118" customWidth="1"/>
    <col min="4107" max="4107" width="9.109375" style="118"/>
    <col min="4108" max="4108" width="2.5546875" style="118" customWidth="1"/>
    <col min="4109" max="4109" width="9.109375" style="118"/>
    <col min="4110" max="4110" width="2.6640625" style="118" customWidth="1"/>
    <col min="4111" max="4127" width="9.109375" style="118"/>
    <col min="4128" max="4128" width="6.33203125" style="118" customWidth="1"/>
    <col min="4129" max="4129" width="67.5546875" style="118" customWidth="1"/>
    <col min="4130" max="4130" width="9.88671875" style="118" customWidth="1"/>
    <col min="4131" max="4131" width="4.6640625" style="118" customWidth="1"/>
    <col min="4132" max="4132" width="59.5546875" style="118" customWidth="1"/>
    <col min="4133" max="4135" width="9.109375" style="118"/>
    <col min="4136" max="4136" width="2.88671875" style="118" customWidth="1"/>
    <col min="4137" max="4137" width="48" style="118" customWidth="1"/>
    <col min="4138" max="4358" width="9.109375" style="118"/>
    <col min="4359" max="4359" width="6.33203125" style="118" customWidth="1"/>
    <col min="4360" max="4360" width="12.5546875" style="118" customWidth="1"/>
    <col min="4361" max="4361" width="8.6640625" style="118" customWidth="1"/>
    <col min="4362" max="4362" width="11.6640625" style="118" customWidth="1"/>
    <col min="4363" max="4363" width="9.109375" style="118"/>
    <col min="4364" max="4364" width="2.5546875" style="118" customWidth="1"/>
    <col min="4365" max="4365" width="9.109375" style="118"/>
    <col min="4366" max="4366" width="2.6640625" style="118" customWidth="1"/>
    <col min="4367" max="4383" width="9.109375" style="118"/>
    <col min="4384" max="4384" width="6.33203125" style="118" customWidth="1"/>
    <col min="4385" max="4385" width="67.5546875" style="118" customWidth="1"/>
    <col min="4386" max="4386" width="9.88671875" style="118" customWidth="1"/>
    <col min="4387" max="4387" width="4.6640625" style="118" customWidth="1"/>
    <col min="4388" max="4388" width="59.5546875" style="118" customWidth="1"/>
    <col min="4389" max="4391" width="9.109375" style="118"/>
    <col min="4392" max="4392" width="2.88671875" style="118" customWidth="1"/>
    <col min="4393" max="4393" width="48" style="118" customWidth="1"/>
    <col min="4394" max="4614" width="9.109375" style="118"/>
    <col min="4615" max="4615" width="6.33203125" style="118" customWidth="1"/>
    <col min="4616" max="4616" width="12.5546875" style="118" customWidth="1"/>
    <col min="4617" max="4617" width="8.6640625" style="118" customWidth="1"/>
    <col min="4618" max="4618" width="11.6640625" style="118" customWidth="1"/>
    <col min="4619" max="4619" width="9.109375" style="118"/>
    <col min="4620" max="4620" width="2.5546875" style="118" customWidth="1"/>
    <col min="4621" max="4621" width="9.109375" style="118"/>
    <col min="4622" max="4622" width="2.6640625" style="118" customWidth="1"/>
    <col min="4623" max="4639" width="9.109375" style="118"/>
    <col min="4640" max="4640" width="6.33203125" style="118" customWidth="1"/>
    <col min="4641" max="4641" width="67.5546875" style="118" customWidth="1"/>
    <col min="4642" max="4642" width="9.88671875" style="118" customWidth="1"/>
    <col min="4643" max="4643" width="4.6640625" style="118" customWidth="1"/>
    <col min="4644" max="4644" width="59.5546875" style="118" customWidth="1"/>
    <col min="4645" max="4647" width="9.109375" style="118"/>
    <col min="4648" max="4648" width="2.88671875" style="118" customWidth="1"/>
    <col min="4649" max="4649" width="48" style="118" customWidth="1"/>
    <col min="4650" max="4870" width="9.109375" style="118"/>
    <col min="4871" max="4871" width="6.33203125" style="118" customWidth="1"/>
    <col min="4872" max="4872" width="12.5546875" style="118" customWidth="1"/>
    <col min="4873" max="4873" width="8.6640625" style="118" customWidth="1"/>
    <col min="4874" max="4874" width="11.6640625" style="118" customWidth="1"/>
    <col min="4875" max="4875" width="9.109375" style="118"/>
    <col min="4876" max="4876" width="2.5546875" style="118" customWidth="1"/>
    <col min="4877" max="4877" width="9.109375" style="118"/>
    <col min="4878" max="4878" width="2.6640625" style="118" customWidth="1"/>
    <col min="4879" max="4895" width="9.109375" style="118"/>
    <col min="4896" max="4896" width="6.33203125" style="118" customWidth="1"/>
    <col min="4897" max="4897" width="67.5546875" style="118" customWidth="1"/>
    <col min="4898" max="4898" width="9.88671875" style="118" customWidth="1"/>
    <col min="4899" max="4899" width="4.6640625" style="118" customWidth="1"/>
    <col min="4900" max="4900" width="59.5546875" style="118" customWidth="1"/>
    <col min="4901" max="4903" width="9.109375" style="118"/>
    <col min="4904" max="4904" width="2.88671875" style="118" customWidth="1"/>
    <col min="4905" max="4905" width="48" style="118" customWidth="1"/>
    <col min="4906" max="5126" width="9.109375" style="118"/>
    <col min="5127" max="5127" width="6.33203125" style="118" customWidth="1"/>
    <col min="5128" max="5128" width="12.5546875" style="118" customWidth="1"/>
    <col min="5129" max="5129" width="8.6640625" style="118" customWidth="1"/>
    <col min="5130" max="5130" width="11.6640625" style="118" customWidth="1"/>
    <col min="5131" max="5131" width="9.109375" style="118"/>
    <col min="5132" max="5132" width="2.5546875" style="118" customWidth="1"/>
    <col min="5133" max="5133" width="9.109375" style="118"/>
    <col min="5134" max="5134" width="2.6640625" style="118" customWidth="1"/>
    <col min="5135" max="5151" width="9.109375" style="118"/>
    <col min="5152" max="5152" width="6.33203125" style="118" customWidth="1"/>
    <col min="5153" max="5153" width="67.5546875" style="118" customWidth="1"/>
    <col min="5154" max="5154" width="9.88671875" style="118" customWidth="1"/>
    <col min="5155" max="5155" width="4.6640625" style="118" customWidth="1"/>
    <col min="5156" max="5156" width="59.5546875" style="118" customWidth="1"/>
    <col min="5157" max="5159" width="9.109375" style="118"/>
    <col min="5160" max="5160" width="2.88671875" style="118" customWidth="1"/>
    <col min="5161" max="5161" width="48" style="118" customWidth="1"/>
    <col min="5162" max="5382" width="9.109375" style="118"/>
    <col min="5383" max="5383" width="6.33203125" style="118" customWidth="1"/>
    <col min="5384" max="5384" width="12.5546875" style="118" customWidth="1"/>
    <col min="5385" max="5385" width="8.6640625" style="118" customWidth="1"/>
    <col min="5386" max="5386" width="11.6640625" style="118" customWidth="1"/>
    <col min="5387" max="5387" width="9.109375" style="118"/>
    <col min="5388" max="5388" width="2.5546875" style="118" customWidth="1"/>
    <col min="5389" max="5389" width="9.109375" style="118"/>
    <col min="5390" max="5390" width="2.6640625" style="118" customWidth="1"/>
    <col min="5391" max="5407" width="9.109375" style="118"/>
    <col min="5408" max="5408" width="6.33203125" style="118" customWidth="1"/>
    <col min="5409" max="5409" width="67.5546875" style="118" customWidth="1"/>
    <col min="5410" max="5410" width="9.88671875" style="118" customWidth="1"/>
    <col min="5411" max="5411" width="4.6640625" style="118" customWidth="1"/>
    <col min="5412" max="5412" width="59.5546875" style="118" customWidth="1"/>
    <col min="5413" max="5415" width="9.109375" style="118"/>
    <col min="5416" max="5416" width="2.88671875" style="118" customWidth="1"/>
    <col min="5417" max="5417" width="48" style="118" customWidth="1"/>
    <col min="5418" max="5638" width="9.109375" style="118"/>
    <col min="5639" max="5639" width="6.33203125" style="118" customWidth="1"/>
    <col min="5640" max="5640" width="12.5546875" style="118" customWidth="1"/>
    <col min="5641" max="5641" width="8.6640625" style="118" customWidth="1"/>
    <col min="5642" max="5642" width="11.6640625" style="118" customWidth="1"/>
    <col min="5643" max="5643" width="9.109375" style="118"/>
    <col min="5644" max="5644" width="2.5546875" style="118" customWidth="1"/>
    <col min="5645" max="5645" width="9.109375" style="118"/>
    <col min="5646" max="5646" width="2.6640625" style="118" customWidth="1"/>
    <col min="5647" max="5663" width="9.109375" style="118"/>
    <col min="5664" max="5664" width="6.33203125" style="118" customWidth="1"/>
    <col min="5665" max="5665" width="67.5546875" style="118" customWidth="1"/>
    <col min="5666" max="5666" width="9.88671875" style="118" customWidth="1"/>
    <col min="5667" max="5667" width="4.6640625" style="118" customWidth="1"/>
    <col min="5668" max="5668" width="59.5546875" style="118" customWidth="1"/>
    <col min="5669" max="5671" width="9.109375" style="118"/>
    <col min="5672" max="5672" width="2.88671875" style="118" customWidth="1"/>
    <col min="5673" max="5673" width="48" style="118" customWidth="1"/>
    <col min="5674" max="5894" width="9.109375" style="118"/>
    <col min="5895" max="5895" width="6.33203125" style="118" customWidth="1"/>
    <col min="5896" max="5896" width="12.5546875" style="118" customWidth="1"/>
    <col min="5897" max="5897" width="8.6640625" style="118" customWidth="1"/>
    <col min="5898" max="5898" width="11.6640625" style="118" customWidth="1"/>
    <col min="5899" max="5899" width="9.109375" style="118"/>
    <col min="5900" max="5900" width="2.5546875" style="118" customWidth="1"/>
    <col min="5901" max="5901" width="9.109375" style="118"/>
    <col min="5902" max="5902" width="2.6640625" style="118" customWidth="1"/>
    <col min="5903" max="5919" width="9.109375" style="118"/>
    <col min="5920" max="5920" width="6.33203125" style="118" customWidth="1"/>
    <col min="5921" max="5921" width="67.5546875" style="118" customWidth="1"/>
    <col min="5922" max="5922" width="9.88671875" style="118" customWidth="1"/>
    <col min="5923" max="5923" width="4.6640625" style="118" customWidth="1"/>
    <col min="5924" max="5924" width="59.5546875" style="118" customWidth="1"/>
    <col min="5925" max="5927" width="9.109375" style="118"/>
    <col min="5928" max="5928" width="2.88671875" style="118" customWidth="1"/>
    <col min="5929" max="5929" width="48" style="118" customWidth="1"/>
    <col min="5930" max="6150" width="9.109375" style="118"/>
    <col min="6151" max="6151" width="6.33203125" style="118" customWidth="1"/>
    <col min="6152" max="6152" width="12.5546875" style="118" customWidth="1"/>
    <col min="6153" max="6153" width="8.6640625" style="118" customWidth="1"/>
    <col min="6154" max="6154" width="11.6640625" style="118" customWidth="1"/>
    <col min="6155" max="6155" width="9.109375" style="118"/>
    <col min="6156" max="6156" width="2.5546875" style="118" customWidth="1"/>
    <col min="6157" max="6157" width="9.109375" style="118"/>
    <col min="6158" max="6158" width="2.6640625" style="118" customWidth="1"/>
    <col min="6159" max="6175" width="9.109375" style="118"/>
    <col min="6176" max="6176" width="6.33203125" style="118" customWidth="1"/>
    <col min="6177" max="6177" width="67.5546875" style="118" customWidth="1"/>
    <col min="6178" max="6178" width="9.88671875" style="118" customWidth="1"/>
    <col min="6179" max="6179" width="4.6640625" style="118" customWidth="1"/>
    <col min="6180" max="6180" width="59.5546875" style="118" customWidth="1"/>
    <col min="6181" max="6183" width="9.109375" style="118"/>
    <col min="6184" max="6184" width="2.88671875" style="118" customWidth="1"/>
    <col min="6185" max="6185" width="48" style="118" customWidth="1"/>
    <col min="6186" max="6406" width="9.109375" style="118"/>
    <col min="6407" max="6407" width="6.33203125" style="118" customWidth="1"/>
    <col min="6408" max="6408" width="12.5546875" style="118" customWidth="1"/>
    <col min="6409" max="6409" width="8.6640625" style="118" customWidth="1"/>
    <col min="6410" max="6410" width="11.6640625" style="118" customWidth="1"/>
    <col min="6411" max="6411" width="9.109375" style="118"/>
    <col min="6412" max="6412" width="2.5546875" style="118" customWidth="1"/>
    <col min="6413" max="6413" width="9.109375" style="118"/>
    <col min="6414" max="6414" width="2.6640625" style="118" customWidth="1"/>
    <col min="6415" max="6431" width="9.109375" style="118"/>
    <col min="6432" max="6432" width="6.33203125" style="118" customWidth="1"/>
    <col min="6433" max="6433" width="67.5546875" style="118" customWidth="1"/>
    <col min="6434" max="6434" width="9.88671875" style="118" customWidth="1"/>
    <col min="6435" max="6435" width="4.6640625" style="118" customWidth="1"/>
    <col min="6436" max="6436" width="59.5546875" style="118" customWidth="1"/>
    <col min="6437" max="6439" width="9.109375" style="118"/>
    <col min="6440" max="6440" width="2.88671875" style="118" customWidth="1"/>
    <col min="6441" max="6441" width="48" style="118" customWidth="1"/>
    <col min="6442" max="6662" width="9.109375" style="118"/>
    <col min="6663" max="6663" width="6.33203125" style="118" customWidth="1"/>
    <col min="6664" max="6664" width="12.5546875" style="118" customWidth="1"/>
    <col min="6665" max="6665" width="8.6640625" style="118" customWidth="1"/>
    <col min="6666" max="6666" width="11.6640625" style="118" customWidth="1"/>
    <col min="6667" max="6667" width="9.109375" style="118"/>
    <col min="6668" max="6668" width="2.5546875" style="118" customWidth="1"/>
    <col min="6669" max="6669" width="9.109375" style="118"/>
    <col min="6670" max="6670" width="2.6640625" style="118" customWidth="1"/>
    <col min="6671" max="6687" width="9.109375" style="118"/>
    <col min="6688" max="6688" width="6.33203125" style="118" customWidth="1"/>
    <col min="6689" max="6689" width="67.5546875" style="118" customWidth="1"/>
    <col min="6690" max="6690" width="9.88671875" style="118" customWidth="1"/>
    <col min="6691" max="6691" width="4.6640625" style="118" customWidth="1"/>
    <col min="6692" max="6692" width="59.5546875" style="118" customWidth="1"/>
    <col min="6693" max="6695" width="9.109375" style="118"/>
    <col min="6696" max="6696" width="2.88671875" style="118" customWidth="1"/>
    <col min="6697" max="6697" width="48" style="118" customWidth="1"/>
    <col min="6698" max="6918" width="9.109375" style="118"/>
    <col min="6919" max="6919" width="6.33203125" style="118" customWidth="1"/>
    <col min="6920" max="6920" width="12.5546875" style="118" customWidth="1"/>
    <col min="6921" max="6921" width="8.6640625" style="118" customWidth="1"/>
    <col min="6922" max="6922" width="11.6640625" style="118" customWidth="1"/>
    <col min="6923" max="6923" width="9.109375" style="118"/>
    <col min="6924" max="6924" width="2.5546875" style="118" customWidth="1"/>
    <col min="6925" max="6925" width="9.109375" style="118"/>
    <col min="6926" max="6926" width="2.6640625" style="118" customWidth="1"/>
    <col min="6927" max="6943" width="9.109375" style="118"/>
    <col min="6944" max="6944" width="6.33203125" style="118" customWidth="1"/>
    <col min="6945" max="6945" width="67.5546875" style="118" customWidth="1"/>
    <col min="6946" max="6946" width="9.88671875" style="118" customWidth="1"/>
    <col min="6947" max="6947" width="4.6640625" style="118" customWidth="1"/>
    <col min="6948" max="6948" width="59.5546875" style="118" customWidth="1"/>
    <col min="6949" max="6951" width="9.109375" style="118"/>
    <col min="6952" max="6952" width="2.88671875" style="118" customWidth="1"/>
    <col min="6953" max="6953" width="48" style="118" customWidth="1"/>
    <col min="6954" max="7174" width="9.109375" style="118"/>
    <col min="7175" max="7175" width="6.33203125" style="118" customWidth="1"/>
    <col min="7176" max="7176" width="12.5546875" style="118" customWidth="1"/>
    <col min="7177" max="7177" width="8.6640625" style="118" customWidth="1"/>
    <col min="7178" max="7178" width="11.6640625" style="118" customWidth="1"/>
    <col min="7179" max="7179" width="9.109375" style="118"/>
    <col min="7180" max="7180" width="2.5546875" style="118" customWidth="1"/>
    <col min="7181" max="7181" width="9.109375" style="118"/>
    <col min="7182" max="7182" width="2.6640625" style="118" customWidth="1"/>
    <col min="7183" max="7199" width="9.109375" style="118"/>
    <col min="7200" max="7200" width="6.33203125" style="118" customWidth="1"/>
    <col min="7201" max="7201" width="67.5546875" style="118" customWidth="1"/>
    <col min="7202" max="7202" width="9.88671875" style="118" customWidth="1"/>
    <col min="7203" max="7203" width="4.6640625" style="118" customWidth="1"/>
    <col min="7204" max="7204" width="59.5546875" style="118" customWidth="1"/>
    <col min="7205" max="7207" width="9.109375" style="118"/>
    <col min="7208" max="7208" width="2.88671875" style="118" customWidth="1"/>
    <col min="7209" max="7209" width="48" style="118" customWidth="1"/>
    <col min="7210" max="7430" width="9.109375" style="118"/>
    <col min="7431" max="7431" width="6.33203125" style="118" customWidth="1"/>
    <col min="7432" max="7432" width="12.5546875" style="118" customWidth="1"/>
    <col min="7433" max="7433" width="8.6640625" style="118" customWidth="1"/>
    <col min="7434" max="7434" width="11.6640625" style="118" customWidth="1"/>
    <col min="7435" max="7435" width="9.109375" style="118"/>
    <col min="7436" max="7436" width="2.5546875" style="118" customWidth="1"/>
    <col min="7437" max="7437" width="9.109375" style="118"/>
    <col min="7438" max="7438" width="2.6640625" style="118" customWidth="1"/>
    <col min="7439" max="7455" width="9.109375" style="118"/>
    <col min="7456" max="7456" width="6.33203125" style="118" customWidth="1"/>
    <col min="7457" max="7457" width="67.5546875" style="118" customWidth="1"/>
    <col min="7458" max="7458" width="9.88671875" style="118" customWidth="1"/>
    <col min="7459" max="7459" width="4.6640625" style="118" customWidth="1"/>
    <col min="7460" max="7460" width="59.5546875" style="118" customWidth="1"/>
    <col min="7461" max="7463" width="9.109375" style="118"/>
    <col min="7464" max="7464" width="2.88671875" style="118" customWidth="1"/>
    <col min="7465" max="7465" width="48" style="118" customWidth="1"/>
    <col min="7466" max="7686" width="9.109375" style="118"/>
    <col min="7687" max="7687" width="6.33203125" style="118" customWidth="1"/>
    <col min="7688" max="7688" width="12.5546875" style="118" customWidth="1"/>
    <col min="7689" max="7689" width="8.6640625" style="118" customWidth="1"/>
    <col min="7690" max="7690" width="11.6640625" style="118" customWidth="1"/>
    <col min="7691" max="7691" width="9.109375" style="118"/>
    <col min="7692" max="7692" width="2.5546875" style="118" customWidth="1"/>
    <col min="7693" max="7693" width="9.109375" style="118"/>
    <col min="7694" max="7694" width="2.6640625" style="118" customWidth="1"/>
    <col min="7695" max="7711" width="9.109375" style="118"/>
    <col min="7712" max="7712" width="6.33203125" style="118" customWidth="1"/>
    <col min="7713" max="7713" width="67.5546875" style="118" customWidth="1"/>
    <col min="7714" max="7714" width="9.88671875" style="118" customWidth="1"/>
    <col min="7715" max="7715" width="4.6640625" style="118" customWidth="1"/>
    <col min="7716" max="7716" width="59.5546875" style="118" customWidth="1"/>
    <col min="7717" max="7719" width="9.109375" style="118"/>
    <col min="7720" max="7720" width="2.88671875" style="118" customWidth="1"/>
    <col min="7721" max="7721" width="48" style="118" customWidth="1"/>
    <col min="7722" max="7942" width="9.109375" style="118"/>
    <col min="7943" max="7943" width="6.33203125" style="118" customWidth="1"/>
    <col min="7944" max="7944" width="12.5546875" style="118" customWidth="1"/>
    <col min="7945" max="7945" width="8.6640625" style="118" customWidth="1"/>
    <col min="7946" max="7946" width="11.6640625" style="118" customWidth="1"/>
    <col min="7947" max="7947" width="9.109375" style="118"/>
    <col min="7948" max="7948" width="2.5546875" style="118" customWidth="1"/>
    <col min="7949" max="7949" width="9.109375" style="118"/>
    <col min="7950" max="7950" width="2.6640625" style="118" customWidth="1"/>
    <col min="7951" max="7967" width="9.109375" style="118"/>
    <col min="7968" max="7968" width="6.33203125" style="118" customWidth="1"/>
    <col min="7969" max="7969" width="67.5546875" style="118" customWidth="1"/>
    <col min="7970" max="7970" width="9.88671875" style="118" customWidth="1"/>
    <col min="7971" max="7971" width="4.6640625" style="118" customWidth="1"/>
    <col min="7972" max="7972" width="59.5546875" style="118" customWidth="1"/>
    <col min="7973" max="7975" width="9.109375" style="118"/>
    <col min="7976" max="7976" width="2.88671875" style="118" customWidth="1"/>
    <col min="7977" max="7977" width="48" style="118" customWidth="1"/>
    <col min="7978" max="8198" width="9.109375" style="118"/>
    <col min="8199" max="8199" width="6.33203125" style="118" customWidth="1"/>
    <col min="8200" max="8200" width="12.5546875" style="118" customWidth="1"/>
    <col min="8201" max="8201" width="8.6640625" style="118" customWidth="1"/>
    <col min="8202" max="8202" width="11.6640625" style="118" customWidth="1"/>
    <col min="8203" max="8203" width="9.109375" style="118"/>
    <col min="8204" max="8204" width="2.5546875" style="118" customWidth="1"/>
    <col min="8205" max="8205" width="9.109375" style="118"/>
    <col min="8206" max="8206" width="2.6640625" style="118" customWidth="1"/>
    <col min="8207" max="8223" width="9.109375" style="118"/>
    <col min="8224" max="8224" width="6.33203125" style="118" customWidth="1"/>
    <col min="8225" max="8225" width="67.5546875" style="118" customWidth="1"/>
    <col min="8226" max="8226" width="9.88671875" style="118" customWidth="1"/>
    <col min="8227" max="8227" width="4.6640625" style="118" customWidth="1"/>
    <col min="8228" max="8228" width="59.5546875" style="118" customWidth="1"/>
    <col min="8229" max="8231" width="9.109375" style="118"/>
    <col min="8232" max="8232" width="2.88671875" style="118" customWidth="1"/>
    <col min="8233" max="8233" width="48" style="118" customWidth="1"/>
    <col min="8234" max="8454" width="9.109375" style="118"/>
    <col min="8455" max="8455" width="6.33203125" style="118" customWidth="1"/>
    <col min="8456" max="8456" width="12.5546875" style="118" customWidth="1"/>
    <col min="8457" max="8457" width="8.6640625" style="118" customWidth="1"/>
    <col min="8458" max="8458" width="11.6640625" style="118" customWidth="1"/>
    <col min="8459" max="8459" width="9.109375" style="118"/>
    <col min="8460" max="8460" width="2.5546875" style="118" customWidth="1"/>
    <col min="8461" max="8461" width="9.109375" style="118"/>
    <col min="8462" max="8462" width="2.6640625" style="118" customWidth="1"/>
    <col min="8463" max="8479" width="9.109375" style="118"/>
    <col min="8480" max="8480" width="6.33203125" style="118" customWidth="1"/>
    <col min="8481" max="8481" width="67.5546875" style="118" customWidth="1"/>
    <col min="8482" max="8482" width="9.88671875" style="118" customWidth="1"/>
    <col min="8483" max="8483" width="4.6640625" style="118" customWidth="1"/>
    <col min="8484" max="8484" width="59.5546875" style="118" customWidth="1"/>
    <col min="8485" max="8487" width="9.109375" style="118"/>
    <col min="8488" max="8488" width="2.88671875" style="118" customWidth="1"/>
    <col min="8489" max="8489" width="48" style="118" customWidth="1"/>
    <col min="8490" max="8710" width="9.109375" style="118"/>
    <col min="8711" max="8711" width="6.33203125" style="118" customWidth="1"/>
    <col min="8712" max="8712" width="12.5546875" style="118" customWidth="1"/>
    <col min="8713" max="8713" width="8.6640625" style="118" customWidth="1"/>
    <col min="8714" max="8714" width="11.6640625" style="118" customWidth="1"/>
    <col min="8715" max="8715" width="9.109375" style="118"/>
    <col min="8716" max="8716" width="2.5546875" style="118" customWidth="1"/>
    <col min="8717" max="8717" width="9.109375" style="118"/>
    <col min="8718" max="8718" width="2.6640625" style="118" customWidth="1"/>
    <col min="8719" max="8735" width="9.109375" style="118"/>
    <col min="8736" max="8736" width="6.33203125" style="118" customWidth="1"/>
    <col min="8737" max="8737" width="67.5546875" style="118" customWidth="1"/>
    <col min="8738" max="8738" width="9.88671875" style="118" customWidth="1"/>
    <col min="8739" max="8739" width="4.6640625" style="118" customWidth="1"/>
    <col min="8740" max="8740" width="59.5546875" style="118" customWidth="1"/>
    <col min="8741" max="8743" width="9.109375" style="118"/>
    <col min="8744" max="8744" width="2.88671875" style="118" customWidth="1"/>
    <col min="8745" max="8745" width="48" style="118" customWidth="1"/>
    <col min="8746" max="8966" width="9.109375" style="118"/>
    <col min="8967" max="8967" width="6.33203125" style="118" customWidth="1"/>
    <col min="8968" max="8968" width="12.5546875" style="118" customWidth="1"/>
    <col min="8969" max="8969" width="8.6640625" style="118" customWidth="1"/>
    <col min="8970" max="8970" width="11.6640625" style="118" customWidth="1"/>
    <col min="8971" max="8971" width="9.109375" style="118"/>
    <col min="8972" max="8972" width="2.5546875" style="118" customWidth="1"/>
    <col min="8973" max="8973" width="9.109375" style="118"/>
    <col min="8974" max="8974" width="2.6640625" style="118" customWidth="1"/>
    <col min="8975" max="8991" width="9.109375" style="118"/>
    <col min="8992" max="8992" width="6.33203125" style="118" customWidth="1"/>
    <col min="8993" max="8993" width="67.5546875" style="118" customWidth="1"/>
    <col min="8994" max="8994" width="9.88671875" style="118" customWidth="1"/>
    <col min="8995" max="8995" width="4.6640625" style="118" customWidth="1"/>
    <col min="8996" max="8996" width="59.5546875" style="118" customWidth="1"/>
    <col min="8997" max="8999" width="9.109375" style="118"/>
    <col min="9000" max="9000" width="2.88671875" style="118" customWidth="1"/>
    <col min="9001" max="9001" width="48" style="118" customWidth="1"/>
    <col min="9002" max="9222" width="9.109375" style="118"/>
    <col min="9223" max="9223" width="6.33203125" style="118" customWidth="1"/>
    <col min="9224" max="9224" width="12.5546875" style="118" customWidth="1"/>
    <col min="9225" max="9225" width="8.6640625" style="118" customWidth="1"/>
    <col min="9226" max="9226" width="11.6640625" style="118" customWidth="1"/>
    <col min="9227" max="9227" width="9.109375" style="118"/>
    <col min="9228" max="9228" width="2.5546875" style="118" customWidth="1"/>
    <col min="9229" max="9229" width="9.109375" style="118"/>
    <col min="9230" max="9230" width="2.6640625" style="118" customWidth="1"/>
    <col min="9231" max="9247" width="9.109375" style="118"/>
    <col min="9248" max="9248" width="6.33203125" style="118" customWidth="1"/>
    <col min="9249" max="9249" width="67.5546875" style="118" customWidth="1"/>
    <col min="9250" max="9250" width="9.88671875" style="118" customWidth="1"/>
    <col min="9251" max="9251" width="4.6640625" style="118" customWidth="1"/>
    <col min="9252" max="9252" width="59.5546875" style="118" customWidth="1"/>
    <col min="9253" max="9255" width="9.109375" style="118"/>
    <col min="9256" max="9256" width="2.88671875" style="118" customWidth="1"/>
    <col min="9257" max="9257" width="48" style="118" customWidth="1"/>
    <col min="9258" max="9478" width="9.109375" style="118"/>
    <col min="9479" max="9479" width="6.33203125" style="118" customWidth="1"/>
    <col min="9480" max="9480" width="12.5546875" style="118" customWidth="1"/>
    <col min="9481" max="9481" width="8.6640625" style="118" customWidth="1"/>
    <col min="9482" max="9482" width="11.6640625" style="118" customWidth="1"/>
    <col min="9483" max="9483" width="9.109375" style="118"/>
    <col min="9484" max="9484" width="2.5546875" style="118" customWidth="1"/>
    <col min="9485" max="9485" width="9.109375" style="118"/>
    <col min="9486" max="9486" width="2.6640625" style="118" customWidth="1"/>
    <col min="9487" max="9503" width="9.109375" style="118"/>
    <col min="9504" max="9504" width="6.33203125" style="118" customWidth="1"/>
    <col min="9505" max="9505" width="67.5546875" style="118" customWidth="1"/>
    <col min="9506" max="9506" width="9.88671875" style="118" customWidth="1"/>
    <col min="9507" max="9507" width="4.6640625" style="118" customWidth="1"/>
    <col min="9508" max="9508" width="59.5546875" style="118" customWidth="1"/>
    <col min="9509" max="9511" width="9.109375" style="118"/>
    <col min="9512" max="9512" width="2.88671875" style="118" customWidth="1"/>
    <col min="9513" max="9513" width="48" style="118" customWidth="1"/>
    <col min="9514" max="9734" width="9.109375" style="118"/>
    <col min="9735" max="9735" width="6.33203125" style="118" customWidth="1"/>
    <col min="9736" max="9736" width="12.5546875" style="118" customWidth="1"/>
    <col min="9737" max="9737" width="8.6640625" style="118" customWidth="1"/>
    <col min="9738" max="9738" width="11.6640625" style="118" customWidth="1"/>
    <col min="9739" max="9739" width="9.109375" style="118"/>
    <col min="9740" max="9740" width="2.5546875" style="118" customWidth="1"/>
    <col min="9741" max="9741" width="9.109375" style="118"/>
    <col min="9742" max="9742" width="2.6640625" style="118" customWidth="1"/>
    <col min="9743" max="9759" width="9.109375" style="118"/>
    <col min="9760" max="9760" width="6.33203125" style="118" customWidth="1"/>
    <col min="9761" max="9761" width="67.5546875" style="118" customWidth="1"/>
    <col min="9762" max="9762" width="9.88671875" style="118" customWidth="1"/>
    <col min="9763" max="9763" width="4.6640625" style="118" customWidth="1"/>
    <col min="9764" max="9764" width="59.5546875" style="118" customWidth="1"/>
    <col min="9765" max="9767" width="9.109375" style="118"/>
    <col min="9768" max="9768" width="2.88671875" style="118" customWidth="1"/>
    <col min="9769" max="9769" width="48" style="118" customWidth="1"/>
    <col min="9770" max="9990" width="9.109375" style="118"/>
    <col min="9991" max="9991" width="6.33203125" style="118" customWidth="1"/>
    <col min="9992" max="9992" width="12.5546875" style="118" customWidth="1"/>
    <col min="9993" max="9993" width="8.6640625" style="118" customWidth="1"/>
    <col min="9994" max="9994" width="11.6640625" style="118" customWidth="1"/>
    <col min="9995" max="9995" width="9.109375" style="118"/>
    <col min="9996" max="9996" width="2.5546875" style="118" customWidth="1"/>
    <col min="9997" max="9997" width="9.109375" style="118"/>
    <col min="9998" max="9998" width="2.6640625" style="118" customWidth="1"/>
    <col min="9999" max="10015" width="9.109375" style="118"/>
    <col min="10016" max="10016" width="6.33203125" style="118" customWidth="1"/>
    <col min="10017" max="10017" width="67.5546875" style="118" customWidth="1"/>
    <col min="10018" max="10018" width="9.88671875" style="118" customWidth="1"/>
    <col min="10019" max="10019" width="4.6640625" style="118" customWidth="1"/>
    <col min="10020" max="10020" width="59.5546875" style="118" customWidth="1"/>
    <col min="10021" max="10023" width="9.109375" style="118"/>
    <col min="10024" max="10024" width="2.88671875" style="118" customWidth="1"/>
    <col min="10025" max="10025" width="48" style="118" customWidth="1"/>
    <col min="10026" max="10246" width="9.109375" style="118"/>
    <col min="10247" max="10247" width="6.33203125" style="118" customWidth="1"/>
    <col min="10248" max="10248" width="12.5546875" style="118" customWidth="1"/>
    <col min="10249" max="10249" width="8.6640625" style="118" customWidth="1"/>
    <col min="10250" max="10250" width="11.6640625" style="118" customWidth="1"/>
    <col min="10251" max="10251" width="9.109375" style="118"/>
    <col min="10252" max="10252" width="2.5546875" style="118" customWidth="1"/>
    <col min="10253" max="10253" width="9.109375" style="118"/>
    <col min="10254" max="10254" width="2.6640625" style="118" customWidth="1"/>
    <col min="10255" max="10271" width="9.109375" style="118"/>
    <col min="10272" max="10272" width="6.33203125" style="118" customWidth="1"/>
    <col min="10273" max="10273" width="67.5546875" style="118" customWidth="1"/>
    <col min="10274" max="10274" width="9.88671875" style="118" customWidth="1"/>
    <col min="10275" max="10275" width="4.6640625" style="118" customWidth="1"/>
    <col min="10276" max="10276" width="59.5546875" style="118" customWidth="1"/>
    <col min="10277" max="10279" width="9.109375" style="118"/>
    <col min="10280" max="10280" width="2.88671875" style="118" customWidth="1"/>
    <col min="10281" max="10281" width="48" style="118" customWidth="1"/>
    <col min="10282" max="10502" width="9.109375" style="118"/>
    <col min="10503" max="10503" width="6.33203125" style="118" customWidth="1"/>
    <col min="10504" max="10504" width="12.5546875" style="118" customWidth="1"/>
    <col min="10505" max="10505" width="8.6640625" style="118" customWidth="1"/>
    <col min="10506" max="10506" width="11.6640625" style="118" customWidth="1"/>
    <col min="10507" max="10507" width="9.109375" style="118"/>
    <col min="10508" max="10508" width="2.5546875" style="118" customWidth="1"/>
    <col min="10509" max="10509" width="9.109375" style="118"/>
    <col min="10510" max="10510" width="2.6640625" style="118" customWidth="1"/>
    <col min="10511" max="10527" width="9.109375" style="118"/>
    <col min="10528" max="10528" width="6.33203125" style="118" customWidth="1"/>
    <col min="10529" max="10529" width="67.5546875" style="118" customWidth="1"/>
    <col min="10530" max="10530" width="9.88671875" style="118" customWidth="1"/>
    <col min="10531" max="10531" width="4.6640625" style="118" customWidth="1"/>
    <col min="10532" max="10532" width="59.5546875" style="118" customWidth="1"/>
    <col min="10533" max="10535" width="9.109375" style="118"/>
    <col min="10536" max="10536" width="2.88671875" style="118" customWidth="1"/>
    <col min="10537" max="10537" width="48" style="118" customWidth="1"/>
    <col min="10538" max="10758" width="9.109375" style="118"/>
    <col min="10759" max="10759" width="6.33203125" style="118" customWidth="1"/>
    <col min="10760" max="10760" width="12.5546875" style="118" customWidth="1"/>
    <col min="10761" max="10761" width="8.6640625" style="118" customWidth="1"/>
    <col min="10762" max="10762" width="11.6640625" style="118" customWidth="1"/>
    <col min="10763" max="10763" width="9.109375" style="118"/>
    <col min="10764" max="10764" width="2.5546875" style="118" customWidth="1"/>
    <col min="10765" max="10765" width="9.109375" style="118"/>
    <col min="10766" max="10766" width="2.6640625" style="118" customWidth="1"/>
    <col min="10767" max="10783" width="9.109375" style="118"/>
    <col min="10784" max="10784" width="6.33203125" style="118" customWidth="1"/>
    <col min="10785" max="10785" width="67.5546875" style="118" customWidth="1"/>
    <col min="10786" max="10786" width="9.88671875" style="118" customWidth="1"/>
    <col min="10787" max="10787" width="4.6640625" style="118" customWidth="1"/>
    <col min="10788" max="10788" width="59.5546875" style="118" customWidth="1"/>
    <col min="10789" max="10791" width="9.109375" style="118"/>
    <col min="10792" max="10792" width="2.88671875" style="118" customWidth="1"/>
    <col min="10793" max="10793" width="48" style="118" customWidth="1"/>
    <col min="10794" max="11014" width="9.109375" style="118"/>
    <col min="11015" max="11015" width="6.33203125" style="118" customWidth="1"/>
    <col min="11016" max="11016" width="12.5546875" style="118" customWidth="1"/>
    <col min="11017" max="11017" width="8.6640625" style="118" customWidth="1"/>
    <col min="11018" max="11018" width="11.6640625" style="118" customWidth="1"/>
    <col min="11019" max="11019" width="9.109375" style="118"/>
    <col min="11020" max="11020" width="2.5546875" style="118" customWidth="1"/>
    <col min="11021" max="11021" width="9.109375" style="118"/>
    <col min="11022" max="11022" width="2.6640625" style="118" customWidth="1"/>
    <col min="11023" max="11039" width="9.109375" style="118"/>
    <col min="11040" max="11040" width="6.33203125" style="118" customWidth="1"/>
    <col min="11041" max="11041" width="67.5546875" style="118" customWidth="1"/>
    <col min="11042" max="11042" width="9.88671875" style="118" customWidth="1"/>
    <col min="11043" max="11043" width="4.6640625" style="118" customWidth="1"/>
    <col min="11044" max="11044" width="59.5546875" style="118" customWidth="1"/>
    <col min="11045" max="11047" width="9.109375" style="118"/>
    <col min="11048" max="11048" width="2.88671875" style="118" customWidth="1"/>
    <col min="11049" max="11049" width="48" style="118" customWidth="1"/>
    <col min="11050" max="11270" width="9.109375" style="118"/>
    <col min="11271" max="11271" width="6.33203125" style="118" customWidth="1"/>
    <col min="11272" max="11272" width="12.5546875" style="118" customWidth="1"/>
    <col min="11273" max="11273" width="8.6640625" style="118" customWidth="1"/>
    <col min="11274" max="11274" width="11.6640625" style="118" customWidth="1"/>
    <col min="11275" max="11275" width="9.109375" style="118"/>
    <col min="11276" max="11276" width="2.5546875" style="118" customWidth="1"/>
    <col min="11277" max="11277" width="9.109375" style="118"/>
    <col min="11278" max="11278" width="2.6640625" style="118" customWidth="1"/>
    <col min="11279" max="11295" width="9.109375" style="118"/>
    <col min="11296" max="11296" width="6.33203125" style="118" customWidth="1"/>
    <col min="11297" max="11297" width="67.5546875" style="118" customWidth="1"/>
    <col min="11298" max="11298" width="9.88671875" style="118" customWidth="1"/>
    <col min="11299" max="11299" width="4.6640625" style="118" customWidth="1"/>
    <col min="11300" max="11300" width="59.5546875" style="118" customWidth="1"/>
    <col min="11301" max="11303" width="9.109375" style="118"/>
    <col min="11304" max="11304" width="2.88671875" style="118" customWidth="1"/>
    <col min="11305" max="11305" width="48" style="118" customWidth="1"/>
    <col min="11306" max="11526" width="9.109375" style="118"/>
    <col min="11527" max="11527" width="6.33203125" style="118" customWidth="1"/>
    <col min="11528" max="11528" width="12.5546875" style="118" customWidth="1"/>
    <col min="11529" max="11529" width="8.6640625" style="118" customWidth="1"/>
    <col min="11530" max="11530" width="11.6640625" style="118" customWidth="1"/>
    <col min="11531" max="11531" width="9.109375" style="118"/>
    <col min="11532" max="11532" width="2.5546875" style="118" customWidth="1"/>
    <col min="11533" max="11533" width="9.109375" style="118"/>
    <col min="11534" max="11534" width="2.6640625" style="118" customWidth="1"/>
    <col min="11535" max="11551" width="9.109375" style="118"/>
    <col min="11552" max="11552" width="6.33203125" style="118" customWidth="1"/>
    <col min="11553" max="11553" width="67.5546875" style="118" customWidth="1"/>
    <col min="11554" max="11554" width="9.88671875" style="118" customWidth="1"/>
    <col min="11555" max="11555" width="4.6640625" style="118" customWidth="1"/>
    <col min="11556" max="11556" width="59.5546875" style="118" customWidth="1"/>
    <col min="11557" max="11559" width="9.109375" style="118"/>
    <col min="11560" max="11560" width="2.88671875" style="118" customWidth="1"/>
    <col min="11561" max="11561" width="48" style="118" customWidth="1"/>
    <col min="11562" max="11782" width="9.109375" style="118"/>
    <col min="11783" max="11783" width="6.33203125" style="118" customWidth="1"/>
    <col min="11784" max="11784" width="12.5546875" style="118" customWidth="1"/>
    <col min="11785" max="11785" width="8.6640625" style="118" customWidth="1"/>
    <col min="11786" max="11786" width="11.6640625" style="118" customWidth="1"/>
    <col min="11787" max="11787" width="9.109375" style="118"/>
    <col min="11788" max="11788" width="2.5546875" style="118" customWidth="1"/>
    <col min="11789" max="11789" width="9.109375" style="118"/>
    <col min="11790" max="11790" width="2.6640625" style="118" customWidth="1"/>
    <col min="11791" max="11807" width="9.109375" style="118"/>
    <col min="11808" max="11808" width="6.33203125" style="118" customWidth="1"/>
    <col min="11809" max="11809" width="67.5546875" style="118" customWidth="1"/>
    <col min="11810" max="11810" width="9.88671875" style="118" customWidth="1"/>
    <col min="11811" max="11811" width="4.6640625" style="118" customWidth="1"/>
    <col min="11812" max="11812" width="59.5546875" style="118" customWidth="1"/>
    <col min="11813" max="11815" width="9.109375" style="118"/>
    <col min="11816" max="11816" width="2.88671875" style="118" customWidth="1"/>
    <col min="11817" max="11817" width="48" style="118" customWidth="1"/>
    <col min="11818" max="12038" width="9.109375" style="118"/>
    <col min="12039" max="12039" width="6.33203125" style="118" customWidth="1"/>
    <col min="12040" max="12040" width="12.5546875" style="118" customWidth="1"/>
    <col min="12041" max="12041" width="8.6640625" style="118" customWidth="1"/>
    <col min="12042" max="12042" width="11.6640625" style="118" customWidth="1"/>
    <col min="12043" max="12043" width="9.109375" style="118"/>
    <col min="12044" max="12044" width="2.5546875" style="118" customWidth="1"/>
    <col min="12045" max="12045" width="9.109375" style="118"/>
    <col min="12046" max="12046" width="2.6640625" style="118" customWidth="1"/>
    <col min="12047" max="12063" width="9.109375" style="118"/>
    <col min="12064" max="12064" width="6.33203125" style="118" customWidth="1"/>
    <col min="12065" max="12065" width="67.5546875" style="118" customWidth="1"/>
    <col min="12066" max="12066" width="9.88671875" style="118" customWidth="1"/>
    <col min="12067" max="12067" width="4.6640625" style="118" customWidth="1"/>
    <col min="12068" max="12068" width="59.5546875" style="118" customWidth="1"/>
    <col min="12069" max="12071" width="9.109375" style="118"/>
    <col min="12072" max="12072" width="2.88671875" style="118" customWidth="1"/>
    <col min="12073" max="12073" width="48" style="118" customWidth="1"/>
    <col min="12074" max="12294" width="9.109375" style="118"/>
    <col min="12295" max="12295" width="6.33203125" style="118" customWidth="1"/>
    <col min="12296" max="12296" width="12.5546875" style="118" customWidth="1"/>
    <col min="12297" max="12297" width="8.6640625" style="118" customWidth="1"/>
    <col min="12298" max="12298" width="11.6640625" style="118" customWidth="1"/>
    <col min="12299" max="12299" width="9.109375" style="118"/>
    <col min="12300" max="12300" width="2.5546875" style="118" customWidth="1"/>
    <col min="12301" max="12301" width="9.109375" style="118"/>
    <col min="12302" max="12302" width="2.6640625" style="118" customWidth="1"/>
    <col min="12303" max="12319" width="9.109375" style="118"/>
    <col min="12320" max="12320" width="6.33203125" style="118" customWidth="1"/>
    <col min="12321" max="12321" width="67.5546875" style="118" customWidth="1"/>
    <col min="12322" max="12322" width="9.88671875" style="118" customWidth="1"/>
    <col min="12323" max="12323" width="4.6640625" style="118" customWidth="1"/>
    <col min="12324" max="12324" width="59.5546875" style="118" customWidth="1"/>
    <col min="12325" max="12327" width="9.109375" style="118"/>
    <col min="12328" max="12328" width="2.88671875" style="118" customWidth="1"/>
    <col min="12329" max="12329" width="48" style="118" customWidth="1"/>
    <col min="12330" max="12550" width="9.109375" style="118"/>
    <col min="12551" max="12551" width="6.33203125" style="118" customWidth="1"/>
    <col min="12552" max="12552" width="12.5546875" style="118" customWidth="1"/>
    <col min="12553" max="12553" width="8.6640625" style="118" customWidth="1"/>
    <col min="12554" max="12554" width="11.6640625" style="118" customWidth="1"/>
    <col min="12555" max="12555" width="9.109375" style="118"/>
    <col min="12556" max="12556" width="2.5546875" style="118" customWidth="1"/>
    <col min="12557" max="12557" width="9.109375" style="118"/>
    <col min="12558" max="12558" width="2.6640625" style="118" customWidth="1"/>
    <col min="12559" max="12575" width="9.109375" style="118"/>
    <col min="12576" max="12576" width="6.33203125" style="118" customWidth="1"/>
    <col min="12577" max="12577" width="67.5546875" style="118" customWidth="1"/>
    <col min="12578" max="12578" width="9.88671875" style="118" customWidth="1"/>
    <col min="12579" max="12579" width="4.6640625" style="118" customWidth="1"/>
    <col min="12580" max="12580" width="59.5546875" style="118" customWidth="1"/>
    <col min="12581" max="12583" width="9.109375" style="118"/>
    <col min="12584" max="12584" width="2.88671875" style="118" customWidth="1"/>
    <col min="12585" max="12585" width="48" style="118" customWidth="1"/>
    <col min="12586" max="12806" width="9.109375" style="118"/>
    <col min="12807" max="12807" width="6.33203125" style="118" customWidth="1"/>
    <col min="12808" max="12808" width="12.5546875" style="118" customWidth="1"/>
    <col min="12809" max="12809" width="8.6640625" style="118" customWidth="1"/>
    <col min="12810" max="12810" width="11.6640625" style="118" customWidth="1"/>
    <col min="12811" max="12811" width="9.109375" style="118"/>
    <col min="12812" max="12812" width="2.5546875" style="118" customWidth="1"/>
    <col min="12813" max="12813" width="9.109375" style="118"/>
    <col min="12814" max="12814" width="2.6640625" style="118" customWidth="1"/>
    <col min="12815" max="12831" width="9.109375" style="118"/>
    <col min="12832" max="12832" width="6.33203125" style="118" customWidth="1"/>
    <col min="12833" max="12833" width="67.5546875" style="118" customWidth="1"/>
    <col min="12834" max="12834" width="9.88671875" style="118" customWidth="1"/>
    <col min="12835" max="12835" width="4.6640625" style="118" customWidth="1"/>
    <col min="12836" max="12836" width="59.5546875" style="118" customWidth="1"/>
    <col min="12837" max="12839" width="9.109375" style="118"/>
    <col min="12840" max="12840" width="2.88671875" style="118" customWidth="1"/>
    <col min="12841" max="12841" width="48" style="118" customWidth="1"/>
    <col min="12842" max="13062" width="9.109375" style="118"/>
    <col min="13063" max="13063" width="6.33203125" style="118" customWidth="1"/>
    <col min="13064" max="13064" width="12.5546875" style="118" customWidth="1"/>
    <col min="13065" max="13065" width="8.6640625" style="118" customWidth="1"/>
    <col min="13066" max="13066" width="11.6640625" style="118" customWidth="1"/>
    <col min="13067" max="13067" width="9.109375" style="118"/>
    <col min="13068" max="13068" width="2.5546875" style="118" customWidth="1"/>
    <col min="13069" max="13069" width="9.109375" style="118"/>
    <col min="13070" max="13070" width="2.6640625" style="118" customWidth="1"/>
    <col min="13071" max="13087" width="9.109375" style="118"/>
    <col min="13088" max="13088" width="6.33203125" style="118" customWidth="1"/>
    <col min="13089" max="13089" width="67.5546875" style="118" customWidth="1"/>
    <col min="13090" max="13090" width="9.88671875" style="118" customWidth="1"/>
    <col min="13091" max="13091" width="4.6640625" style="118" customWidth="1"/>
    <col min="13092" max="13092" width="59.5546875" style="118" customWidth="1"/>
    <col min="13093" max="13095" width="9.109375" style="118"/>
    <col min="13096" max="13096" width="2.88671875" style="118" customWidth="1"/>
    <col min="13097" max="13097" width="48" style="118" customWidth="1"/>
    <col min="13098" max="13318" width="9.109375" style="118"/>
    <col min="13319" max="13319" width="6.33203125" style="118" customWidth="1"/>
    <col min="13320" max="13320" width="12.5546875" style="118" customWidth="1"/>
    <col min="13321" max="13321" width="8.6640625" style="118" customWidth="1"/>
    <col min="13322" max="13322" width="11.6640625" style="118" customWidth="1"/>
    <col min="13323" max="13323" width="9.109375" style="118"/>
    <col min="13324" max="13324" width="2.5546875" style="118" customWidth="1"/>
    <col min="13325" max="13325" width="9.109375" style="118"/>
    <col min="13326" max="13326" width="2.6640625" style="118" customWidth="1"/>
    <col min="13327" max="13343" width="9.109375" style="118"/>
    <col min="13344" max="13344" width="6.33203125" style="118" customWidth="1"/>
    <col min="13345" max="13345" width="67.5546875" style="118" customWidth="1"/>
    <col min="13346" max="13346" width="9.88671875" style="118" customWidth="1"/>
    <col min="13347" max="13347" width="4.6640625" style="118" customWidth="1"/>
    <col min="13348" max="13348" width="59.5546875" style="118" customWidth="1"/>
    <col min="13349" max="13351" width="9.109375" style="118"/>
    <col min="13352" max="13352" width="2.88671875" style="118" customWidth="1"/>
    <col min="13353" max="13353" width="48" style="118" customWidth="1"/>
    <col min="13354" max="13574" width="9.109375" style="118"/>
    <col min="13575" max="13575" width="6.33203125" style="118" customWidth="1"/>
    <col min="13576" max="13576" width="12.5546875" style="118" customWidth="1"/>
    <col min="13577" max="13577" width="8.6640625" style="118" customWidth="1"/>
    <col min="13578" max="13578" width="11.6640625" style="118" customWidth="1"/>
    <col min="13579" max="13579" width="9.109375" style="118"/>
    <col min="13580" max="13580" width="2.5546875" style="118" customWidth="1"/>
    <col min="13581" max="13581" width="9.109375" style="118"/>
    <col min="13582" max="13582" width="2.6640625" style="118" customWidth="1"/>
    <col min="13583" max="13599" width="9.109375" style="118"/>
    <col min="13600" max="13600" width="6.33203125" style="118" customWidth="1"/>
    <col min="13601" max="13601" width="67.5546875" style="118" customWidth="1"/>
    <col min="13602" max="13602" width="9.88671875" style="118" customWidth="1"/>
    <col min="13603" max="13603" width="4.6640625" style="118" customWidth="1"/>
    <col min="13604" max="13604" width="59.5546875" style="118" customWidth="1"/>
    <col min="13605" max="13607" width="9.109375" style="118"/>
    <col min="13608" max="13608" width="2.88671875" style="118" customWidth="1"/>
    <col min="13609" max="13609" width="48" style="118" customWidth="1"/>
    <col min="13610" max="13830" width="9.109375" style="118"/>
    <col min="13831" max="13831" width="6.33203125" style="118" customWidth="1"/>
    <col min="13832" max="13832" width="12.5546875" style="118" customWidth="1"/>
    <col min="13833" max="13833" width="8.6640625" style="118" customWidth="1"/>
    <col min="13834" max="13834" width="11.6640625" style="118" customWidth="1"/>
    <col min="13835" max="13835" width="9.109375" style="118"/>
    <col min="13836" max="13836" width="2.5546875" style="118" customWidth="1"/>
    <col min="13837" max="13837" width="9.109375" style="118"/>
    <col min="13838" max="13838" width="2.6640625" style="118" customWidth="1"/>
    <col min="13839" max="13855" width="9.109375" style="118"/>
    <col min="13856" max="13856" width="6.33203125" style="118" customWidth="1"/>
    <col min="13857" max="13857" width="67.5546875" style="118" customWidth="1"/>
    <col min="13858" max="13858" width="9.88671875" style="118" customWidth="1"/>
    <col min="13859" max="13859" width="4.6640625" style="118" customWidth="1"/>
    <col min="13860" max="13860" width="59.5546875" style="118" customWidth="1"/>
    <col min="13861" max="13863" width="9.109375" style="118"/>
    <col min="13864" max="13864" width="2.88671875" style="118" customWidth="1"/>
    <col min="13865" max="13865" width="48" style="118" customWidth="1"/>
    <col min="13866" max="14086" width="9.109375" style="118"/>
    <col min="14087" max="14087" width="6.33203125" style="118" customWidth="1"/>
    <col min="14088" max="14088" width="12.5546875" style="118" customWidth="1"/>
    <col min="14089" max="14089" width="8.6640625" style="118" customWidth="1"/>
    <col min="14090" max="14090" width="11.6640625" style="118" customWidth="1"/>
    <col min="14091" max="14091" width="9.109375" style="118"/>
    <col min="14092" max="14092" width="2.5546875" style="118" customWidth="1"/>
    <col min="14093" max="14093" width="9.109375" style="118"/>
    <col min="14094" max="14094" width="2.6640625" style="118" customWidth="1"/>
    <col min="14095" max="14111" width="9.109375" style="118"/>
    <col min="14112" max="14112" width="6.33203125" style="118" customWidth="1"/>
    <col min="14113" max="14113" width="67.5546875" style="118" customWidth="1"/>
    <col min="14114" max="14114" width="9.88671875" style="118" customWidth="1"/>
    <col min="14115" max="14115" width="4.6640625" style="118" customWidth="1"/>
    <col min="14116" max="14116" width="59.5546875" style="118" customWidth="1"/>
    <col min="14117" max="14119" width="9.109375" style="118"/>
    <col min="14120" max="14120" width="2.88671875" style="118" customWidth="1"/>
    <col min="14121" max="14121" width="48" style="118" customWidth="1"/>
    <col min="14122" max="14342" width="9.109375" style="118"/>
    <col min="14343" max="14343" width="6.33203125" style="118" customWidth="1"/>
    <col min="14344" max="14344" width="12.5546875" style="118" customWidth="1"/>
    <col min="14345" max="14345" width="8.6640625" style="118" customWidth="1"/>
    <col min="14346" max="14346" width="11.6640625" style="118" customWidth="1"/>
    <col min="14347" max="14347" width="9.109375" style="118"/>
    <col min="14348" max="14348" width="2.5546875" style="118" customWidth="1"/>
    <col min="14349" max="14349" width="9.109375" style="118"/>
    <col min="14350" max="14350" width="2.6640625" style="118" customWidth="1"/>
    <col min="14351" max="14367" width="9.109375" style="118"/>
    <col min="14368" max="14368" width="6.33203125" style="118" customWidth="1"/>
    <col min="14369" max="14369" width="67.5546875" style="118" customWidth="1"/>
    <col min="14370" max="14370" width="9.88671875" style="118" customWidth="1"/>
    <col min="14371" max="14371" width="4.6640625" style="118" customWidth="1"/>
    <col min="14372" max="14372" width="59.5546875" style="118" customWidth="1"/>
    <col min="14373" max="14375" width="9.109375" style="118"/>
    <col min="14376" max="14376" width="2.88671875" style="118" customWidth="1"/>
    <col min="14377" max="14377" width="48" style="118" customWidth="1"/>
    <col min="14378" max="14598" width="9.109375" style="118"/>
    <col min="14599" max="14599" width="6.33203125" style="118" customWidth="1"/>
    <col min="14600" max="14600" width="12.5546875" style="118" customWidth="1"/>
    <col min="14601" max="14601" width="8.6640625" style="118" customWidth="1"/>
    <col min="14602" max="14602" width="11.6640625" style="118" customWidth="1"/>
    <col min="14603" max="14603" width="9.109375" style="118"/>
    <col min="14604" max="14604" width="2.5546875" style="118" customWidth="1"/>
    <col min="14605" max="14605" width="9.109375" style="118"/>
    <col min="14606" max="14606" width="2.6640625" style="118" customWidth="1"/>
    <col min="14607" max="14623" width="9.109375" style="118"/>
    <col min="14624" max="14624" width="6.33203125" style="118" customWidth="1"/>
    <col min="14625" max="14625" width="67.5546875" style="118" customWidth="1"/>
    <col min="14626" max="14626" width="9.88671875" style="118" customWidth="1"/>
    <col min="14627" max="14627" width="4.6640625" style="118" customWidth="1"/>
    <col min="14628" max="14628" width="59.5546875" style="118" customWidth="1"/>
    <col min="14629" max="14631" width="9.109375" style="118"/>
    <col min="14632" max="14632" width="2.88671875" style="118" customWidth="1"/>
    <col min="14633" max="14633" width="48" style="118" customWidth="1"/>
    <col min="14634" max="14854" width="9.109375" style="118"/>
    <col min="14855" max="14855" width="6.33203125" style="118" customWidth="1"/>
    <col min="14856" max="14856" width="12.5546875" style="118" customWidth="1"/>
    <col min="14857" max="14857" width="8.6640625" style="118" customWidth="1"/>
    <col min="14858" max="14858" width="11.6640625" style="118" customWidth="1"/>
    <col min="14859" max="14859" width="9.109375" style="118"/>
    <col min="14860" max="14860" width="2.5546875" style="118" customWidth="1"/>
    <col min="14861" max="14861" width="9.109375" style="118"/>
    <col min="14862" max="14862" width="2.6640625" style="118" customWidth="1"/>
    <col min="14863" max="14879" width="9.109375" style="118"/>
    <col min="14880" max="14880" width="6.33203125" style="118" customWidth="1"/>
    <col min="14881" max="14881" width="67.5546875" style="118" customWidth="1"/>
    <col min="14882" max="14882" width="9.88671875" style="118" customWidth="1"/>
    <col min="14883" max="14883" width="4.6640625" style="118" customWidth="1"/>
    <col min="14884" max="14884" width="59.5546875" style="118" customWidth="1"/>
    <col min="14885" max="14887" width="9.109375" style="118"/>
    <col min="14888" max="14888" width="2.88671875" style="118" customWidth="1"/>
    <col min="14889" max="14889" width="48" style="118" customWidth="1"/>
    <col min="14890" max="15110" width="9.109375" style="118"/>
    <col min="15111" max="15111" width="6.33203125" style="118" customWidth="1"/>
    <col min="15112" max="15112" width="12.5546875" style="118" customWidth="1"/>
    <col min="15113" max="15113" width="8.6640625" style="118" customWidth="1"/>
    <col min="15114" max="15114" width="11.6640625" style="118" customWidth="1"/>
    <col min="15115" max="15115" width="9.109375" style="118"/>
    <col min="15116" max="15116" width="2.5546875" style="118" customWidth="1"/>
    <col min="15117" max="15117" width="9.109375" style="118"/>
    <col min="15118" max="15118" width="2.6640625" style="118" customWidth="1"/>
    <col min="15119" max="15135" width="9.109375" style="118"/>
    <col min="15136" max="15136" width="6.33203125" style="118" customWidth="1"/>
    <col min="15137" max="15137" width="67.5546875" style="118" customWidth="1"/>
    <col min="15138" max="15138" width="9.88671875" style="118" customWidth="1"/>
    <col min="15139" max="15139" width="4.6640625" style="118" customWidth="1"/>
    <col min="15140" max="15140" width="59.5546875" style="118" customWidth="1"/>
    <col min="15141" max="15143" width="9.109375" style="118"/>
    <col min="15144" max="15144" width="2.88671875" style="118" customWidth="1"/>
    <col min="15145" max="15145" width="48" style="118" customWidth="1"/>
    <col min="15146" max="15366" width="9.109375" style="118"/>
    <col min="15367" max="15367" width="6.33203125" style="118" customWidth="1"/>
    <col min="15368" max="15368" width="12.5546875" style="118" customWidth="1"/>
    <col min="15369" max="15369" width="8.6640625" style="118" customWidth="1"/>
    <col min="15370" max="15370" width="11.6640625" style="118" customWidth="1"/>
    <col min="15371" max="15371" width="9.109375" style="118"/>
    <col min="15372" max="15372" width="2.5546875" style="118" customWidth="1"/>
    <col min="15373" max="15373" width="9.109375" style="118"/>
    <col min="15374" max="15374" width="2.6640625" style="118" customWidth="1"/>
    <col min="15375" max="15391" width="9.109375" style="118"/>
    <col min="15392" max="15392" width="6.33203125" style="118" customWidth="1"/>
    <col min="15393" max="15393" width="67.5546875" style="118" customWidth="1"/>
    <col min="15394" max="15394" width="9.88671875" style="118" customWidth="1"/>
    <col min="15395" max="15395" width="4.6640625" style="118" customWidth="1"/>
    <col min="15396" max="15396" width="59.5546875" style="118" customWidth="1"/>
    <col min="15397" max="15399" width="9.109375" style="118"/>
    <col min="15400" max="15400" width="2.88671875" style="118" customWidth="1"/>
    <col min="15401" max="15401" width="48" style="118" customWidth="1"/>
    <col min="15402" max="15622" width="9.109375" style="118"/>
    <col min="15623" max="15623" width="6.33203125" style="118" customWidth="1"/>
    <col min="15624" max="15624" width="12.5546875" style="118" customWidth="1"/>
    <col min="15625" max="15625" width="8.6640625" style="118" customWidth="1"/>
    <col min="15626" max="15626" width="11.6640625" style="118" customWidth="1"/>
    <col min="15627" max="15627" width="9.109375" style="118"/>
    <col min="15628" max="15628" width="2.5546875" style="118" customWidth="1"/>
    <col min="15629" max="15629" width="9.109375" style="118"/>
    <col min="15630" max="15630" width="2.6640625" style="118" customWidth="1"/>
    <col min="15631" max="15647" width="9.109375" style="118"/>
    <col min="15648" max="15648" width="6.33203125" style="118" customWidth="1"/>
    <col min="15649" max="15649" width="67.5546875" style="118" customWidth="1"/>
    <col min="15650" max="15650" width="9.88671875" style="118" customWidth="1"/>
    <col min="15651" max="15651" width="4.6640625" style="118" customWidth="1"/>
    <col min="15652" max="15652" width="59.5546875" style="118" customWidth="1"/>
    <col min="15653" max="15655" width="9.109375" style="118"/>
    <col min="15656" max="15656" width="2.88671875" style="118" customWidth="1"/>
    <col min="15657" max="15657" width="48" style="118" customWidth="1"/>
    <col min="15658" max="15878" width="9.109375" style="118"/>
    <col min="15879" max="15879" width="6.33203125" style="118" customWidth="1"/>
    <col min="15880" max="15880" width="12.5546875" style="118" customWidth="1"/>
    <col min="15881" max="15881" width="8.6640625" style="118" customWidth="1"/>
    <col min="15882" max="15882" width="11.6640625" style="118" customWidth="1"/>
    <col min="15883" max="15883" width="9.109375" style="118"/>
    <col min="15884" max="15884" width="2.5546875" style="118" customWidth="1"/>
    <col min="15885" max="15885" width="9.109375" style="118"/>
    <col min="15886" max="15886" width="2.6640625" style="118" customWidth="1"/>
    <col min="15887" max="15903" width="9.109375" style="118"/>
    <col min="15904" max="15904" width="6.33203125" style="118" customWidth="1"/>
    <col min="15905" max="15905" width="67.5546875" style="118" customWidth="1"/>
    <col min="15906" max="15906" width="9.88671875" style="118" customWidth="1"/>
    <col min="15907" max="15907" width="4.6640625" style="118" customWidth="1"/>
    <col min="15908" max="15908" width="59.5546875" style="118" customWidth="1"/>
    <col min="15909" max="15911" width="9.109375" style="118"/>
    <col min="15912" max="15912" width="2.88671875" style="118" customWidth="1"/>
    <col min="15913" max="15913" width="48" style="118" customWidth="1"/>
    <col min="15914" max="16134" width="9.109375" style="118"/>
    <col min="16135" max="16135" width="6.33203125" style="118" customWidth="1"/>
    <col min="16136" max="16136" width="12.5546875" style="118" customWidth="1"/>
    <col min="16137" max="16137" width="8.6640625" style="118" customWidth="1"/>
    <col min="16138" max="16138" width="11.6640625" style="118" customWidth="1"/>
    <col min="16139" max="16139" width="9.109375" style="118"/>
    <col min="16140" max="16140" width="2.5546875" style="118" customWidth="1"/>
    <col min="16141" max="16141" width="9.109375" style="118"/>
    <col min="16142" max="16142" width="2.6640625" style="118" customWidth="1"/>
    <col min="16143" max="16384" width="9.109375" style="118"/>
  </cols>
  <sheetData>
    <row r="1" spans="1:13" s="116" customFormat="1" ht="91.95" customHeight="1">
      <c r="A1" s="320"/>
      <c r="B1" s="321"/>
      <c r="C1" s="322"/>
    </row>
    <row r="2" spans="1:13" s="116" customFormat="1" ht="31.2" customHeight="1">
      <c r="A2" s="323" t="str">
        <f>'Orçamento Base'!A4:E4</f>
        <v>OBJETO: IMPLANTAÇÃO DE SUBESTAÇÃO E INSTALAÇÕES DE PONTOS DE AR CONDICIONADO NO ESPAÇO EDUCATIVO URBANO, COM 12 SALAS DE AULA</v>
      </c>
      <c r="B2" s="324"/>
      <c r="C2" s="325"/>
      <c r="D2" s="117"/>
    </row>
    <row r="3" spans="1:13" s="116" customFormat="1" ht="15" customHeight="1">
      <c r="A3" s="326" t="str">
        <f>'Orçamento Base'!$A$3</f>
        <v>LOCALIZAÇÃO: RUA DESEMBARGADOR JOÃO PAES, S/N, DISTRITO DE IBIRANGA - ITAMBÉ/PE</v>
      </c>
      <c r="B3" s="327"/>
      <c r="C3" s="328"/>
      <c r="D3" s="117"/>
    </row>
    <row r="4" spans="1:13" s="116" customFormat="1" ht="15" customHeight="1">
      <c r="A4" s="329"/>
      <c r="B4" s="330"/>
      <c r="C4" s="331"/>
    </row>
    <row r="5" spans="1:13" s="116" customFormat="1" ht="18">
      <c r="A5" s="332" t="s">
        <v>76</v>
      </c>
      <c r="B5" s="332"/>
      <c r="C5" s="332"/>
      <c r="E5" s="116" t="s">
        <v>77</v>
      </c>
    </row>
    <row r="6" spans="1:13" ht="6.75" customHeight="1" thickBot="1"/>
    <row r="7" spans="1:13" s="116" customFormat="1" ht="15" thickBot="1">
      <c r="A7" s="120" t="s">
        <v>78</v>
      </c>
      <c r="B7" s="121" t="s">
        <v>79</v>
      </c>
      <c r="C7" s="122" t="s">
        <v>80</v>
      </c>
      <c r="E7" s="116" t="s">
        <v>81</v>
      </c>
    </row>
    <row r="8" spans="1:13" s="116" customFormat="1" ht="14.4">
      <c r="A8" s="123"/>
      <c r="B8" s="124" t="s">
        <v>82</v>
      </c>
      <c r="C8" s="125"/>
    </row>
    <row r="9" spans="1:13" s="116" customFormat="1" ht="32.25" customHeight="1" thickBot="1">
      <c r="A9" s="126" t="s">
        <v>83</v>
      </c>
      <c r="B9" s="127" t="s">
        <v>84</v>
      </c>
      <c r="C9" s="128">
        <v>3</v>
      </c>
      <c r="E9" s="129" t="s">
        <v>85</v>
      </c>
      <c r="F9" s="130"/>
      <c r="G9" s="130"/>
      <c r="H9" s="130"/>
      <c r="J9" s="318" t="s">
        <v>86</v>
      </c>
      <c r="K9" s="319"/>
      <c r="L9" s="319"/>
      <c r="M9" s="319"/>
    </row>
    <row r="10" spans="1:13" s="116" customFormat="1" ht="15" thickBot="1">
      <c r="A10" s="126" t="s">
        <v>87</v>
      </c>
      <c r="B10" s="127" t="s">
        <v>88</v>
      </c>
      <c r="C10" s="128">
        <v>0.59</v>
      </c>
      <c r="E10" s="131" t="s">
        <v>89</v>
      </c>
      <c r="F10" s="132" t="s">
        <v>90</v>
      </c>
      <c r="G10" s="132" t="s">
        <v>91</v>
      </c>
      <c r="H10" s="132" t="s">
        <v>92</v>
      </c>
      <c r="J10" s="131" t="s">
        <v>89</v>
      </c>
      <c r="K10" s="132" t="s">
        <v>90</v>
      </c>
      <c r="L10" s="132" t="s">
        <v>91</v>
      </c>
      <c r="M10" s="132" t="s">
        <v>92</v>
      </c>
    </row>
    <row r="11" spans="1:13" s="116" customFormat="1" ht="15" thickBot="1">
      <c r="A11" s="126" t="s">
        <v>93</v>
      </c>
      <c r="B11" s="127" t="s">
        <v>94</v>
      </c>
      <c r="C11" s="128">
        <v>0.97</v>
      </c>
      <c r="E11" s="133" t="s">
        <v>95</v>
      </c>
      <c r="F11" s="134">
        <v>0.03</v>
      </c>
      <c r="G11" s="134">
        <v>0.04</v>
      </c>
      <c r="H11" s="134">
        <v>5.5E-2</v>
      </c>
      <c r="J11" s="133" t="s">
        <v>95</v>
      </c>
      <c r="K11" s="134">
        <v>3.4299999999999997E-2</v>
      </c>
      <c r="L11" s="134">
        <v>4.9299999999999997E-2</v>
      </c>
      <c r="M11" s="134">
        <v>6.7100000000000007E-2</v>
      </c>
    </row>
    <row r="12" spans="1:13" s="116" customFormat="1" ht="15" thickBot="1">
      <c r="A12" s="135"/>
      <c r="B12" s="136"/>
      <c r="C12" s="137"/>
      <c r="E12" s="133" t="s">
        <v>96</v>
      </c>
      <c r="F12" s="134">
        <v>8.0000000000000002E-3</v>
      </c>
      <c r="G12" s="134">
        <v>8.0000000000000002E-3</v>
      </c>
      <c r="H12" s="134">
        <v>0.01</v>
      </c>
      <c r="J12" s="133" t="s">
        <v>96</v>
      </c>
      <c r="K12" s="134">
        <v>2.8E-3</v>
      </c>
      <c r="L12" s="134">
        <v>4.8999999999999998E-3</v>
      </c>
      <c r="M12" s="134">
        <v>7.4999999999999997E-3</v>
      </c>
    </row>
    <row r="13" spans="1:13" s="116" customFormat="1" ht="15" thickBot="1">
      <c r="A13" s="138"/>
      <c r="B13" s="138"/>
      <c r="C13" s="139"/>
      <c r="E13" s="133" t="s">
        <v>97</v>
      </c>
      <c r="F13" s="134">
        <v>9.7000000000000003E-3</v>
      </c>
      <c r="G13" s="134">
        <v>1.2699999999999999E-2</v>
      </c>
      <c r="H13" s="134">
        <v>1.2699999999999999E-2</v>
      </c>
      <c r="J13" s="133" t="s">
        <v>97</v>
      </c>
      <c r="K13" s="134">
        <v>0.01</v>
      </c>
      <c r="L13" s="134">
        <v>1.3899999999999999E-2</v>
      </c>
      <c r="M13" s="134">
        <v>1.7399999999999999E-2</v>
      </c>
    </row>
    <row r="14" spans="1:13" s="116" customFormat="1" ht="15" thickBot="1">
      <c r="A14" s="140"/>
      <c r="B14" s="141" t="s">
        <v>98</v>
      </c>
      <c r="C14" s="142"/>
      <c r="E14" s="133" t="s">
        <v>99</v>
      </c>
      <c r="F14" s="134">
        <v>5.8999999999999999E-3</v>
      </c>
      <c r="G14" s="134">
        <v>1.23E-2</v>
      </c>
      <c r="H14" s="134">
        <v>1.3899999999999999E-2</v>
      </c>
      <c r="J14" s="133" t="s">
        <v>99</v>
      </c>
      <c r="K14" s="134">
        <v>9.4000000000000004E-3</v>
      </c>
      <c r="L14" s="134">
        <v>9.9000000000000008E-3</v>
      </c>
      <c r="M14" s="134">
        <v>1.17E-2</v>
      </c>
    </row>
    <row r="15" spans="1:13" s="116" customFormat="1" ht="15" thickBot="1">
      <c r="A15" s="126" t="s">
        <v>100</v>
      </c>
      <c r="B15" s="127" t="s">
        <v>101</v>
      </c>
      <c r="C15" s="128">
        <v>0.8</v>
      </c>
      <c r="E15" s="133" t="s">
        <v>102</v>
      </c>
      <c r="F15" s="134">
        <v>6.1600000000000002E-2</v>
      </c>
      <c r="G15" s="134">
        <v>7.3999999999999996E-2</v>
      </c>
      <c r="H15" s="134">
        <v>8.9599999999999999E-2</v>
      </c>
      <c r="J15" s="133" t="s">
        <v>102</v>
      </c>
      <c r="K15" s="134">
        <v>6.7400000000000002E-2</v>
      </c>
      <c r="L15" s="134">
        <v>8.0399999999999999E-2</v>
      </c>
      <c r="M15" s="134">
        <v>9.4E-2</v>
      </c>
    </row>
    <row r="16" spans="1:13" s="116" customFormat="1" ht="27" customHeight="1" thickBot="1">
      <c r="A16" s="126" t="s">
        <v>103</v>
      </c>
      <c r="B16" s="127" t="s">
        <v>102</v>
      </c>
      <c r="C16" s="128">
        <v>6.16</v>
      </c>
      <c r="E16" s="133" t="s">
        <v>104</v>
      </c>
      <c r="F16" s="333" t="s">
        <v>105</v>
      </c>
      <c r="G16" s="334"/>
      <c r="H16" s="335"/>
      <c r="J16" s="133" t="s">
        <v>104</v>
      </c>
      <c r="K16" s="333" t="s">
        <v>105</v>
      </c>
      <c r="L16" s="334"/>
      <c r="M16" s="335"/>
    </row>
    <row r="17" spans="1:13" s="116" customFormat="1" ht="15.75" customHeight="1" thickBot="1">
      <c r="A17" s="143"/>
      <c r="B17" s="136"/>
      <c r="C17" s="137"/>
      <c r="E17" s="336" t="s">
        <v>106</v>
      </c>
      <c r="J17" s="337" t="s">
        <v>107</v>
      </c>
    </row>
    <row r="18" spans="1:13" s="116" customFormat="1" ht="12.75" customHeight="1" thickBot="1">
      <c r="A18" s="138"/>
      <c r="B18" s="138"/>
      <c r="C18" s="139"/>
      <c r="E18" s="319"/>
      <c r="F18" s="130"/>
      <c r="G18" s="130"/>
      <c r="H18" s="130"/>
      <c r="J18" s="319"/>
      <c r="K18" s="130"/>
      <c r="L18" s="130"/>
      <c r="M18" s="130"/>
    </row>
    <row r="19" spans="1:13" s="116" customFormat="1" ht="15" thickBot="1">
      <c r="A19" s="144" t="s">
        <v>108</v>
      </c>
      <c r="B19" s="145" t="s">
        <v>109</v>
      </c>
      <c r="C19" s="146">
        <f>+SUM(C20:C23)</f>
        <v>5.65</v>
      </c>
      <c r="E19" s="131" t="s">
        <v>89</v>
      </c>
      <c r="F19" s="132" t="s">
        <v>90</v>
      </c>
      <c r="G19" s="132" t="s">
        <v>91</v>
      </c>
      <c r="H19" s="132" t="s">
        <v>92</v>
      </c>
      <c r="J19" s="131" t="s">
        <v>89</v>
      </c>
      <c r="K19" s="132" t="s">
        <v>90</v>
      </c>
      <c r="L19" s="132" t="s">
        <v>91</v>
      </c>
      <c r="M19" s="132" t="s">
        <v>92</v>
      </c>
    </row>
    <row r="20" spans="1:13" s="116" customFormat="1" ht="15" thickBot="1">
      <c r="A20" s="147"/>
      <c r="B20" s="148" t="s">
        <v>110</v>
      </c>
      <c r="C20" s="149">
        <v>0.65</v>
      </c>
      <c r="D20" s="150"/>
      <c r="E20" s="133" t="s">
        <v>95</v>
      </c>
      <c r="F20" s="134">
        <v>3.7999999999999999E-2</v>
      </c>
      <c r="G20" s="134">
        <v>4.0099999999999997E-2</v>
      </c>
      <c r="H20" s="134">
        <v>4.6699999999999998E-2</v>
      </c>
      <c r="J20" s="133" t="s">
        <v>95</v>
      </c>
      <c r="K20" s="134">
        <v>1.4999999999999999E-2</v>
      </c>
      <c r="L20" s="134">
        <v>3.4500000000000003E-2</v>
      </c>
      <c r="M20" s="134">
        <v>4.4900000000000002E-2</v>
      </c>
    </row>
    <row r="21" spans="1:13" s="116" customFormat="1" ht="15" thickBot="1">
      <c r="A21" s="147"/>
      <c r="B21" s="148" t="s">
        <v>111</v>
      </c>
      <c r="C21" s="149">
        <v>3</v>
      </c>
      <c r="D21" s="150"/>
      <c r="E21" s="133" t="s">
        <v>96</v>
      </c>
      <c r="F21" s="134">
        <v>3.2000000000000002E-3</v>
      </c>
      <c r="G21" s="134">
        <v>4.0000000000000001E-3</v>
      </c>
      <c r="H21" s="134">
        <v>7.4000000000000003E-3</v>
      </c>
      <c r="J21" s="133" t="s">
        <v>96</v>
      </c>
      <c r="K21" s="134">
        <v>3.0000000000000001E-3</v>
      </c>
      <c r="L21" s="134">
        <v>4.7999999999999996E-3</v>
      </c>
      <c r="M21" s="134">
        <v>8.2000000000000007E-3</v>
      </c>
    </row>
    <row r="22" spans="1:13" s="116" customFormat="1" ht="15" thickBot="1">
      <c r="A22" s="147"/>
      <c r="B22" s="148" t="s">
        <v>112</v>
      </c>
      <c r="C22" s="151">
        <v>2</v>
      </c>
      <c r="D22" s="150"/>
      <c r="E22" s="133" t="s">
        <v>97</v>
      </c>
      <c r="F22" s="134">
        <v>5.0000000000000001E-3</v>
      </c>
      <c r="G22" s="134">
        <v>5.5999999999999999E-3</v>
      </c>
      <c r="H22" s="134">
        <v>9.7000000000000003E-3</v>
      </c>
      <c r="J22" s="133" t="s">
        <v>97</v>
      </c>
      <c r="K22" s="134">
        <v>5.5999999999999999E-3</v>
      </c>
      <c r="L22" s="134">
        <v>8.5000000000000006E-3</v>
      </c>
      <c r="M22" s="134">
        <v>8.8999999999999999E-3</v>
      </c>
    </row>
    <row r="23" spans="1:13" s="116" customFormat="1" ht="15" thickBot="1">
      <c r="A23" s="152"/>
      <c r="B23" s="231" t="s">
        <v>255</v>
      </c>
      <c r="C23" s="153"/>
      <c r="D23" s="150"/>
      <c r="E23" s="133" t="s">
        <v>99</v>
      </c>
      <c r="F23" s="134">
        <v>1.0200000000000001E-2</v>
      </c>
      <c r="G23" s="134">
        <v>1.11E-2</v>
      </c>
      <c r="H23" s="134">
        <v>1.21E-2</v>
      </c>
      <c r="J23" s="133" t="s">
        <v>99</v>
      </c>
      <c r="K23" s="134">
        <v>8.5000000000000006E-3</v>
      </c>
      <c r="L23" s="134">
        <v>8.5000000000000006E-3</v>
      </c>
      <c r="M23" s="134">
        <v>1.11E-2</v>
      </c>
    </row>
    <row r="24" spans="1:13" s="116" customFormat="1" ht="15" thickBot="1">
      <c r="A24" s="154"/>
      <c r="B24" s="155" t="s">
        <v>113</v>
      </c>
      <c r="C24" s="156">
        <f>SUM(C20:C23)</f>
        <v>5.65</v>
      </c>
      <c r="E24" s="133" t="s">
        <v>102</v>
      </c>
      <c r="F24" s="134">
        <v>6.6400000000000001E-2</v>
      </c>
      <c r="G24" s="134">
        <v>7.2999999999999995E-2</v>
      </c>
      <c r="H24" s="134">
        <v>8.6900000000000005E-2</v>
      </c>
      <c r="J24" s="133" t="s">
        <v>102</v>
      </c>
      <c r="K24" s="134">
        <v>3.5000000000000003E-2</v>
      </c>
      <c r="L24" s="134">
        <v>5.11E-2</v>
      </c>
      <c r="M24" s="134">
        <v>6.2199999999999998E-2</v>
      </c>
    </row>
    <row r="25" spans="1:13" s="116" customFormat="1" ht="28.5" customHeight="1" thickBot="1">
      <c r="A25" s="139"/>
      <c r="B25" s="157"/>
      <c r="C25" s="158"/>
      <c r="E25" s="133" t="s">
        <v>104</v>
      </c>
      <c r="F25" s="333" t="s">
        <v>105</v>
      </c>
      <c r="G25" s="334"/>
      <c r="H25" s="335"/>
      <c r="J25" s="133" t="s">
        <v>104</v>
      </c>
      <c r="K25" s="333" t="s">
        <v>105</v>
      </c>
      <c r="L25" s="334"/>
      <c r="M25" s="335"/>
    </row>
    <row r="26" spans="1:13" s="116" customFormat="1" ht="15" thickBot="1">
      <c r="A26" s="159"/>
      <c r="B26" s="160" t="s">
        <v>114</v>
      </c>
      <c r="C26" s="161">
        <f>+(((1+C9/100+C15/100+C11/100)*(1+C10/100)*(1+C16/100))/(1-C19/100))-1</f>
        <v>0.18579811986009576</v>
      </c>
      <c r="F26" s="162">
        <f>F20+F21+F22+F23+F24+8.65%</f>
        <v>0.20929999999999999</v>
      </c>
      <c r="G26" s="162">
        <f>G20+G21+G22+G23+G24+8.65%</f>
        <v>0.2203</v>
      </c>
      <c r="H26" s="162">
        <f>H20+H21+H22+H23+H24+8.65%</f>
        <v>0.24930000000000002</v>
      </c>
    </row>
    <row r="27" spans="1:13" s="116" customFormat="1" ht="14.4">
      <c r="C27" s="163"/>
      <c r="E27" s="116" t="s">
        <v>115</v>
      </c>
    </row>
    <row r="28" spans="1:13" s="116" customFormat="1" ht="15" thickBot="1">
      <c r="A28" s="338"/>
      <c r="B28" s="338"/>
      <c r="C28" s="163"/>
    </row>
    <row r="29" spans="1:13" s="116" customFormat="1" ht="15" thickBot="1">
      <c r="B29" s="164"/>
      <c r="C29" s="163"/>
      <c r="E29" s="339" t="s">
        <v>116</v>
      </c>
      <c r="F29" s="340"/>
      <c r="G29" s="340"/>
      <c r="H29" s="341"/>
    </row>
    <row r="30" spans="1:13" s="116" customFormat="1" ht="15" thickBot="1">
      <c r="C30" s="165"/>
      <c r="E30" s="166" t="s">
        <v>117</v>
      </c>
      <c r="F30" s="167" t="s">
        <v>90</v>
      </c>
      <c r="G30" s="167" t="s">
        <v>91</v>
      </c>
      <c r="H30" s="167" t="s">
        <v>92</v>
      </c>
    </row>
    <row r="31" spans="1:13" s="116" customFormat="1" ht="15" thickBot="1">
      <c r="C31" s="163"/>
      <c r="E31" s="133" t="s">
        <v>118</v>
      </c>
      <c r="F31" s="134">
        <v>0.2034</v>
      </c>
      <c r="G31" s="134">
        <v>0.22120000000000001</v>
      </c>
      <c r="H31" s="134">
        <v>0.25</v>
      </c>
    </row>
    <row r="32" spans="1:13" s="116" customFormat="1" ht="15" thickBot="1">
      <c r="B32" s="164"/>
      <c r="C32" s="163"/>
      <c r="E32" s="133" t="s">
        <v>119</v>
      </c>
      <c r="F32" s="134">
        <v>0.19600000000000001</v>
      </c>
      <c r="G32" s="134">
        <v>0.2097</v>
      </c>
      <c r="H32" s="134">
        <v>0.24229999999999999</v>
      </c>
    </row>
    <row r="33" spans="2:8" s="116" customFormat="1" ht="28.2" thickBot="1">
      <c r="B33" s="164"/>
      <c r="C33" s="163"/>
      <c r="E33" s="133" t="s">
        <v>120</v>
      </c>
      <c r="F33" s="134">
        <v>0.20760000000000001</v>
      </c>
      <c r="G33" s="134">
        <v>0.24179999999999999</v>
      </c>
      <c r="H33" s="134">
        <v>0.26440000000000002</v>
      </c>
    </row>
    <row r="34" spans="2:8" s="116" customFormat="1" ht="28.2" thickBot="1">
      <c r="C34" s="163"/>
      <c r="E34" s="133" t="s">
        <v>121</v>
      </c>
      <c r="F34" s="134">
        <v>0.24</v>
      </c>
      <c r="G34" s="134">
        <v>0.25840000000000002</v>
      </c>
      <c r="H34" s="134">
        <v>0.27860000000000001</v>
      </c>
    </row>
    <row r="35" spans="2:8" s="116" customFormat="1" ht="15" thickBot="1">
      <c r="B35" s="164"/>
      <c r="C35" s="163"/>
      <c r="E35" s="133" t="s">
        <v>122</v>
      </c>
      <c r="F35" s="134">
        <v>0.22800000000000001</v>
      </c>
      <c r="G35" s="134">
        <v>0.27479999999999999</v>
      </c>
      <c r="H35" s="134">
        <v>0.3095</v>
      </c>
    </row>
    <row r="36" spans="2:8" ht="14.4" thickBot="1">
      <c r="E36" s="133" t="s">
        <v>123</v>
      </c>
      <c r="F36" s="134">
        <v>0.111</v>
      </c>
      <c r="G36" s="134">
        <v>0.14019999999999999</v>
      </c>
      <c r="H36" s="134">
        <v>0.16800000000000001</v>
      </c>
    </row>
    <row r="38" spans="2:8" ht="13.8" thickBot="1"/>
    <row r="39" spans="2:8" ht="14.4">
      <c r="E39" s="336" t="s">
        <v>106</v>
      </c>
      <c r="F39" s="116"/>
      <c r="G39" s="116"/>
      <c r="H39" s="116"/>
    </row>
    <row r="40" spans="2:8" ht="15" thickBot="1">
      <c r="C40" s="168"/>
      <c r="E40" s="319"/>
      <c r="F40" s="130"/>
      <c r="G40" s="130"/>
      <c r="H40" s="130"/>
    </row>
    <row r="41" spans="2:8" ht="14.4" thickBot="1">
      <c r="E41" s="131" t="s">
        <v>89</v>
      </c>
      <c r="F41" s="132" t="s">
        <v>90</v>
      </c>
      <c r="G41" s="132" t="s">
        <v>91</v>
      </c>
      <c r="H41" s="132" t="s">
        <v>92</v>
      </c>
    </row>
    <row r="42" spans="2:8" ht="14.4" thickBot="1">
      <c r="E42" s="133" t="s">
        <v>95</v>
      </c>
      <c r="F42" s="134">
        <v>3.7999999999999999E-2</v>
      </c>
      <c r="G42" s="134">
        <v>4.0099999999999997E-2</v>
      </c>
      <c r="H42" s="134">
        <v>4.6699999999999998E-2</v>
      </c>
    </row>
    <row r="43" spans="2:8" ht="14.4" thickBot="1">
      <c r="E43" s="133" t="s">
        <v>96</v>
      </c>
      <c r="F43" s="134">
        <v>3.2000000000000002E-3</v>
      </c>
      <c r="G43" s="134">
        <v>4.0000000000000001E-3</v>
      </c>
      <c r="H43" s="134">
        <v>7.4000000000000003E-3</v>
      </c>
    </row>
    <row r="44" spans="2:8" ht="14.4" thickBot="1">
      <c r="E44" s="133" t="s">
        <v>97</v>
      </c>
      <c r="F44" s="134">
        <v>5.0000000000000001E-3</v>
      </c>
      <c r="G44" s="134">
        <v>5.5999999999999999E-3</v>
      </c>
      <c r="H44" s="134">
        <v>9.7000000000000003E-3</v>
      </c>
    </row>
    <row r="45" spans="2:8" ht="14.4" thickBot="1">
      <c r="E45" s="133" t="s">
        <v>99</v>
      </c>
      <c r="F45" s="134">
        <v>1.0200000000000001E-2</v>
      </c>
      <c r="G45" s="134">
        <v>1.11E-2</v>
      </c>
      <c r="H45" s="134">
        <v>1.21E-2</v>
      </c>
    </row>
    <row r="46" spans="2:8" ht="14.4" thickBot="1">
      <c r="E46" s="133" t="s">
        <v>102</v>
      </c>
      <c r="F46" s="134">
        <v>6.6400000000000001E-2</v>
      </c>
      <c r="G46" s="134">
        <v>7.2999999999999995E-2</v>
      </c>
      <c r="H46" s="134">
        <v>8.6900000000000005E-2</v>
      </c>
    </row>
    <row r="47" spans="2:8" ht="14.4" thickBot="1">
      <c r="E47" s="133" t="s">
        <v>104</v>
      </c>
      <c r="F47" s="333" t="s">
        <v>105</v>
      </c>
      <c r="G47" s="334"/>
      <c r="H47" s="335"/>
    </row>
    <row r="48" spans="2:8" ht="14.4">
      <c r="E48" s="116"/>
      <c r="F48" s="169">
        <f>F42+F43+F44+F45+F46+8.65%</f>
        <v>0.20929999999999999</v>
      </c>
      <c r="G48" s="169">
        <f>G42+G43+G44+G45+G46+8.65%</f>
        <v>0.2203</v>
      </c>
      <c r="H48" s="169">
        <f>H42+H43+H44+H45+H46+8.65%</f>
        <v>0.24930000000000002</v>
      </c>
    </row>
  </sheetData>
  <mergeCells count="16">
    <mergeCell ref="A28:B28"/>
    <mergeCell ref="E29:H29"/>
    <mergeCell ref="E39:E40"/>
    <mergeCell ref="F47:H47"/>
    <mergeCell ref="F16:H16"/>
    <mergeCell ref="K16:M16"/>
    <mergeCell ref="E17:E18"/>
    <mergeCell ref="J17:J18"/>
    <mergeCell ref="F25:H25"/>
    <mergeCell ref="K25:M25"/>
    <mergeCell ref="J9:M9"/>
    <mergeCell ref="A1:C1"/>
    <mergeCell ref="A2:C2"/>
    <mergeCell ref="A3:C3"/>
    <mergeCell ref="A4:C4"/>
    <mergeCell ref="A5:C5"/>
  </mergeCells>
  <pageMargins left="0.68" right="0.51181102362204722" top="0.78740157480314965" bottom="0.78740157480314965" header="0.31496062992125984" footer="0.31496062992125984"/>
  <pageSetup paperSize="9" orientation="portrait" r:id="rId1"/>
  <headerFooter>
    <oddFooter>&amp;C&amp;G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F552D-83A4-418D-B6B9-2C9145422F5E}">
  <dimension ref="A1:H6"/>
  <sheetViews>
    <sheetView view="pageBreakPreview" zoomScaleNormal="100" zoomScaleSheetLayoutView="100" workbookViewId="0">
      <selection activeCell="C8" sqref="C8"/>
    </sheetView>
  </sheetViews>
  <sheetFormatPr defaultRowHeight="14.4"/>
  <cols>
    <col min="1" max="1" width="27.44140625" style="181" customWidth="1"/>
    <col min="2" max="9" width="21.21875" style="180" customWidth="1"/>
    <col min="10" max="16384" width="8.88671875" style="180"/>
  </cols>
  <sheetData>
    <row r="1" spans="1:8">
      <c r="B1" s="342" t="s">
        <v>124</v>
      </c>
      <c r="C1" s="342"/>
      <c r="D1" s="342"/>
      <c r="E1" s="342"/>
      <c r="F1" s="342"/>
      <c r="G1" s="342"/>
    </row>
    <row r="3" spans="1:8">
      <c r="A3" s="193" t="s">
        <v>125</v>
      </c>
      <c r="B3" s="193" t="s">
        <v>126</v>
      </c>
      <c r="C3" s="193" t="s">
        <v>127</v>
      </c>
      <c r="D3" s="193" t="s">
        <v>128</v>
      </c>
      <c r="E3" s="193" t="s">
        <v>129</v>
      </c>
      <c r="F3" s="194" t="s">
        <v>130</v>
      </c>
      <c r="G3" s="193" t="s">
        <v>131</v>
      </c>
      <c r="H3" s="193" t="s">
        <v>207</v>
      </c>
    </row>
    <row r="4" spans="1:8" ht="42" customHeight="1">
      <c r="A4" s="343" t="s">
        <v>220</v>
      </c>
      <c r="B4" s="177" t="s">
        <v>208</v>
      </c>
      <c r="C4" s="195" t="s">
        <v>209</v>
      </c>
      <c r="D4" s="195" t="s">
        <v>210</v>
      </c>
      <c r="E4" s="195" t="s">
        <v>211</v>
      </c>
      <c r="F4" s="196">
        <v>45876</v>
      </c>
      <c r="G4" s="205">
        <v>16500</v>
      </c>
      <c r="H4" s="346">
        <f>MIN(G4,G5,G6)</f>
        <v>16500</v>
      </c>
    </row>
    <row r="5" spans="1:8" ht="42" customHeight="1">
      <c r="A5" s="344"/>
      <c r="B5" s="177" t="s">
        <v>212</v>
      </c>
      <c r="C5" s="195" t="s">
        <v>213</v>
      </c>
      <c r="D5" s="195" t="s">
        <v>214</v>
      </c>
      <c r="E5" s="195" t="s">
        <v>215</v>
      </c>
      <c r="F5" s="196">
        <v>45877</v>
      </c>
      <c r="G5" s="205">
        <v>18000</v>
      </c>
      <c r="H5" s="347"/>
    </row>
    <row r="6" spans="1:8" ht="42" customHeight="1">
      <c r="A6" s="345"/>
      <c r="B6" s="177" t="s">
        <v>216</v>
      </c>
      <c r="C6" s="195" t="s">
        <v>217</v>
      </c>
      <c r="D6" s="195" t="s">
        <v>218</v>
      </c>
      <c r="E6" s="197" t="s">
        <v>219</v>
      </c>
      <c r="F6" s="196">
        <v>45877</v>
      </c>
      <c r="G6" s="205">
        <v>19200</v>
      </c>
      <c r="H6" s="348"/>
    </row>
  </sheetData>
  <mergeCells count="3">
    <mergeCell ref="B1:G1"/>
    <mergeCell ref="A4:A6"/>
    <mergeCell ref="H4:H6"/>
  </mergeCells>
  <pageMargins left="0.51181102362204722" right="0.51181102362204722" top="0.78740157480314965" bottom="0.78740157480314965" header="0.31496062992125984" footer="0.31496062992125984"/>
  <pageSetup paperSize="9" scale="46" orientation="portrait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5</vt:i4>
      </vt:variant>
    </vt:vector>
  </HeadingPairs>
  <TitlesOfParts>
    <vt:vector size="11" baseType="lpstr">
      <vt:lpstr>Orçamento Base</vt:lpstr>
      <vt:lpstr>Memória de Cálculo</vt:lpstr>
      <vt:lpstr>Composições</vt:lpstr>
      <vt:lpstr>Cronograma</vt:lpstr>
      <vt:lpstr>BDI</vt:lpstr>
      <vt:lpstr>COTAÇÕES</vt:lpstr>
      <vt:lpstr>BDI!Area_de_impressao</vt:lpstr>
      <vt:lpstr>Composições!Area_de_impressao</vt:lpstr>
      <vt:lpstr>Cronograma!Area_de_impressao</vt:lpstr>
      <vt:lpstr>'Memória de Cálculo'!Area_de_impressao</vt:lpstr>
      <vt:lpstr>'Orçamento Base'!Area_de_impressao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Heverto Dias</dc:creator>
  <cp:lastModifiedBy>Heverto Dias</cp:lastModifiedBy>
  <cp:lastPrinted>2025-09-23T19:20:20Z</cp:lastPrinted>
  <dcterms:created xsi:type="dcterms:W3CDTF">2025-08-22T18:03:05Z</dcterms:created>
  <dcterms:modified xsi:type="dcterms:W3CDTF">2026-04-01T02:57:41Z</dcterms:modified>
</cp:coreProperties>
</file>