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N:\GEREC\ENGENHARIA\Termo de Referência\2026\TR_Limpeza_Mercados Centrais e Setoriais_2026\E - PLANILHAS\2 - PLANILHAS SEM CUSTOS\"/>
    </mc:Choice>
  </mc:AlternateContent>
  <xr:revisionPtr revIDLastSave="0" documentId="13_ncr:1_{34C3806C-B9FB-4CE2-8182-B50814F8BDE2}" xr6:coauthVersionLast="47" xr6:coauthVersionMax="47" xr10:uidLastSave="{00000000-0000-0000-0000-000000000000}"/>
  <bookViews>
    <workbookView xWindow="-120" yWindow="-120" windowWidth="29040" windowHeight="15720" tabRatio="934" xr2:uid="{00000000-000D-0000-FFFF-FFFF00000000}"/>
  </bookViews>
  <sheets>
    <sheet name="RESUMO " sheetId="1" r:id="rId1"/>
    <sheet name="QUANT. POR AREA " sheetId="14" r:id="rId2"/>
    <sheet name="MÃO DE OBRA" sheetId="3" r:id="rId3"/>
    <sheet name="FORNECIMENTO DE MATERIAL - MERC" sheetId="4" r:id="rId4"/>
    <sheet name="FORNECIMENTO DE MATERIAL - MILT" sheetId="5" r:id="rId5"/>
    <sheet name="FORNECIMENTO DE MATERIAL - ME-1" sheetId="6" r:id="rId6"/>
    <sheet name="FORNECIMENTO DE MATERIAL - ME-2" sheetId="7" r:id="rId7"/>
    <sheet name="FORNECIMENTO DE MATERIAL - ME-3" sheetId="8" r:id="rId8"/>
    <sheet name="FERRAMENTAS E MATERIAIS - MERCA" sheetId="9" r:id="rId9"/>
    <sheet name="ENCARGOS SOCIAIS" sheetId="10" r:id="rId10"/>
    <sheet name="BDI" sheetId="11" r:id="rId11"/>
    <sheet name="BDI FORNECIMENTO DE MATERIAL" sheetId="12" r:id="rId12"/>
    <sheet name="LISTA DE EPI" sheetId="13" r:id="rId13"/>
  </sheets>
  <definedNames>
    <definedName name="_xlnm._FilterDatabase" localSheetId="8" hidden="1">'FERRAMENTAS E MATERIAIS - MERCA'!$A$4:$F$44</definedName>
    <definedName name="_xlnm._FilterDatabase" localSheetId="5" hidden="1">'FORNECIMENTO DE MATERIAL - ME-1'!$A$8:$E$50</definedName>
    <definedName name="_xlnm._FilterDatabase" localSheetId="6" hidden="1">'FORNECIMENTO DE MATERIAL - ME-2'!$A$8:$E$51</definedName>
    <definedName name="_xlnm._FilterDatabase" localSheetId="7" hidden="1">'FORNECIMENTO DE MATERIAL - ME-3'!$A$8:$E$51</definedName>
    <definedName name="_xlnm._FilterDatabase" localSheetId="3" hidden="1">'FORNECIMENTO DE MATERIAL - MERC'!$A$8:$E$51</definedName>
    <definedName name="_xlnm._FilterDatabase" localSheetId="4" hidden="1">'FORNECIMENTO DE MATERIAL - MILT'!$A$8:$E$54</definedName>
    <definedName name="_xlnm._FilterDatabase" localSheetId="12" hidden="1">'LISTA DE EPI'!$A$6:$B$26</definedName>
    <definedName name="_xlnm._FilterDatabase" localSheetId="1" hidden="1">'QUANT. POR AREA '!$B$3:$B$11</definedName>
    <definedName name="_xlnm.Print_Area" localSheetId="10">BDI!$A$1:$C$19</definedName>
    <definedName name="_xlnm.Print_Area" localSheetId="11">'BDI FORNECIMENTO DE MATERIAL'!$A$1:$C$18</definedName>
    <definedName name="_xlnm.Print_Area" localSheetId="8">'FERRAMENTAS E MATERIAIS - MERCA'!$A$1:$F$44</definedName>
    <definedName name="_xlnm.Print_Area" localSheetId="5">'FORNECIMENTO DE MATERIAL - ME-1'!$A$1:$E$50</definedName>
    <definedName name="_xlnm.Print_Area" localSheetId="6">'FORNECIMENTO DE MATERIAL - ME-2'!$A$1:$E$51</definedName>
    <definedName name="_xlnm.Print_Area" localSheetId="7">'FORNECIMENTO DE MATERIAL - ME-3'!$A$1:$E$51</definedName>
    <definedName name="_xlnm.Print_Area" localSheetId="3">'FORNECIMENTO DE MATERIAL - MERC'!$A$1:$E$51</definedName>
    <definedName name="_xlnm.Print_Area" localSheetId="4">'FORNECIMENTO DE MATERIAL - MILT'!$A$1:$E$54</definedName>
    <definedName name="_xlnm.Print_Area" localSheetId="12">'LISTA DE EPI'!$A$2:$B$26</definedName>
    <definedName name="_xlnm.Print_Area" localSheetId="2">'MÃO DE OBRA'!$A$1:$F$277</definedName>
    <definedName name="_xlnm.Print_Area" localSheetId="1">'QUANT. POR AREA '!$A$1:$S$11</definedName>
    <definedName name="_xlnm.Print_Area" localSheetId="0">'RESUMO '!$B$1:$D$23</definedName>
    <definedName name="BDI" localSheetId="11">#REF!</definedName>
    <definedName name="BDI" localSheetId="8">#REF!</definedName>
    <definedName name="BDI" localSheetId="5">#REF!</definedName>
    <definedName name="BDI" localSheetId="6">#REF!</definedName>
    <definedName name="BDI" localSheetId="7">#REF!</definedName>
    <definedName name="BDI" localSheetId="3">#REF!</definedName>
    <definedName name="BDI" localSheetId="4">#REF!</definedName>
    <definedName name="BDI" localSheetId="12">#REF!</definedName>
    <definedName name="BDI" localSheetId="2">#REF!</definedName>
    <definedName name="BDI">#REF!</definedName>
    <definedName name="Print_Area_0" localSheetId="1">'QUANT. POR AREA '!$A$1:$S$14</definedName>
    <definedName name="Print_Area_0" localSheetId="0">'RESUMO '!$B$1:$D$23</definedName>
    <definedName name="Print_Area_0_0" localSheetId="1">'QUANT. POR AREA '!$A$1:$T$11</definedName>
    <definedName name="_xlnm.Print_Titles" localSheetId="1">'QUANT. POR AREA '!$1:$5</definedName>
    <definedName name="_xlnm.Print_Titles" localSheetId="0">'RESUMO '!$1:$3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7" i="3" l="1"/>
  <c r="D50" i="3"/>
  <c r="C13" i="1"/>
  <c r="C11" i="1"/>
  <c r="C8" i="1"/>
  <c r="C15" i="1" s="1"/>
  <c r="C7" i="1"/>
  <c r="C14" i="1" s="1"/>
  <c r="C6" i="1"/>
  <c r="C5" i="1"/>
  <c r="C12" i="1" s="1"/>
  <c r="C4" i="1"/>
  <c r="C18" i="1" s="1"/>
  <c r="E19" i="14"/>
  <c r="E18" i="14"/>
  <c r="E17" i="14"/>
  <c r="M11" i="14"/>
  <c r="E22" i="14" s="1"/>
  <c r="G11" i="14"/>
  <c r="E11" i="14"/>
  <c r="C11" i="14"/>
  <c r="K11" i="14"/>
  <c r="E21" i="14" s="1"/>
  <c r="C12" i="12"/>
  <c r="C5" i="12"/>
  <c r="C16" i="12" s="1"/>
  <c r="C12" i="11"/>
  <c r="C5" i="11"/>
  <c r="B31" i="10"/>
  <c r="B25" i="10"/>
  <c r="B15" i="10"/>
  <c r="B34" i="10" s="1"/>
  <c r="B35" i="10" s="1"/>
  <c r="B38" i="10" s="1"/>
  <c r="D41" i="9"/>
  <c r="F41" i="9" s="1"/>
  <c r="D40" i="9"/>
  <c r="F40" i="9" s="1"/>
  <c r="F39" i="9"/>
  <c r="D39" i="9"/>
  <c r="D38" i="9"/>
  <c r="F38" i="9" s="1"/>
  <c r="F37" i="9"/>
  <c r="D37" i="9"/>
  <c r="D36" i="9"/>
  <c r="F36" i="9" s="1"/>
  <c r="D35" i="9"/>
  <c r="F35" i="9" s="1"/>
  <c r="D34" i="9"/>
  <c r="F34" i="9" s="1"/>
  <c r="F33" i="9"/>
  <c r="D33" i="9"/>
  <c r="D32" i="9"/>
  <c r="F32" i="9" s="1"/>
  <c r="F31" i="9"/>
  <c r="D31" i="9"/>
  <c r="D30" i="9"/>
  <c r="F30" i="9" s="1"/>
  <c r="D29" i="9"/>
  <c r="F29" i="9" s="1"/>
  <c r="D28" i="9"/>
  <c r="F28" i="9" s="1"/>
  <c r="F27" i="9"/>
  <c r="D27" i="9"/>
  <c r="D26" i="9"/>
  <c r="F26" i="9" s="1"/>
  <c r="F25" i="9"/>
  <c r="D25" i="9"/>
  <c r="D24" i="9"/>
  <c r="F24" i="9" s="1"/>
  <c r="D23" i="9"/>
  <c r="F23" i="9" s="1"/>
  <c r="D22" i="9"/>
  <c r="F22" i="9" s="1"/>
  <c r="F21" i="9"/>
  <c r="D21" i="9"/>
  <c r="D20" i="9"/>
  <c r="F20" i="9" s="1"/>
  <c r="F19" i="9"/>
  <c r="D19" i="9"/>
  <c r="D18" i="9"/>
  <c r="F18" i="9" s="1"/>
  <c r="D17" i="9"/>
  <c r="F17" i="9" s="1"/>
  <c r="D16" i="9"/>
  <c r="F16" i="9" s="1"/>
  <c r="F15" i="9"/>
  <c r="D15" i="9"/>
  <c r="D14" i="9"/>
  <c r="F14" i="9" s="1"/>
  <c r="F13" i="9"/>
  <c r="D13" i="9"/>
  <c r="D12" i="9"/>
  <c r="F12" i="9" s="1"/>
  <c r="D11" i="9"/>
  <c r="F11" i="9" s="1"/>
  <c r="D10" i="9"/>
  <c r="F10" i="9" s="1"/>
  <c r="F9" i="9"/>
  <c r="D9" i="9"/>
  <c r="F8" i="9"/>
  <c r="F7" i="9"/>
  <c r="D7" i="9"/>
  <c r="F6" i="9"/>
  <c r="D6" i="9"/>
  <c r="F5" i="9"/>
  <c r="D5" i="9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C272" i="3"/>
  <c r="D271" i="3"/>
  <c r="B271" i="3"/>
  <c r="D270" i="3"/>
  <c r="B270" i="3"/>
  <c r="D269" i="3"/>
  <c r="B269" i="3"/>
  <c r="D268" i="3"/>
  <c r="B268" i="3"/>
  <c r="D267" i="3"/>
  <c r="B267" i="3"/>
  <c r="D266" i="3"/>
  <c r="B266" i="3"/>
  <c r="D265" i="3"/>
  <c r="B265" i="3"/>
  <c r="B264" i="3"/>
  <c r="D264" i="3" s="1"/>
  <c r="C260" i="3"/>
  <c r="D259" i="3"/>
  <c r="D258" i="3"/>
  <c r="D257" i="3"/>
  <c r="D256" i="3"/>
  <c r="D255" i="3"/>
  <c r="D247" i="3"/>
  <c r="D246" i="3"/>
  <c r="D245" i="3"/>
  <c r="D249" i="3" s="1"/>
  <c r="C236" i="3"/>
  <c r="D235" i="3"/>
  <c r="B235" i="3"/>
  <c r="B234" i="3"/>
  <c r="D234" i="3" s="1"/>
  <c r="D233" i="3"/>
  <c r="B233" i="3"/>
  <c r="D232" i="3"/>
  <c r="B232" i="3"/>
  <c r="D231" i="3"/>
  <c r="B231" i="3"/>
  <c r="C227" i="3"/>
  <c r="D226" i="3"/>
  <c r="D225" i="3"/>
  <c r="D224" i="3"/>
  <c r="D223" i="3"/>
  <c r="D222" i="3"/>
  <c r="D227" i="3" s="1"/>
  <c r="D213" i="3"/>
  <c r="D212" i="3"/>
  <c r="D216" i="3" s="1"/>
  <c r="C203" i="3"/>
  <c r="D202" i="3"/>
  <c r="B202" i="3"/>
  <c r="D201" i="3"/>
  <c r="B201" i="3"/>
  <c r="D200" i="3"/>
  <c r="B200" i="3"/>
  <c r="D199" i="3"/>
  <c r="B199" i="3"/>
  <c r="D198" i="3"/>
  <c r="B198" i="3"/>
  <c r="D197" i="3"/>
  <c r="B197" i="3"/>
  <c r="D196" i="3"/>
  <c r="B196" i="3"/>
  <c r="D195" i="3"/>
  <c r="B195" i="3"/>
  <c r="C191" i="3"/>
  <c r="D190" i="3"/>
  <c r="D189" i="3"/>
  <c r="D188" i="3"/>
  <c r="D187" i="3"/>
  <c r="D186" i="3"/>
  <c r="D178" i="3"/>
  <c r="D177" i="3"/>
  <c r="D176" i="3"/>
  <c r="C168" i="3"/>
  <c r="D167" i="3"/>
  <c r="B167" i="3"/>
  <c r="B166" i="3"/>
  <c r="D166" i="3" s="1"/>
  <c r="D165" i="3"/>
  <c r="B165" i="3"/>
  <c r="D164" i="3"/>
  <c r="B164" i="3"/>
  <c r="D163" i="3"/>
  <c r="B163" i="3"/>
  <c r="B162" i="3"/>
  <c r="D162" i="3" s="1"/>
  <c r="D161" i="3"/>
  <c r="B161" i="3"/>
  <c r="C157" i="3"/>
  <c r="D156" i="3"/>
  <c r="D155" i="3"/>
  <c r="D154" i="3"/>
  <c r="D153" i="3"/>
  <c r="D152" i="3"/>
  <c r="D144" i="3"/>
  <c r="D143" i="3"/>
  <c r="D142" i="3"/>
  <c r="D146" i="3" s="1"/>
  <c r="C133" i="3"/>
  <c r="B132" i="3"/>
  <c r="D132" i="3" s="1"/>
  <c r="B131" i="3"/>
  <c r="D131" i="3" s="1"/>
  <c r="D130" i="3"/>
  <c r="B130" i="3"/>
  <c r="D129" i="3"/>
  <c r="B129" i="3"/>
  <c r="B128" i="3"/>
  <c r="D128" i="3" s="1"/>
  <c r="B127" i="3"/>
  <c r="D127" i="3" s="1"/>
  <c r="C123" i="3"/>
  <c r="D122" i="3"/>
  <c r="D121" i="3"/>
  <c r="D120" i="3"/>
  <c r="D119" i="3"/>
  <c r="D118" i="3"/>
  <c r="D123" i="3" s="1"/>
  <c r="D109" i="3"/>
  <c r="D108" i="3"/>
  <c r="D112" i="3" s="1"/>
  <c r="C100" i="3"/>
  <c r="D99" i="3"/>
  <c r="B99" i="3"/>
  <c r="D98" i="3"/>
  <c r="B98" i="3"/>
  <c r="D97" i="3"/>
  <c r="B97" i="3"/>
  <c r="B96" i="3"/>
  <c r="D96" i="3" s="1"/>
  <c r="D95" i="3"/>
  <c r="B95" i="3"/>
  <c r="D94" i="3"/>
  <c r="B94" i="3"/>
  <c r="D93" i="3"/>
  <c r="B93" i="3"/>
  <c r="B92" i="3"/>
  <c r="D92" i="3" s="1"/>
  <c r="C88" i="3"/>
  <c r="D87" i="3"/>
  <c r="D86" i="3"/>
  <c r="D85" i="3"/>
  <c r="D84" i="3"/>
  <c r="D83" i="3"/>
  <c r="D75" i="3"/>
  <c r="D74" i="3"/>
  <c r="D73" i="3"/>
  <c r="C63" i="3"/>
  <c r="D62" i="3"/>
  <c r="B62" i="3"/>
  <c r="D61" i="3"/>
  <c r="B61" i="3"/>
  <c r="D60" i="3"/>
  <c r="B60" i="3"/>
  <c r="D59" i="3"/>
  <c r="B59" i="3"/>
  <c r="B58" i="3"/>
  <c r="D58" i="3" s="1"/>
  <c r="C54" i="3"/>
  <c r="D53" i="3"/>
  <c r="D52" i="3"/>
  <c r="D51" i="3"/>
  <c r="D49" i="3"/>
  <c r="D40" i="3"/>
  <c r="D39" i="3"/>
  <c r="C30" i="3"/>
  <c r="D29" i="3"/>
  <c r="B29" i="3"/>
  <c r="D28" i="3"/>
  <c r="B28" i="3"/>
  <c r="D27" i="3"/>
  <c r="B27" i="3"/>
  <c r="D26" i="3"/>
  <c r="B26" i="3"/>
  <c r="B25" i="3"/>
  <c r="D25" i="3" s="1"/>
  <c r="C21" i="3"/>
  <c r="D20" i="3"/>
  <c r="D19" i="3"/>
  <c r="D18" i="3"/>
  <c r="D16" i="3"/>
  <c r="D7" i="3"/>
  <c r="D6" i="3"/>
  <c r="C17" i="11" l="1"/>
  <c r="E49" i="8"/>
  <c r="E49" i="7"/>
  <c r="E50" i="7" s="1"/>
  <c r="E48" i="6"/>
  <c r="E49" i="6" s="1"/>
  <c r="E50" i="6" s="1"/>
  <c r="D13" i="1" s="1"/>
  <c r="E52" i="5"/>
  <c r="E53" i="5" s="1"/>
  <c r="E54" i="5" s="1"/>
  <c r="D12" i="1" s="1"/>
  <c r="D260" i="3"/>
  <c r="D191" i="3"/>
  <c r="D180" i="3"/>
  <c r="D181" i="3" s="1"/>
  <c r="D182" i="3" s="1"/>
  <c r="D77" i="3"/>
  <c r="D43" i="3"/>
  <c r="D54" i="3"/>
  <c r="D10" i="3"/>
  <c r="D21" i="3"/>
  <c r="I11" i="14"/>
  <c r="E20" i="14" s="1"/>
  <c r="O11" i="14"/>
  <c r="E23" i="14" s="1"/>
  <c r="Q11" i="14"/>
  <c r="E24" i="14" s="1"/>
  <c r="E25" i="14" s="1"/>
  <c r="E49" i="4"/>
  <c r="E50" i="4" s="1"/>
  <c r="E51" i="4" s="1"/>
  <c r="D11" i="1" s="1"/>
  <c r="D168" i="3"/>
  <c r="D30" i="3"/>
  <c r="D44" i="3"/>
  <c r="D45" i="3" s="1"/>
  <c r="D88" i="3"/>
  <c r="D157" i="3"/>
  <c r="D236" i="3"/>
  <c r="D100" i="3"/>
  <c r="D133" i="3"/>
  <c r="D78" i="3"/>
  <c r="D79" i="3" s="1"/>
  <c r="D147" i="3"/>
  <c r="D148" i="3" s="1"/>
  <c r="D272" i="3"/>
  <c r="F42" i="9"/>
  <c r="D63" i="3"/>
  <c r="D217" i="3"/>
  <c r="D218" i="3" s="1"/>
  <c r="D11" i="3"/>
  <c r="D12" i="3" s="1"/>
  <c r="D203" i="3"/>
  <c r="D113" i="3"/>
  <c r="D114" i="3" s="1"/>
  <c r="D250" i="3"/>
  <c r="D251" i="3" s="1"/>
  <c r="E50" i="8" l="1"/>
  <c r="E51" i="8" s="1"/>
  <c r="D15" i="1" s="1"/>
  <c r="E51" i="7"/>
  <c r="D14" i="1" s="1"/>
  <c r="D103" i="3"/>
  <c r="D104" i="3" s="1"/>
  <c r="D105" i="3" s="1"/>
  <c r="D4" i="14" s="1"/>
  <c r="D275" i="3"/>
  <c r="D274" i="3"/>
  <c r="D206" i="3"/>
  <c r="D205" i="3"/>
  <c r="F43" i="9"/>
  <c r="F44" i="9" s="1"/>
  <c r="D18" i="1" s="1"/>
  <c r="D102" i="3"/>
  <c r="D32" i="3"/>
  <c r="D33" i="3"/>
  <c r="D65" i="3"/>
  <c r="D66" i="3"/>
  <c r="D239" i="3"/>
  <c r="D238" i="3"/>
  <c r="D136" i="3"/>
  <c r="D135" i="3"/>
  <c r="D171" i="3"/>
  <c r="D170" i="3"/>
  <c r="D7" i="14" l="1"/>
  <c r="D9" i="14"/>
  <c r="D8" i="14"/>
  <c r="D10" i="14"/>
  <c r="D6" i="14"/>
  <c r="D19" i="1"/>
  <c r="D67" i="3"/>
  <c r="D68" i="3" s="1"/>
  <c r="F4" i="14" s="1"/>
  <c r="D137" i="3"/>
  <c r="D138" i="3" s="1"/>
  <c r="H4" i="14" s="1"/>
  <c r="D16" i="1"/>
  <c r="D276" i="3"/>
  <c r="D277" i="3" s="1"/>
  <c r="P4" i="14" s="1"/>
  <c r="D34" i="3"/>
  <c r="D35" i="3" s="1"/>
  <c r="R4" i="14" s="1"/>
  <c r="D172" i="3"/>
  <c r="D173" i="3" s="1"/>
  <c r="L4" i="14" s="1"/>
  <c r="D207" i="3"/>
  <c r="D208" i="3" s="1"/>
  <c r="J4" i="14" s="1"/>
  <c r="D240" i="3"/>
  <c r="D241" i="3" s="1"/>
  <c r="N4" i="14" s="1"/>
  <c r="P7" i="14" l="1"/>
  <c r="P9" i="14"/>
  <c r="P8" i="14"/>
  <c r="P10" i="14"/>
  <c r="P6" i="14"/>
  <c r="N8" i="14"/>
  <c r="N7" i="14"/>
  <c r="N10" i="14"/>
  <c r="N9" i="14"/>
  <c r="N6" i="14"/>
  <c r="J6" i="14"/>
  <c r="J8" i="14"/>
  <c r="J9" i="14"/>
  <c r="J10" i="14"/>
  <c r="J7" i="14"/>
  <c r="L6" i="14"/>
  <c r="L7" i="14"/>
  <c r="L10" i="14"/>
  <c r="L9" i="14"/>
  <c r="L8" i="14"/>
  <c r="H10" i="14"/>
  <c r="H8" i="14"/>
  <c r="H6" i="14"/>
  <c r="H7" i="14"/>
  <c r="H9" i="14"/>
  <c r="D11" i="14"/>
  <c r="F9" i="14"/>
  <c r="F7" i="14"/>
  <c r="F8" i="14"/>
  <c r="F6" i="14"/>
  <c r="F10" i="14"/>
  <c r="R6" i="14"/>
  <c r="R8" i="14"/>
  <c r="R9" i="14"/>
  <c r="R10" i="14"/>
  <c r="R7" i="14"/>
  <c r="P11" i="14" l="1"/>
  <c r="N11" i="14"/>
  <c r="J11" i="14"/>
  <c r="L11" i="14"/>
  <c r="S10" i="14"/>
  <c r="D8" i="1" s="1"/>
  <c r="H11" i="14"/>
  <c r="S8" i="14"/>
  <c r="D6" i="1" s="1"/>
  <c r="S7" i="14"/>
  <c r="D5" i="1" s="1"/>
  <c r="S9" i="14"/>
  <c r="D7" i="1" s="1"/>
  <c r="F11" i="14"/>
  <c r="R11" i="14"/>
  <c r="S6" i="14"/>
  <c r="D4" i="1" l="1"/>
  <c r="D9" i="1" s="1"/>
  <c r="D21" i="1" s="1"/>
  <c r="D23" i="1" s="1"/>
  <c r="S11" i="14"/>
</calcChain>
</file>

<file path=xl/sharedStrings.xml><?xml version="1.0" encoding="utf-8"?>
<sst xmlns="http://schemas.openxmlformats.org/spreadsheetml/2006/main" count="1044" uniqueCount="252">
  <si>
    <t>PLANILHA DE RESUMO</t>
  </si>
  <si>
    <t>ITEM</t>
  </si>
  <si>
    <t>PREÇO TOTAL MENSAL</t>
  </si>
  <si>
    <t xml:space="preserve"> CUSTO TOTAL MÊS </t>
  </si>
  <si>
    <t>TOTAL GERAL MENSAL</t>
  </si>
  <si>
    <t>TOTAL GLOBAL (36 meses)</t>
  </si>
  <si>
    <t>PLANILHA DE REFERENCIA</t>
  </si>
  <si>
    <t>MERCADOS</t>
  </si>
  <si>
    <t>ASG COM INSALUBRIDADE (12X36)</t>
  </si>
  <si>
    <t>ENCARREGADO
(44H SEMANAIS)</t>
  </si>
  <si>
    <t>FISCAL  (12X36)</t>
  </si>
  <si>
    <t>ELETRICISTA COM PERICULOSIDADE (44 HORAS SEMANAIS)</t>
  </si>
  <si>
    <t xml:space="preserve">ENCANADOR COM INSALUBRIDADE (44 HORAS SEMANAIS) </t>
  </si>
  <si>
    <t>PORTEIRO (44 HORAS SEMANAIS )</t>
  </si>
  <si>
    <t>DEDETIZADOR / CONTROLE DE PRAGAS (36 HORAS)</t>
  </si>
  <si>
    <t>SUPERVISOR (44 HORAS SEMANAIS)</t>
  </si>
  <si>
    <t>CUSTOS MÊS MÃO DE OBRA  R$</t>
  </si>
  <si>
    <t>QTD</t>
  </si>
  <si>
    <t xml:space="preserve">TOTAL R$ </t>
  </si>
  <si>
    <t>Mercados Maria Virgínia Leite Franco/Antônio Franco/Thales Ferraz</t>
  </si>
  <si>
    <t>Mercado Milton Santos (Augusto Franco)</t>
  </si>
  <si>
    <t>Mercado Roberto Silveira (América)</t>
  </si>
  <si>
    <t>Mercado Viana de Assis (Santos Dumont)</t>
  </si>
  <si>
    <t>TOTAL</t>
  </si>
  <si>
    <t>COMPOSIÇÃO DE MÃO DE OBRA</t>
  </si>
  <si>
    <t xml:space="preserve">DISCRIMINAÇÃO </t>
  </si>
  <si>
    <t>Mão de Obra - SUPERVISOR  - 44 HORAS</t>
  </si>
  <si>
    <t>ASSEIO DE SERGIPE 2019</t>
  </si>
  <si>
    <t>DISCRIMINAÇÃO</t>
  </si>
  <si>
    <t>QUANTIDADE</t>
  </si>
  <si>
    <t>PREÇO UNITÁRIO</t>
  </si>
  <si>
    <t>SUB-TOTAL</t>
  </si>
  <si>
    <t>Salário</t>
  </si>
  <si>
    <t>Horas extras 100% (DOMINGOS)</t>
  </si>
  <si>
    <t>CABO DE TURMA</t>
  </si>
  <si>
    <t>Adicional de insalubridade</t>
  </si>
  <si>
    <t>JARDINEIRO</t>
  </si>
  <si>
    <t>Adicional noturno 20%</t>
  </si>
  <si>
    <t>ASG</t>
  </si>
  <si>
    <t>SALÁRIO BRUTO</t>
  </si>
  <si>
    <t>ENCARGOS SOCIAIS (85,41%)</t>
  </si>
  <si>
    <t>CUSTO/MÊS</t>
  </si>
  <si>
    <t>Benefícios</t>
  </si>
  <si>
    <t>Vale transporte</t>
  </si>
  <si>
    <t>Vale refeição</t>
  </si>
  <si>
    <t>Cesta básica</t>
  </si>
  <si>
    <t>Assistência médica</t>
  </si>
  <si>
    <t>Cota Jovem Aprendiz</t>
  </si>
  <si>
    <t>Uniformes e EPI's</t>
  </si>
  <si>
    <t>Bota de couro antiderrapante</t>
  </si>
  <si>
    <t>Boné de brim</t>
  </si>
  <si>
    <t>Meia em algodão</t>
  </si>
  <si>
    <t>Calça jeans</t>
  </si>
  <si>
    <t>Camisa polo manga curta</t>
  </si>
  <si>
    <t>CUSTO HORA</t>
  </si>
  <si>
    <t>CUSTO MENSAL TOTAL</t>
  </si>
  <si>
    <t>PREÇO MENSAL TOTAL</t>
  </si>
  <si>
    <t>Mão de Obra - ENCARREGADO 44 HORAS</t>
  </si>
  <si>
    <t>Mão de Obra - ASG</t>
  </si>
  <si>
    <t>AGENTE DE SERVIÇOS GERAIS 12 X 36</t>
  </si>
  <si>
    <t>Calça comprida de brim</t>
  </si>
  <si>
    <t>Camisa de brim manga curta</t>
  </si>
  <si>
    <t>Luva de PVC revestida cano curto</t>
  </si>
  <si>
    <t>Máscara descartável</t>
  </si>
  <si>
    <t>Óculos de proteção</t>
  </si>
  <si>
    <t>Mão de Obra - FISCAL 12 X 36</t>
  </si>
  <si>
    <t>Colete de brim</t>
  </si>
  <si>
    <t>Mão de Obra - ENCANADOR  44  HORAS</t>
  </si>
  <si>
    <t>Luva de PVC cano longo</t>
  </si>
  <si>
    <t>Capacete de segurança com jugular</t>
  </si>
  <si>
    <t>Mão de Obra - ELETRICISTA 44 HORAS</t>
  </si>
  <si>
    <t>Adicional de periculosidade</t>
  </si>
  <si>
    <t>Cinto de segurança para-quedista em couro</t>
  </si>
  <si>
    <t>Luva de vaqueta de couro (Alta Tensão)</t>
  </si>
  <si>
    <t>Mão de Obra - PORTEIRO 44 HS</t>
  </si>
  <si>
    <t>Mão de Obra - DEDETIZADOR 36 HORAS</t>
  </si>
  <si>
    <t>Bota PVC cano longo</t>
  </si>
  <si>
    <t>Luva nitrílica cano longo</t>
  </si>
  <si>
    <t>Óculos ampla visão New incolor – CA 35774</t>
  </si>
  <si>
    <t>Respirador Alltec ref. 2002 ou similar</t>
  </si>
  <si>
    <t>Camisa de brim manga longa</t>
  </si>
  <si>
    <t>COMPOSIÇÃO MATERIAL DE LIMPEZA CONSERVAÇÃO E HIGIENIZAÇÃO</t>
  </si>
  <si>
    <t>FORNECIMENTO DE MATERIAL DE LIMPEZA E INSETICIDAS E RATICIDAS</t>
  </si>
  <si>
    <t>MERCADOS CENTRAIS (Maria Virginia Leite Franco, Thales Ferraz e Antônio Franco)</t>
  </si>
  <si>
    <t>UNIDADE</t>
  </si>
  <si>
    <t>Álcool, de 1ª qualidade, 92° a 93°.</t>
  </si>
  <si>
    <t>litro</t>
  </si>
  <si>
    <t>Balde Mop 15 litros com escorredor, sistema de torção e enxague</t>
  </si>
  <si>
    <t>und</t>
  </si>
  <si>
    <t>Balde plástico preto com capacidade para 20 litros</t>
  </si>
  <si>
    <r>
      <rPr>
        <sz val="9"/>
        <color rgb="FF000000"/>
        <rFont val="Verdana"/>
        <family val="2"/>
        <charset val="1"/>
      </rPr>
      <t>Brodifacoum Técnico, bloco parafinado, embalado</t>
    </r>
    <r>
      <rPr>
        <sz val="9"/>
        <rFont val="Verdana"/>
        <family val="2"/>
        <charset val="1"/>
      </rPr>
      <t xml:space="preserve"> conforme consta no registro do produto. A embalagem deverá trazer externamente os dados de identificação, número do lote, data de fabricação e data de validade. Ingrediente Ativo: </t>
    </r>
    <r>
      <rPr>
        <sz val="9"/>
        <color rgb="FF000000"/>
        <rFont val="Verdana"/>
        <family val="2"/>
        <charset val="1"/>
      </rPr>
      <t>Brodifacoum 0,005 p/p.                                                   Grupo Químico: Hidroxicumarina.                                                                                                                                           PRODUTO REFERÊNCIA:  RATOL BLOCO PARAFINADO</t>
    </r>
  </si>
  <si>
    <t>kg</t>
  </si>
  <si>
    <r>
      <rPr>
        <sz val="9"/>
        <color rgb="FF000000"/>
        <rFont val="Verdana"/>
        <family val="2"/>
        <charset val="1"/>
      </rPr>
      <t>Brodifacoum Técnico, formulado com 100% de semente de girassol, embalado</t>
    </r>
    <r>
      <rPr>
        <sz val="9"/>
        <rFont val="Verdana"/>
        <family val="2"/>
        <charset val="1"/>
      </rPr>
      <t xml:space="preserve"> conforme consta no registro do produto. A embalagem deverá trazer externamente os dados de identificação, número do lote, data de fabricação e data de validade. Ingrediente Ativo: </t>
    </r>
    <r>
      <rPr>
        <sz val="9"/>
        <color rgb="FF000000"/>
        <rFont val="Verdana"/>
        <family val="2"/>
        <charset val="1"/>
      </rPr>
      <t>Brodifacoum 0,005 p/p.         Grupo Químico: Hidroxicumarina.                                                                                                                              PRODUTO REFERÊNCIA:  RATOL GRANULADO GS</t>
    </r>
  </si>
  <si>
    <r>
      <rPr>
        <sz val="9"/>
        <color rgb="FF000000"/>
        <rFont val="Verdana"/>
        <family val="2"/>
        <charset val="1"/>
      </rPr>
      <t>Cumatetralil 0,75% p/p, embalado</t>
    </r>
    <r>
      <rPr>
        <sz val="9"/>
        <rFont val="Verdana"/>
        <family val="2"/>
        <charset val="1"/>
      </rPr>
      <t xml:space="preserve"> conforme consta no registro do produto. A embalagem deverá trazer externamente os dados de identificação, número do lote, data de fabricação e data de validade. Ingrediente Ativo: </t>
    </r>
    <r>
      <rPr>
        <sz val="9"/>
        <color rgb="FF000000"/>
        <rFont val="Verdana"/>
        <family val="2"/>
        <charset val="1"/>
      </rPr>
      <t>Cumatetralil 0,75%
Grupo químico: Hidroxicumarinas
Formulação: Pó                                                          
PRODUTO REFERÊNCIA: RACUMIN PÓ</t>
    </r>
  </si>
  <si>
    <t>Desentupidor De Vaso Sanitário De Borracha com Cabo. Dimensões: AxLxP/ 57,0 x 30,0 x 30,0 cm</t>
  </si>
  <si>
    <t>Desinfetante líquido para uso geral – Composição: componente ativo Cloreto de Alquil Dimetil Benzil Amônio e Cloreto de Dialquil Dimetil Amônio que elimine germes e bactérias. Embalagem mínima de 5L.(bactericida)</t>
  </si>
  <si>
    <t>Detergente concentrado Pinho Gel – Composição: ácido linear alquilbenezeno sufônico, laurel éter sulfato de sódio, neutralizante, espessante, conservante, coadjuvante, corante e veículo; Para limpeza pesada de azulejos, bancadas, banheiros, fórmicas, paredes, pisos, superfícies laváveis em geral para remoção de óleos, gorduras, graxas e fuligem, superconcentrado com diluição aproximada de 1 para 60 litros de água. (deterg biodegradavel)</t>
  </si>
  <si>
    <r>
      <rPr>
        <sz val="9"/>
        <color rgb="FF000000"/>
        <rFont val="Verdana"/>
        <family val="2"/>
        <charset val="1"/>
      </rPr>
      <t>Diclorvós 78% (p/p), embalado</t>
    </r>
    <r>
      <rPr>
        <sz val="9"/>
        <rFont val="Verdana"/>
        <family val="2"/>
        <charset val="1"/>
      </rPr>
      <t xml:space="preserve"> conforme consta no registro do produto. A embalagem deverá trazer externamente os dados de identificação, número do lote, data de fabricação e data de validade. Ingrediente Ativo: </t>
    </r>
    <r>
      <rPr>
        <sz val="9"/>
        <color rgb="FF000000"/>
        <rFont val="Verdana"/>
        <family val="2"/>
        <charset val="1"/>
      </rPr>
      <t>Diclorvós 78%
Grupo Químico: Organofosforado
Formulação: líquido 
PRODUTO REFERÊNCIA: DDVP ROGAMA 1000 CE</t>
    </r>
  </si>
  <si>
    <t>Disco de lavar piso</t>
  </si>
  <si>
    <t>Escova de mão modelo grande com fibras duras</t>
  </si>
  <si>
    <t>Esponja com dupla face multiúso</t>
  </si>
  <si>
    <t>Flanela Limpeza 29 X 39 cm, 100% Algodão</t>
  </si>
  <si>
    <t xml:space="preserve">Hipoclorito de sódio 12% (Cloro) </t>
  </si>
  <si>
    <t>Lã de aço, pacote de 60g com 8 unidade (grossa)</t>
  </si>
  <si>
    <t>pacote</t>
  </si>
  <si>
    <t>Lixeira plástica 20l para banheira com pedal</t>
  </si>
  <si>
    <t>Luvas de látex natural de 1ª qualidade.</t>
  </si>
  <si>
    <t>par</t>
  </si>
  <si>
    <t>Mop Esfregão de algodão com fibras naturais de alta resistência, dimensões 30 cm x 7,7 cm x 5,8 cm, com cabo</t>
  </si>
  <si>
    <t>Naftalina em bolas, pacotes com 30g cada.</t>
  </si>
  <si>
    <t>Pá de Lixo Galvanizada com cabo madeira 60 cm</t>
  </si>
  <si>
    <t>Pá Quadrada com Cabo de Madeira, fabricada em aço-carbono especial de alta qualidade, cabo em madeira da alta resistência, Comprimento do cabo: 120 cm, Altura da pá: 29 cm, Largura da ponta da pá: 24,5 cm</t>
  </si>
  <si>
    <t>Pano para limpeza de chão –, 100% algodão com bainhas costuradas, medindo no mínimo 43x65 cm, macio e absorvente.</t>
  </si>
  <si>
    <t>Papel higiênico, branco, macio, absorvente, folha simples, rolo de 300m, fardo com 08 unidades</t>
  </si>
  <si>
    <t>fardo</t>
  </si>
  <si>
    <t>Papel Toalha Interfolhado, branco, contendo 1000 folhas de 22cm x 19,5 cm.</t>
  </si>
  <si>
    <t>Pastilhas sanitárias de 40g (des. Sant.)</t>
  </si>
  <si>
    <t>Rodo com 2 borrachas – 30 cm de largura, com cabo</t>
  </si>
  <si>
    <t>Rodo com 2 borrachas – 60 cm de largura, com cabo</t>
  </si>
  <si>
    <t>Sabão em pó</t>
  </si>
  <si>
    <t>Sabonete líquido Lavanda Suave, destinada a limpeza das mãos e do rosto. Embalagem mínima de 5L (pH neutro).</t>
  </si>
  <si>
    <t>Saco para lixo com capacidade para 200 litros, cada fardo com 100 unidades, cor preta</t>
  </si>
  <si>
    <t>Saco para lixo com capacidade para 40 litros, cada fardo com 100 unidades, cor preta</t>
  </si>
  <si>
    <r>
      <rPr>
        <sz val="9"/>
        <color rgb="FF000000"/>
        <rFont val="Verdana"/>
        <family val="2"/>
        <charset val="1"/>
      </rPr>
      <t>Tiametoxan 10%, embalado</t>
    </r>
    <r>
      <rPr>
        <sz val="9"/>
        <rFont val="Verdana"/>
        <family val="2"/>
        <charset val="1"/>
      </rPr>
      <t xml:space="preserve"> conforme consta no registro do produto. A embalagem deverá trazer externamente os dados de identificação, número do lote, data de fabricação e data de validade. Ingrediente Ativo: Tiametoxan 10%
Grupo Químico: Neonicotinóide
Formulação: Grânulos solúveis em água. 
CONTÉM TRICOZENE                                                                
</t>
    </r>
    <r>
      <rPr>
        <sz val="9"/>
        <color rgb="FF000000"/>
        <rFont val="Verdana"/>
        <family val="2"/>
        <charset val="1"/>
      </rPr>
      <t>PRODUTO REFERÊNCIA: MOSCAUTE 10 WG</t>
    </r>
  </si>
  <si>
    <t>vaselina líquida</t>
  </si>
  <si>
    <t>Vassoura de pelo com 60 cm de largura, com cabo</t>
  </si>
  <si>
    <t>Vassoura de Piaçava c/18 furos e cabo</t>
  </si>
  <si>
    <t>Vassoura de Piaçava c/22 furos e cabo</t>
  </si>
  <si>
    <t>Vassoura Nylon</t>
  </si>
  <si>
    <t>Vassoura/espanador para limpeza de teto, com cabo</t>
  </si>
  <si>
    <t>Vassourinha pra limpar vaso</t>
  </si>
  <si>
    <t>PREÇO/MÊS</t>
  </si>
  <si>
    <t xml:space="preserve">MERCADO MILTON SANTOS </t>
  </si>
  <si>
    <t xml:space="preserve">Álcool, 70% em gel 1ª qualidade - refil para ser utilizado em dispenser tipo saboneteira. </t>
  </si>
  <si>
    <t>Desodorizador de ambiente, tipo spray, fragrância lavanda, contendo 500ml cada unidade (purificador de ar)</t>
  </si>
  <si>
    <t xml:space="preserve">Limpa vidros de 1ª qualidade, com 500ml </t>
  </si>
  <si>
    <t xml:space="preserve">Polidor de metal de 1ª qualidade com 200ml </t>
  </si>
  <si>
    <t xml:space="preserve">Sabão em barra de 1º qualidade, pacote com 05 unid. </t>
  </si>
  <si>
    <r>
      <rPr>
        <b/>
        <sz val="10"/>
        <rFont val="Verdana"/>
        <family val="2"/>
        <charset val="1"/>
      </rPr>
      <t xml:space="preserve">MERCADOS </t>
    </r>
    <r>
      <rPr>
        <b/>
        <sz val="11"/>
        <color rgb="FF000000"/>
        <rFont val="Calibri"/>
        <family val="2"/>
        <charset val="1"/>
      </rPr>
      <t>ROBERTO SILVEIRA (AMÉRICA)</t>
    </r>
  </si>
  <si>
    <t xml:space="preserve">Ácido Muriático 5L </t>
  </si>
  <si>
    <r>
      <rPr>
        <b/>
        <sz val="10"/>
        <rFont val="Verdana"/>
        <family val="2"/>
        <charset val="1"/>
      </rPr>
      <t xml:space="preserve">MERCADO </t>
    </r>
    <r>
      <rPr>
        <b/>
        <sz val="10"/>
        <rFont val="Calibri"/>
        <family val="2"/>
        <charset val="1"/>
      </rPr>
      <t>VIANA DE ASSIS (SANTOS DUMONT)</t>
    </r>
  </si>
  <si>
    <t>FERRAMENTAS E MATERIAIS DE APOIO A PRODUÇÃO</t>
  </si>
  <si>
    <t>DEPRECIAÇÃO</t>
  </si>
  <si>
    <t>Alicate de corte corrente</t>
  </si>
  <si>
    <t>Alicate universal com isolamento</t>
  </si>
  <si>
    <t>Alicate volt-amperímetro</t>
  </si>
  <si>
    <t>Andaime tubolar (Aluguel) – de 1,0x1,5m, reforçados, plataforma antiderrapante, travas laterais (limitadora de movimentos), travas diagonais e rodízios</t>
  </si>
  <si>
    <t>m/mês</t>
  </si>
  <si>
    <t>Carrinho Lutocar 120L</t>
  </si>
  <si>
    <t>Carrinho Lutocar 240L</t>
  </si>
  <si>
    <t>Carro de mão capacidade 50 a 60l, pneu com câmara</t>
  </si>
  <si>
    <t>Carro funcional para limpeza padrão e conjunto com kit de limpeza/ lixeira com retirada frontal do lixo/esfregão /conjunto MOP/  pá de lixo.</t>
  </si>
  <si>
    <t>Carro plataforma transbloco em chapa de aço com guarda corpo, 1500x800x700mm, rodas pneumáticas 350x80mm, sendo dois giratórios com freio, carga 800kg. Para transbordo de resíduos até a caixa coletora</t>
  </si>
  <si>
    <t>Chave de Grifo 36'</t>
  </si>
  <si>
    <t>Disco de Corte diamantado 110 x 20 mm</t>
  </si>
  <si>
    <t>Enceradeira Industrial 220v conservadora de piso para lavagem em locais de difícil acesso.</t>
  </si>
  <si>
    <t>Escada de fibra de vidro 17 degraus 3,30x5,40 metros com pés emborrachados</t>
  </si>
  <si>
    <t>Escada de fibra de vidro 23 degraus 4,20x7,20 metros com pés emborrachados</t>
  </si>
  <si>
    <t>Escada extensível 2x8 em alumínio com 16 degraus com pés emborrachados</t>
  </si>
  <si>
    <t>Extensão elétrica em cabo revestido PP 3 x 2,5mm² com no mínimo 100 m.</t>
  </si>
  <si>
    <t>Extensão elétrica em cabo revestido PP 3 x 2,5mm² com no mínimo 50 m.</t>
  </si>
  <si>
    <t>Furadeira elétrica bosch profissional ou similar</t>
  </si>
  <si>
    <t>Jogo de broca p/ concreto 7 peças bosch ou similar</t>
  </si>
  <si>
    <t>Jogo de broca p/ ferro 7 peças bosch ou similar</t>
  </si>
  <si>
    <t>Jogo de broca p/ madeira 7 peças bosch ou similar</t>
  </si>
  <si>
    <t>Jogo de chave de fenda 6 pcs Trmontina ou similar</t>
  </si>
  <si>
    <t>Jogo de chave phillips 6 pcs tramontina ou similar</t>
  </si>
  <si>
    <t>Lanterna multiuso para 3 pilhas</t>
  </si>
  <si>
    <t>Mangueira siliconada ¾” com no mínimo 100 m.</t>
  </si>
  <si>
    <t>Mangueira siliconada ¾” com no mínimo 50 m.</t>
  </si>
  <si>
    <t xml:space="preserve">Mangueira desentupidora com bico de 20mm e adaptador para 25mm, com 30m de comprimento </t>
  </si>
  <si>
    <t>Máquina de limpeza de alta pressão, modelo HD 1200, tipo lava jato.</t>
  </si>
  <si>
    <t xml:space="preserve">Lavadora Industrial de Alta Pressão Elétrica 110/220V </t>
  </si>
  <si>
    <t>Máquina lavadora Bralimp 220 V ref. 510, para lavagem de piso, com escovas.</t>
  </si>
  <si>
    <t>Marreta 1kg com cabo</t>
  </si>
  <si>
    <t>Ponteiro de Aço</t>
  </si>
  <si>
    <t xml:space="preserve">Serra circular portátil/lixadeira </t>
  </si>
  <si>
    <t>Soprador de folhas a gasolina, fluxo de ar 720m3/h</t>
  </si>
  <si>
    <t xml:space="preserve">Serra Mármore 1500w 220v com 04 discos </t>
  </si>
  <si>
    <t>Talhadeira Chata 10"</t>
  </si>
  <si>
    <t xml:space="preserve">Martelete Demolidor 15Kg 220V </t>
  </si>
  <si>
    <t>COMPOSIÇÃO DE ENCARGOS SOCIAIS</t>
  </si>
  <si>
    <t>Encargos Sociais</t>
  </si>
  <si>
    <t>GRUPO "A" - OBRIGAÇÕES SOCIAIS</t>
  </si>
  <si>
    <t>%</t>
  </si>
  <si>
    <t>01 - INSS</t>
  </si>
  <si>
    <t>02 - SESI OU SESC</t>
  </si>
  <si>
    <t>03 - SENAI OU SENAC</t>
  </si>
  <si>
    <t>04 - INCRA</t>
  </si>
  <si>
    <t>05 - SALÁRIO EDUCAÇÃO</t>
  </si>
  <si>
    <t>06 - FGTS</t>
  </si>
  <si>
    <t>07 - SEGURO ACIDENTE DO TRABALHO/SAT/INSS (MÉDIO)</t>
  </si>
  <si>
    <t>08 - SEBRAE</t>
  </si>
  <si>
    <t>09 - OUTROS (Custos legais não previstos na planilha MODELO)</t>
  </si>
  <si>
    <t>GRUPO "B" - AUSÊNCIAS DE TRABALHO</t>
  </si>
  <si>
    <t>10 - FÉRIAS</t>
  </si>
  <si>
    <t>11 - AUXÍLIO DOENÇA</t>
  </si>
  <si>
    <t>12 - LICENÇA PATERNIDADE / MATERNIDADE</t>
  </si>
  <si>
    <t>13 - FALTAS LEGAIS</t>
  </si>
  <si>
    <t>14 - ACIDENTE DE TRABALHO</t>
  </si>
  <si>
    <t>15 - AVISO PRÉVIO</t>
  </si>
  <si>
    <t>16 - 13º SALÁRIO</t>
  </si>
  <si>
    <t>GRUPO "C" - INDENIZAÇÕES</t>
  </si>
  <si>
    <t>17 - AVISO PRÉVIO INDENIZADO</t>
  </si>
  <si>
    <t>18 - INDENIZAÇÃO ADICIONAL</t>
  </si>
  <si>
    <t>19 - FGTS NAS RESCISÕES SEM JUSTA CAUSA</t>
  </si>
  <si>
    <t>GRUPO "D" - INCIDÊNCIA DO GRUPO "A"</t>
  </si>
  <si>
    <t xml:space="preserve">20 - INCIDÊNCIA DOS ENCARGOS DO GRUPO "A" SOBRE OS ITENS DO GRUPO "B" </t>
  </si>
  <si>
    <t>TOTAL GERAL DOS ENCARGOS SOCIAIS (GRUPOS A + B + C + D)</t>
  </si>
  <si>
    <t>COMPOSIÇÃO DE BDI</t>
  </si>
  <si>
    <t>Itens</t>
  </si>
  <si>
    <t>Discriminação</t>
  </si>
  <si>
    <t>A</t>
  </si>
  <si>
    <t>Despesas indiretas (A1 + A2 + A3 + A4 + A5 +A6)</t>
  </si>
  <si>
    <t>A1</t>
  </si>
  <si>
    <t>Administração Central (Infra-estrutura + Pessoal Administrativo)</t>
  </si>
  <si>
    <t>A2</t>
  </si>
  <si>
    <t>Seguro</t>
  </si>
  <si>
    <t>A3</t>
  </si>
  <si>
    <t>Risco e Garantia</t>
  </si>
  <si>
    <t>A4</t>
  </si>
  <si>
    <t>Despesas Indiretas</t>
  </si>
  <si>
    <t>A5</t>
  </si>
  <si>
    <t>Despesas Financeiras</t>
  </si>
  <si>
    <t>B</t>
  </si>
  <si>
    <t>Lucro Bruto (antes do IRPJ e CSLL)</t>
  </si>
  <si>
    <t>C</t>
  </si>
  <si>
    <t>Impostos e taxas sobre o Faturamento (C1 + C2 + C3 + C4)</t>
  </si>
  <si>
    <t>C1</t>
  </si>
  <si>
    <t xml:space="preserve">PIS </t>
  </si>
  <si>
    <t>C2</t>
  </si>
  <si>
    <t>COFINS</t>
  </si>
  <si>
    <t>C3</t>
  </si>
  <si>
    <t>ISS</t>
  </si>
  <si>
    <t>C4</t>
  </si>
  <si>
    <t>Taxa de Gerenciamento (EMSURB)</t>
  </si>
  <si>
    <t>BDI</t>
  </si>
  <si>
    <t>Fórmula TCU:</t>
  </si>
  <si>
    <t>BDI = [(1 + A) x (1 + B) / (1 - C)] - 1</t>
  </si>
  <si>
    <t>COMPOSIÇÃO DE BDI FORNECIMENTO DE MATERIAL</t>
  </si>
  <si>
    <t>LISTA DE EPI</t>
  </si>
  <si>
    <r>
      <t xml:space="preserve">MERCADOS </t>
    </r>
    <r>
      <rPr>
        <b/>
        <sz val="10"/>
        <rFont val="Calibri"/>
        <family val="2"/>
        <charset val="1"/>
      </rPr>
      <t>MIGUEL ARRAES (BUGIO)</t>
    </r>
  </si>
  <si>
    <t>Miguel Arraes (Bugio)</t>
  </si>
  <si>
    <t>Valor Unt.</t>
  </si>
  <si>
    <t>RESUMO MÃO DE OBRA:</t>
  </si>
  <si>
    <t>QTD.</t>
  </si>
  <si>
    <t>TOTAL:</t>
  </si>
  <si>
    <t xml:space="preserve"> MERCADOS (MÃO DE OBRA)</t>
  </si>
  <si>
    <t xml:space="preserve">MERCADOS (MATERIAIS DE LIMPEZA) </t>
  </si>
  <si>
    <t xml:space="preserve">MERCADOS (FORNECIMENTO DE FERRAMENTAS) </t>
  </si>
  <si>
    <t>BDI (22,02%)</t>
  </si>
  <si>
    <t>BDI DIFERENCIADO (17,26%)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</si>
</sst>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3" formatCode="_-* #,##0.00_-;\-* #,##0.00_-;_-* &quot;-&quot;??_-;_-@_-"/>
    <numFmt numFmtId="164" formatCode="_(&quot;R$&quot;* #,##0.00_);_(&quot;R$&quot;* \(#,##0.00\);_(&quot;R$&quot;* \-??_);_(@_)"/>
    <numFmt numFmtId="165" formatCode="&quot; R$&quot;#,##0.00\ ;&quot; R$(&quot;#,##0.00\);&quot; R$-&quot;00\ ;@\ "/>
    <numFmt numFmtId="166" formatCode="_-&quot;R$&quot;* #,##0.00_-;&quot;-R$&quot;* #,##0.00_-;_-&quot;R$&quot;* \-??_-;_-@_-"/>
    <numFmt numFmtId="167" formatCode="_-&quot;R$ &quot;* #,##0.00_-;&quot;-R$ &quot;* #,##0.00_-;_-&quot;R$ &quot;* \-??_-;_-@_-"/>
    <numFmt numFmtId="168" formatCode="_-[$R$-416]* #,##0.00_-;\-[$R$-416]* #,##0.00_-;_-[$R$-416]* \-??_-;_-@_-"/>
    <numFmt numFmtId="169" formatCode="_(* #,##0.00_);_(* \(#,##0.00\);_(* \-??_);_(@_)"/>
    <numFmt numFmtId="170" formatCode="_-* #,##0.00_-;\-* #,##0.00_-;_-* \-??_-;_-@_-"/>
    <numFmt numFmtId="171" formatCode="_(* #,##0_);_(* \(#,##0\);_(* \-??_);_(@_)"/>
    <numFmt numFmtId="172" formatCode="[$R$-416]\ #,##0.00;[Red]\-[$R$-416]\ #,##0.00"/>
    <numFmt numFmtId="173" formatCode="_-&quot;R$ &quot;* #,##0.0000_-;&quot;-R$ &quot;* #,##0.0000_-;_-&quot;R$ &quot;* \-??_-;_-@_-"/>
  </numFmts>
  <fonts count="28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6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b/>
      <sz val="12"/>
      <name val="Calibri"/>
      <family val="2"/>
      <charset val="1"/>
    </font>
    <font>
      <b/>
      <sz val="8"/>
      <name val="Calibri"/>
      <family val="2"/>
      <charset val="1"/>
    </font>
    <font>
      <sz val="12"/>
      <color rgb="FFFF0000"/>
      <name val="Calibri"/>
      <family val="2"/>
      <charset val="1"/>
    </font>
    <font>
      <b/>
      <sz val="11"/>
      <name val="Calibri"/>
      <family val="2"/>
      <charset val="1"/>
    </font>
    <font>
      <b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/>
      <i/>
      <sz val="11"/>
      <name val="Calibri"/>
      <family val="2"/>
      <charset val="1"/>
    </font>
    <font>
      <sz val="9"/>
      <color rgb="FF000000"/>
      <name val="Verdana"/>
      <family val="2"/>
      <charset val="1"/>
    </font>
    <font>
      <b/>
      <u/>
      <sz val="9"/>
      <color rgb="FF000000"/>
      <name val="Verdana"/>
      <family val="2"/>
      <charset val="1"/>
    </font>
    <font>
      <b/>
      <sz val="9"/>
      <name val="Verdana"/>
      <family val="2"/>
      <charset val="1"/>
    </font>
    <font>
      <b/>
      <sz val="9"/>
      <color rgb="FF000000"/>
      <name val="Verdana"/>
      <family val="2"/>
      <charset val="1"/>
    </font>
    <font>
      <b/>
      <sz val="10"/>
      <name val="Verdana"/>
      <family val="2"/>
      <charset val="1"/>
    </font>
    <font>
      <sz val="9"/>
      <name val="Verdana"/>
      <family val="2"/>
      <charset val="1"/>
    </font>
    <font>
      <b/>
      <sz val="11"/>
      <color rgb="FF000000"/>
      <name val="Calibri"/>
      <family val="2"/>
      <charset val="1"/>
    </font>
    <font>
      <b/>
      <sz val="12"/>
      <name val="Verdana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9"/>
      <color rgb="FFFF0000"/>
      <name val="Verdana"/>
      <family val="2"/>
      <charset val="1"/>
    </font>
    <font>
      <sz val="9"/>
      <color theme="4"/>
      <name val="Verdana"/>
      <family val="2"/>
      <charset val="1"/>
    </font>
    <font>
      <b/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2F0D9"/>
        <bgColor rgb="FFDDDDDD"/>
      </patternFill>
    </fill>
    <fill>
      <patternFill patternType="solid">
        <fgColor rgb="FFDDDDDD"/>
        <bgColor rgb="FFE2F0D9"/>
      </patternFill>
    </fill>
    <fill>
      <patternFill patternType="solid">
        <fgColor rgb="FF808080"/>
        <bgColor rgb="FF969696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0">
    <xf numFmtId="0" fontId="0" fillId="0" borderId="0"/>
    <xf numFmtId="170" fontId="24" fillId="0" borderId="0" applyBorder="0" applyProtection="0"/>
    <xf numFmtId="167" fontId="24" fillId="0" borderId="0" applyBorder="0" applyProtection="0"/>
    <xf numFmtId="9" fontId="24" fillId="0" borderId="0" applyBorder="0" applyProtection="0"/>
    <xf numFmtId="164" fontId="24" fillId="0" borderId="0" applyBorder="0" applyProtection="0"/>
    <xf numFmtId="165" fontId="24" fillId="0" borderId="0" applyBorder="0" applyProtection="0"/>
    <xf numFmtId="166" fontId="24" fillId="0" borderId="0" applyBorder="0" applyProtection="0"/>
    <xf numFmtId="167" fontId="24" fillId="0" borderId="0" applyBorder="0" applyProtection="0"/>
    <xf numFmtId="0" fontId="1" fillId="0" borderId="0"/>
    <xf numFmtId="0" fontId="24" fillId="0" borderId="0" applyBorder="0" applyProtection="0"/>
    <xf numFmtId="0" fontId="1" fillId="0" borderId="0"/>
    <xf numFmtId="0" fontId="1" fillId="0" borderId="0"/>
    <xf numFmtId="0" fontId="24" fillId="0" borderId="0" applyBorder="0" applyProtection="0"/>
    <xf numFmtId="168" fontId="1" fillId="0" borderId="0"/>
    <xf numFmtId="0" fontId="2" fillId="0" borderId="0"/>
    <xf numFmtId="0" fontId="24" fillId="0" borderId="0"/>
    <xf numFmtId="9" fontId="24" fillId="0" borderId="0" applyBorder="0" applyProtection="0"/>
    <xf numFmtId="9" fontId="24" fillId="0" borderId="0" applyBorder="0" applyProtection="0"/>
    <xf numFmtId="169" fontId="24" fillId="0" borderId="0" applyBorder="0" applyProtection="0"/>
    <xf numFmtId="170" fontId="24" fillId="0" borderId="0" applyBorder="0" applyProtection="0"/>
  </cellStyleXfs>
  <cellXfs count="265">
    <xf numFmtId="0" fontId="0" fillId="0" borderId="0" xfId="0"/>
    <xf numFmtId="167" fontId="15" fillId="2" borderId="0" xfId="2" applyFont="1" applyFill="1" applyBorder="1" applyAlignment="1" applyProtection="1">
      <alignment horizontal="center"/>
    </xf>
    <xf numFmtId="168" fontId="4" fillId="2" borderId="0" xfId="0" applyNumberFormat="1" applyFont="1" applyFill="1" applyAlignment="1">
      <alignment horizontal="left" vertical="center"/>
    </xf>
    <xf numFmtId="168" fontId="3" fillId="2" borderId="0" xfId="0" applyNumberFormat="1" applyFont="1" applyFill="1" applyAlignment="1">
      <alignment vertical="center" wrapText="1"/>
    </xf>
    <xf numFmtId="167" fontId="3" fillId="2" borderId="0" xfId="0" applyNumberFormat="1" applyFont="1" applyFill="1" applyAlignment="1">
      <alignment vertical="center" wrapText="1"/>
    </xf>
    <xf numFmtId="168" fontId="0" fillId="0" borderId="0" xfId="0" applyNumberFormat="1"/>
    <xf numFmtId="168" fontId="3" fillId="2" borderId="0" xfId="0" applyNumberFormat="1" applyFont="1" applyFill="1" applyAlignment="1">
      <alignment horizontal="center" vertical="center" wrapText="1"/>
    </xf>
    <xf numFmtId="171" fontId="4" fillId="2" borderId="2" xfId="1" applyNumberFormat="1" applyFont="1" applyFill="1" applyBorder="1" applyAlignment="1" applyProtection="1">
      <alignment horizontal="center" vertical="center" wrapText="1"/>
    </xf>
    <xf numFmtId="171" fontId="4" fillId="2" borderId="0" xfId="1" applyNumberFormat="1" applyFont="1" applyFill="1" applyBorder="1" applyAlignment="1" applyProtection="1">
      <alignment horizontal="center" vertical="center" wrapText="1"/>
    </xf>
    <xf numFmtId="168" fontId="5" fillId="2" borderId="0" xfId="0" applyNumberFormat="1" applyFont="1" applyFill="1" applyAlignment="1">
      <alignment horizontal="center" vertical="center" wrapText="1"/>
    </xf>
    <xf numFmtId="168" fontId="6" fillId="3" borderId="1" xfId="0" applyNumberFormat="1" applyFont="1" applyFill="1" applyBorder="1" applyAlignment="1">
      <alignment horizontal="center" vertical="center" wrapText="1"/>
    </xf>
    <xf numFmtId="167" fontId="6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2" applyNumberFormat="1" applyFont="1" applyBorder="1" applyAlignment="1" applyProtection="1">
      <alignment horizontal="left" vertical="center" wrapText="1"/>
    </xf>
    <xf numFmtId="166" fontId="5" fillId="2" borderId="1" xfId="2" applyNumberFormat="1" applyFont="1" applyFill="1" applyBorder="1" applyAlignment="1" applyProtection="1">
      <alignment horizontal="right" vertical="center" wrapText="1" indent="1"/>
    </xf>
    <xf numFmtId="167" fontId="5" fillId="2" borderId="0" xfId="2" applyFont="1" applyFill="1" applyBorder="1" applyAlignment="1" applyProtection="1">
      <alignment horizontal="left" vertical="center"/>
    </xf>
    <xf numFmtId="172" fontId="5" fillId="0" borderId="0" xfId="0" applyNumberFormat="1" applyFont="1" applyAlignment="1">
      <alignment horizontal="center"/>
    </xf>
    <xf numFmtId="166" fontId="6" fillId="4" borderId="1" xfId="2" applyNumberFormat="1" applyFont="1" applyFill="1" applyBorder="1" applyAlignment="1" applyProtection="1">
      <alignment horizontal="right" vertical="center" wrapText="1" indent="1"/>
    </xf>
    <xf numFmtId="168" fontId="3" fillId="2" borderId="3" xfId="0" applyNumberFormat="1" applyFont="1" applyFill="1" applyBorder="1" applyAlignment="1">
      <alignment vertical="center" wrapText="1"/>
    </xf>
    <xf numFmtId="168" fontId="3" fillId="2" borderId="4" xfId="0" applyNumberFormat="1" applyFont="1" applyFill="1" applyBorder="1" applyAlignment="1">
      <alignment vertical="center" wrapText="1"/>
    </xf>
    <xf numFmtId="168" fontId="3" fillId="2" borderId="5" xfId="0" applyNumberFormat="1" applyFont="1" applyFill="1" applyBorder="1" applyAlignment="1">
      <alignment vertical="center" wrapText="1"/>
    </xf>
    <xf numFmtId="167" fontId="7" fillId="5" borderId="1" xfId="0" applyNumberFormat="1" applyFont="1" applyFill="1" applyBorder="1" applyAlignment="1">
      <alignment horizontal="center" vertical="center" wrapText="1"/>
    </xf>
    <xf numFmtId="170" fontId="5" fillId="2" borderId="0" xfId="0" applyNumberFormat="1" applyFont="1" applyFill="1" applyAlignment="1">
      <alignment vertical="center" wrapText="1"/>
    </xf>
    <xf numFmtId="168" fontId="7" fillId="2" borderId="3" xfId="0" applyNumberFormat="1" applyFont="1" applyFill="1" applyBorder="1" applyAlignment="1">
      <alignment horizontal="right" vertical="center" wrapText="1" indent="1"/>
    </xf>
    <xf numFmtId="168" fontId="7" fillId="2" borderId="4" xfId="0" applyNumberFormat="1" applyFont="1" applyFill="1" applyBorder="1" applyAlignment="1">
      <alignment horizontal="right" vertical="center" wrapText="1" indent="1"/>
    </xf>
    <xf numFmtId="168" fontId="7" fillId="2" borderId="5" xfId="0" applyNumberFormat="1" applyFont="1" applyFill="1" applyBorder="1" applyAlignment="1">
      <alignment horizontal="center" vertical="center" wrapText="1"/>
    </xf>
    <xf numFmtId="167" fontId="5" fillId="2" borderId="0" xfId="0" applyNumberFormat="1" applyFont="1" applyFill="1" applyAlignment="1">
      <alignment vertical="center" wrapText="1"/>
    </xf>
    <xf numFmtId="168" fontId="3" fillId="0" borderId="0" xfId="0" applyNumberFormat="1" applyFont="1" applyAlignment="1">
      <alignment horizontal="center"/>
    </xf>
    <xf numFmtId="168" fontId="3" fillId="2" borderId="0" xfId="0" applyNumberFormat="1" applyFont="1" applyFill="1" applyAlignment="1">
      <alignment horizontal="right" vertical="center" wrapText="1"/>
    </xf>
    <xf numFmtId="173" fontId="3" fillId="2" borderId="0" xfId="0" applyNumberFormat="1" applyFont="1" applyFill="1" applyAlignment="1">
      <alignment vertical="center" wrapText="1"/>
    </xf>
    <xf numFmtId="168" fontId="9" fillId="2" borderId="0" xfId="0" applyNumberFormat="1" applyFont="1" applyFill="1" applyAlignment="1">
      <alignment horizontal="right" vertical="center" wrapText="1"/>
    </xf>
    <xf numFmtId="168" fontId="5" fillId="0" borderId="0" xfId="0" applyNumberFormat="1" applyFont="1"/>
    <xf numFmtId="168" fontId="5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/>
    </xf>
    <xf numFmtId="168" fontId="4" fillId="2" borderId="0" xfId="0" applyNumberFormat="1" applyFont="1" applyFill="1"/>
    <xf numFmtId="168" fontId="7" fillId="2" borderId="0" xfId="0" applyNumberFormat="1" applyFont="1" applyFill="1"/>
    <xf numFmtId="167" fontId="8" fillId="0" borderId="0" xfId="0" applyNumberFormat="1" applyFont="1" applyAlignment="1">
      <alignment horizontal="center" vertical="center"/>
    </xf>
    <xf numFmtId="0" fontId="0" fillId="0" borderId="1" xfId="0" applyBorder="1" applyAlignment="1">
      <alignment wrapText="1"/>
    </xf>
    <xf numFmtId="1" fontId="12" fillId="0" borderId="1" xfId="0" applyNumberFormat="1" applyFont="1" applyBorder="1" applyAlignment="1">
      <alignment horizontal="center" vertical="center" wrapText="1"/>
    </xf>
    <xf numFmtId="172" fontId="12" fillId="0" borderId="1" xfId="0" applyNumberFormat="1" applyFont="1" applyBorder="1" applyAlignment="1">
      <alignment horizontal="center" vertical="center" wrapText="1"/>
    </xf>
    <xf numFmtId="170" fontId="6" fillId="2" borderId="1" xfId="1" applyFont="1" applyFill="1" applyBorder="1" applyAlignment="1" applyProtection="1">
      <alignment vertical="center"/>
    </xf>
    <xf numFmtId="167" fontId="8" fillId="0" borderId="0" xfId="1" applyNumberFormat="1" applyFont="1" applyBorder="1" applyProtection="1"/>
    <xf numFmtId="0" fontId="0" fillId="0" borderId="1" xfId="0" applyBorder="1" applyAlignment="1">
      <alignment vertical="center" wrapText="1"/>
    </xf>
    <xf numFmtId="167" fontId="8" fillId="2" borderId="0" xfId="1" applyNumberFormat="1" applyFont="1" applyFill="1" applyBorder="1" applyProtection="1"/>
    <xf numFmtId="1" fontId="11" fillId="0" borderId="6" xfId="0" applyNumberFormat="1" applyFont="1" applyBorder="1" applyAlignment="1">
      <alignment horizontal="center" vertical="center" wrapText="1"/>
    </xf>
    <xf numFmtId="172" fontId="11" fillId="0" borderId="6" xfId="0" applyNumberFormat="1" applyFont="1" applyBorder="1" applyAlignment="1">
      <alignment horizontal="center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167" fontId="8" fillId="2" borderId="0" xfId="0" applyNumberFormat="1" applyFont="1" applyFill="1" applyAlignment="1">
      <alignment horizontal="center"/>
    </xf>
    <xf numFmtId="0" fontId="15" fillId="2" borderId="0" xfId="0" applyFont="1" applyFill="1"/>
    <xf numFmtId="0" fontId="0" fillId="2" borderId="0" xfId="0" applyFill="1"/>
    <xf numFmtId="0" fontId="15" fillId="2" borderId="8" xfId="0" applyFont="1" applyFill="1" applyBorder="1"/>
    <xf numFmtId="0" fontId="15" fillId="2" borderId="9" xfId="0" applyFont="1" applyFill="1" applyBorder="1"/>
    <xf numFmtId="0" fontId="15" fillId="2" borderId="10" xfId="0" applyFont="1" applyFill="1" applyBorder="1"/>
    <xf numFmtId="0" fontId="15" fillId="2" borderId="0" xfId="0" applyFont="1" applyFill="1" applyAlignment="1">
      <alignment wrapText="1"/>
    </xf>
    <xf numFmtId="0" fontId="15" fillId="2" borderId="12" xfId="0" applyFont="1" applyFill="1" applyBorder="1"/>
    <xf numFmtId="0" fontId="15" fillId="2" borderId="13" xfId="0" applyFont="1" applyFill="1" applyBorder="1"/>
    <xf numFmtId="0" fontId="15" fillId="2" borderId="14" xfId="0" applyFont="1" applyFill="1" applyBorder="1"/>
    <xf numFmtId="0" fontId="15" fillId="2" borderId="15" xfId="0" applyFont="1" applyFill="1" applyBorder="1"/>
    <xf numFmtId="0" fontId="18" fillId="2" borderId="16" xfId="0" applyFont="1" applyFill="1" applyBorder="1" applyAlignment="1">
      <alignment horizontal="center"/>
    </xf>
    <xf numFmtId="0" fontId="18" fillId="2" borderId="17" xfId="0" applyFont="1" applyFill="1" applyBorder="1" applyAlignment="1">
      <alignment horizontal="center"/>
    </xf>
    <xf numFmtId="0" fontId="18" fillId="2" borderId="18" xfId="0" applyFont="1" applyFill="1" applyBorder="1" applyAlignment="1">
      <alignment horizontal="center"/>
    </xf>
    <xf numFmtId="0" fontId="15" fillId="0" borderId="7" xfId="0" applyFont="1" applyBorder="1"/>
    <xf numFmtId="0" fontId="15" fillId="0" borderId="7" xfId="0" applyFont="1" applyBorder="1" applyAlignment="1">
      <alignment horizontal="center"/>
    </xf>
    <xf numFmtId="167" fontId="15" fillId="0" borderId="7" xfId="2" applyFont="1" applyBorder="1" applyAlignment="1" applyProtection="1">
      <alignment horizontal="center"/>
    </xf>
    <xf numFmtId="2" fontId="15" fillId="0" borderId="7" xfId="1" applyNumberFormat="1" applyFont="1" applyBorder="1" applyAlignment="1" applyProtection="1">
      <alignment horizontal="center"/>
    </xf>
    <xf numFmtId="170" fontId="15" fillId="0" borderId="7" xfId="1" applyFont="1" applyBorder="1" applyAlignment="1" applyProtection="1">
      <alignment horizontal="center"/>
    </xf>
    <xf numFmtId="167" fontId="15" fillId="2" borderId="0" xfId="2" applyFont="1" applyFill="1" applyBorder="1" applyProtection="1"/>
    <xf numFmtId="0" fontId="15" fillId="0" borderId="11" xfId="0" applyFont="1" applyBorder="1"/>
    <xf numFmtId="2" fontId="15" fillId="0" borderId="11" xfId="1" applyNumberFormat="1" applyFont="1" applyBorder="1" applyAlignment="1" applyProtection="1">
      <alignment horizontal="center"/>
    </xf>
    <xf numFmtId="170" fontId="15" fillId="0" borderId="11" xfId="1" applyFont="1" applyBorder="1" applyAlignment="1" applyProtection="1">
      <alignment horizontal="center"/>
    </xf>
    <xf numFmtId="167" fontId="15" fillId="0" borderId="11" xfId="2" applyFont="1" applyBorder="1" applyAlignment="1" applyProtection="1">
      <alignment horizontal="center"/>
    </xf>
    <xf numFmtId="0" fontId="15" fillId="2" borderId="19" xfId="0" applyFont="1" applyFill="1" applyBorder="1" applyAlignment="1">
      <alignment horizontal="right"/>
    </xf>
    <xf numFmtId="0" fontId="15" fillId="2" borderId="20" xfId="0" applyFont="1" applyFill="1" applyBorder="1"/>
    <xf numFmtId="0" fontId="18" fillId="2" borderId="20" xfId="0" applyFont="1" applyFill="1" applyBorder="1" applyAlignment="1">
      <alignment horizontal="right"/>
    </xf>
    <xf numFmtId="167" fontId="18" fillId="2" borderId="21" xfId="2" applyFont="1" applyFill="1" applyBorder="1" applyAlignment="1" applyProtection="1">
      <alignment horizontal="center"/>
    </xf>
    <xf numFmtId="0" fontId="15" fillId="2" borderId="2" xfId="0" applyFont="1" applyFill="1" applyBorder="1" applyAlignment="1">
      <alignment horizontal="right"/>
    </xf>
    <xf numFmtId="0" fontId="18" fillId="2" borderId="0" xfId="0" applyFont="1" applyFill="1" applyAlignment="1">
      <alignment horizontal="right"/>
    </xf>
    <xf numFmtId="167" fontId="18" fillId="2" borderId="15" xfId="2" applyFont="1" applyFill="1" applyBorder="1" applyAlignment="1" applyProtection="1">
      <alignment horizontal="center"/>
    </xf>
    <xf numFmtId="0" fontId="15" fillId="2" borderId="22" xfId="0" applyFont="1" applyFill="1" applyBorder="1"/>
    <xf numFmtId="0" fontId="15" fillId="2" borderId="23" xfId="0" applyFont="1" applyFill="1" applyBorder="1"/>
    <xf numFmtId="0" fontId="18" fillId="2" borderId="23" xfId="0" applyFont="1" applyFill="1" applyBorder="1" applyAlignment="1">
      <alignment horizontal="right"/>
    </xf>
    <xf numFmtId="167" fontId="18" fillId="2" borderId="24" xfId="2" applyFont="1" applyFill="1" applyBorder="1" applyAlignment="1" applyProtection="1">
      <alignment horizontal="center"/>
    </xf>
    <xf numFmtId="0" fontId="15" fillId="2" borderId="2" xfId="0" applyFont="1" applyFill="1" applyBorder="1"/>
    <xf numFmtId="0" fontId="18" fillId="2" borderId="2" xfId="0" applyFont="1" applyFill="1" applyBorder="1"/>
    <xf numFmtId="0" fontId="15" fillId="2" borderId="16" xfId="0" applyFont="1" applyFill="1" applyBorder="1"/>
    <xf numFmtId="0" fontId="15" fillId="2" borderId="17" xfId="0" applyFont="1" applyFill="1" applyBorder="1"/>
    <xf numFmtId="0" fontId="18" fillId="2" borderId="17" xfId="0" applyFont="1" applyFill="1" applyBorder="1" applyAlignment="1">
      <alignment horizontal="right"/>
    </xf>
    <xf numFmtId="167" fontId="18" fillId="2" borderId="18" xfId="2" applyFont="1" applyFill="1" applyBorder="1" applyAlignment="1" applyProtection="1">
      <alignment horizontal="center"/>
    </xf>
    <xf numFmtId="2" fontId="15" fillId="0" borderId="7" xfId="3" applyNumberFormat="1" applyFont="1" applyBorder="1" applyAlignment="1" applyProtection="1">
      <alignment horizontal="center"/>
    </xf>
    <xf numFmtId="167" fontId="15" fillId="2" borderId="7" xfId="2" applyFont="1" applyFill="1" applyBorder="1" applyAlignment="1" applyProtection="1">
      <alignment horizontal="center"/>
    </xf>
    <xf numFmtId="170" fontId="15" fillId="2" borderId="0" xfId="0" applyNumberFormat="1" applyFont="1" applyFill="1"/>
    <xf numFmtId="0" fontId="15" fillId="0" borderId="1" xfId="0" applyFont="1" applyBorder="1"/>
    <xf numFmtId="0" fontId="15" fillId="0" borderId="25" xfId="0" applyFont="1" applyBorder="1"/>
    <xf numFmtId="2" fontId="15" fillId="0" borderId="11" xfId="3" applyNumberFormat="1" applyFont="1" applyBorder="1" applyAlignment="1" applyProtection="1">
      <alignment horizontal="center"/>
    </xf>
    <xf numFmtId="167" fontId="15" fillId="2" borderId="11" xfId="2" applyFont="1" applyFill="1" applyBorder="1" applyAlignment="1" applyProtection="1">
      <alignment horizontal="center"/>
    </xf>
    <xf numFmtId="0" fontId="18" fillId="2" borderId="19" xfId="0" applyFont="1" applyFill="1" applyBorder="1" applyAlignment="1">
      <alignment horizontal="right"/>
    </xf>
    <xf numFmtId="167" fontId="18" fillId="2" borderId="21" xfId="0" applyNumberFormat="1" applyFont="1" applyFill="1" applyBorder="1" applyAlignment="1">
      <alignment horizontal="right"/>
    </xf>
    <xf numFmtId="0" fontId="18" fillId="2" borderId="2" xfId="0" applyFont="1" applyFill="1" applyBorder="1" applyAlignment="1">
      <alignment horizontal="right"/>
    </xf>
    <xf numFmtId="167" fontId="18" fillId="2" borderId="15" xfId="0" applyNumberFormat="1" applyFont="1" applyFill="1" applyBorder="1" applyAlignment="1">
      <alignment horizontal="right"/>
    </xf>
    <xf numFmtId="0" fontId="18" fillId="2" borderId="22" xfId="0" applyFont="1" applyFill="1" applyBorder="1" applyAlignment="1">
      <alignment horizontal="right"/>
    </xf>
    <xf numFmtId="167" fontId="18" fillId="2" borderId="24" xfId="0" applyNumberFormat="1" applyFont="1" applyFill="1" applyBorder="1" applyAlignment="1">
      <alignment horizontal="right"/>
    </xf>
    <xf numFmtId="0" fontId="15" fillId="2" borderId="7" xfId="0" applyFont="1" applyFill="1" applyBorder="1"/>
    <xf numFmtId="2" fontId="15" fillId="2" borderId="7" xfId="1" applyNumberFormat="1" applyFont="1" applyFill="1" applyBorder="1" applyAlignment="1" applyProtection="1">
      <alignment horizontal="center"/>
    </xf>
    <xf numFmtId="170" fontId="15" fillId="2" borderId="7" xfId="1" applyFont="1" applyFill="1" applyBorder="1" applyAlignment="1" applyProtection="1">
      <alignment horizontal="center"/>
    </xf>
    <xf numFmtId="0" fontId="15" fillId="2" borderId="11" xfId="0" applyFont="1" applyFill="1" applyBorder="1"/>
    <xf numFmtId="2" fontId="15" fillId="2" borderId="11" xfId="1" applyNumberFormat="1" applyFont="1" applyFill="1" applyBorder="1" applyAlignment="1" applyProtection="1">
      <alignment horizontal="center"/>
    </xf>
    <xf numFmtId="170" fontId="15" fillId="2" borderId="11" xfId="1" applyFont="1" applyFill="1" applyBorder="1" applyAlignment="1" applyProtection="1">
      <alignment horizontal="center"/>
    </xf>
    <xf numFmtId="167" fontId="15" fillId="2" borderId="0" xfId="0" applyNumberFormat="1" applyFont="1" applyFill="1"/>
    <xf numFmtId="2" fontId="15" fillId="2" borderId="0" xfId="3" applyNumberFormat="1" applyFont="1" applyFill="1" applyBorder="1" applyAlignment="1" applyProtection="1">
      <alignment horizontal="center"/>
    </xf>
    <xf numFmtId="9" fontId="15" fillId="0" borderId="7" xfId="3" applyFont="1" applyBorder="1" applyAlignment="1" applyProtection="1">
      <alignment horizontal="center"/>
    </xf>
    <xf numFmtId="0" fontId="18" fillId="2" borderId="21" xfId="0" applyFont="1" applyFill="1" applyBorder="1" applyAlignment="1">
      <alignment horizontal="center"/>
    </xf>
    <xf numFmtId="167" fontId="15" fillId="0" borderId="1" xfId="2" applyFont="1" applyBorder="1" applyAlignment="1" applyProtection="1">
      <alignment horizontal="center"/>
    </xf>
    <xf numFmtId="167" fontId="24" fillId="0" borderId="0" xfId="2" applyBorder="1" applyProtection="1"/>
    <xf numFmtId="2" fontId="15" fillId="0" borderId="25" xfId="3" applyNumberFormat="1" applyFont="1" applyBorder="1" applyAlignment="1" applyProtection="1">
      <alignment horizontal="center"/>
    </xf>
    <xf numFmtId="167" fontId="15" fillId="0" borderId="25" xfId="2" applyFont="1" applyBorder="1" applyAlignment="1" applyProtection="1">
      <alignment horizontal="center"/>
    </xf>
    <xf numFmtId="0" fontId="17" fillId="2" borderId="0" xfId="0" applyFont="1" applyFill="1" applyAlignment="1" applyProtection="1">
      <alignment horizontal="left"/>
      <protection hidden="1"/>
    </xf>
    <xf numFmtId="9" fontId="24" fillId="0" borderId="7" xfId="3" applyBorder="1" applyAlignment="1" applyProtection="1">
      <alignment horizontal="center"/>
    </xf>
    <xf numFmtId="0" fontId="15" fillId="0" borderId="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2" fontId="15" fillId="0" borderId="1" xfId="3" applyNumberFormat="1" applyFont="1" applyBorder="1" applyAlignment="1" applyProtection="1">
      <alignment horizontal="center"/>
    </xf>
    <xf numFmtId="0" fontId="18" fillId="2" borderId="12" xfId="0" applyFont="1" applyFill="1" applyBorder="1" applyAlignment="1">
      <alignment horizontal="right"/>
    </xf>
    <xf numFmtId="0" fontId="18" fillId="2" borderId="13" xfId="0" applyFont="1" applyFill="1" applyBorder="1" applyAlignment="1">
      <alignment horizontal="right"/>
    </xf>
    <xf numFmtId="167" fontId="18" fillId="2" borderId="14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center" wrapText="1"/>
    </xf>
    <xf numFmtId="0" fontId="15" fillId="2" borderId="8" xfId="0" applyFont="1" applyFill="1" applyBorder="1" applyAlignment="1">
      <alignment wrapText="1"/>
    </xf>
    <xf numFmtId="0" fontId="15" fillId="2" borderId="9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wrapText="1"/>
    </xf>
    <xf numFmtId="0" fontId="17" fillId="2" borderId="2" xfId="0" applyFont="1" applyFill="1" applyBorder="1" applyAlignment="1" applyProtection="1">
      <alignment horizontal="left" wrapText="1"/>
      <protection hidden="1"/>
    </xf>
    <xf numFmtId="0" fontId="17" fillId="2" borderId="0" xfId="0" applyFont="1" applyFill="1" applyAlignment="1" applyProtection="1">
      <alignment horizontal="center" wrapText="1"/>
      <protection hidden="1"/>
    </xf>
    <xf numFmtId="0" fontId="15" fillId="2" borderId="12" xfId="0" applyFont="1" applyFill="1" applyBorder="1" applyAlignment="1">
      <alignment wrapText="1"/>
    </xf>
    <xf numFmtId="0" fontId="15" fillId="2" borderId="13" xfId="0" applyFont="1" applyFill="1" applyBorder="1" applyAlignment="1">
      <alignment horizontal="center" wrapTex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167" fontId="15" fillId="0" borderId="1" xfId="2" applyFont="1" applyBorder="1" applyAlignment="1" applyProtection="1">
      <alignment horizontal="center" vertical="center"/>
    </xf>
    <xf numFmtId="0" fontId="15" fillId="0" borderId="29" xfId="0" applyFont="1" applyBorder="1" applyAlignment="1">
      <alignment horizontal="right" wrapText="1"/>
    </xf>
    <xf numFmtId="0" fontId="15" fillId="0" borderId="20" xfId="0" applyFont="1" applyBorder="1" applyAlignment="1">
      <alignment horizontal="center" wrapText="1"/>
    </xf>
    <xf numFmtId="0" fontId="15" fillId="0" borderId="20" xfId="0" applyFont="1" applyBorder="1"/>
    <xf numFmtId="0" fontId="18" fillId="0" borderId="20" xfId="0" applyFont="1" applyBorder="1" applyAlignment="1">
      <alignment horizontal="right"/>
    </xf>
    <xf numFmtId="167" fontId="18" fillId="0" borderId="30" xfId="2" applyFont="1" applyBorder="1" applyAlignment="1" applyProtection="1">
      <alignment horizontal="center"/>
    </xf>
    <xf numFmtId="0" fontId="15" fillId="0" borderId="31" xfId="0" applyFont="1" applyBorder="1" applyAlignment="1">
      <alignment horizontal="right" wrapText="1"/>
    </xf>
    <xf numFmtId="0" fontId="15" fillId="0" borderId="0" xfId="0" applyFont="1" applyAlignment="1">
      <alignment horizontal="center" wrapText="1"/>
    </xf>
    <xf numFmtId="0" fontId="15" fillId="0" borderId="0" xfId="0" applyFont="1"/>
    <xf numFmtId="167" fontId="18" fillId="0" borderId="32" xfId="2" applyFont="1" applyBorder="1" applyAlignment="1" applyProtection="1">
      <alignment horizontal="center"/>
    </xf>
    <xf numFmtId="0" fontId="15" fillId="0" borderId="33" xfId="0" applyFont="1" applyBorder="1" applyAlignment="1">
      <alignment horizontal="right" wrapText="1"/>
    </xf>
    <xf numFmtId="0" fontId="15" fillId="0" borderId="23" xfId="0" applyFont="1" applyBorder="1" applyAlignment="1">
      <alignment horizontal="center" wrapText="1"/>
    </xf>
    <xf numFmtId="0" fontId="15" fillId="0" borderId="23" xfId="0" applyFont="1" applyBorder="1"/>
    <xf numFmtId="0" fontId="18" fillId="0" borderId="23" xfId="0" applyFont="1" applyBorder="1" applyAlignment="1">
      <alignment horizontal="right"/>
    </xf>
    <xf numFmtId="167" fontId="18" fillId="0" borderId="34" xfId="2" applyFont="1" applyBorder="1" applyAlignment="1" applyProtection="1">
      <alignment horizontal="center"/>
    </xf>
    <xf numFmtId="0" fontId="15" fillId="2" borderId="0" xfId="0" applyFont="1" applyFill="1" applyAlignment="1">
      <alignment horizontal="left"/>
    </xf>
    <xf numFmtId="0" fontId="18" fillId="2" borderId="16" xfId="0" applyFont="1" applyFill="1" applyBorder="1" applyAlignment="1">
      <alignment horizontal="center" wrapText="1"/>
    </xf>
    <xf numFmtId="0" fontId="18" fillId="2" borderId="17" xfId="0" applyFont="1" applyFill="1" applyBorder="1" applyAlignment="1">
      <alignment horizont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wrapText="1"/>
    </xf>
    <xf numFmtId="0" fontId="15" fillId="2" borderId="19" xfId="0" applyFont="1" applyFill="1" applyBorder="1" applyAlignment="1">
      <alignment horizontal="right" wrapText="1"/>
    </xf>
    <xf numFmtId="0" fontId="15" fillId="2" borderId="20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horizontal="right" wrapText="1"/>
    </xf>
    <xf numFmtId="0" fontId="15" fillId="2" borderId="12" xfId="0" applyFont="1" applyFill="1" applyBorder="1" applyAlignment="1">
      <alignment horizontal="right" wrapText="1"/>
    </xf>
    <xf numFmtId="167" fontId="18" fillId="2" borderId="14" xfId="2" applyFont="1" applyFill="1" applyBorder="1" applyAlignment="1" applyProtection="1">
      <alignment horizontal="center"/>
    </xf>
    <xf numFmtId="0" fontId="17" fillId="2" borderId="2" xfId="0" applyFont="1" applyFill="1" applyBorder="1" applyAlignment="1" applyProtection="1">
      <alignment horizontal="left"/>
      <protection hidden="1"/>
    </xf>
    <xf numFmtId="0" fontId="15" fillId="2" borderId="15" xfId="0" applyFont="1" applyFill="1" applyBorder="1" applyAlignment="1">
      <alignment vertical="center"/>
    </xf>
    <xf numFmtId="49" fontId="17" fillId="2" borderId="16" xfId="10" applyNumberFormat="1" applyFont="1" applyFill="1" applyBorder="1" applyAlignment="1">
      <alignment horizontal="center" vertical="center" wrapText="1"/>
    </xf>
    <xf numFmtId="10" fontId="17" fillId="2" borderId="18" xfId="10" applyNumberFormat="1" applyFont="1" applyFill="1" applyBorder="1" applyAlignment="1">
      <alignment horizontal="center" vertical="center" wrapText="1"/>
    </xf>
    <xf numFmtId="49" fontId="20" fillId="2" borderId="12" xfId="10" applyNumberFormat="1" applyFont="1" applyFill="1" applyBorder="1" applyAlignment="1">
      <alignment horizontal="justify" vertical="center" wrapText="1"/>
    </xf>
    <xf numFmtId="10" fontId="20" fillId="2" borderId="14" xfId="10" applyNumberFormat="1" applyFont="1" applyFill="1" applyBorder="1" applyAlignment="1">
      <alignment horizontal="center" vertical="center" wrapText="1"/>
    </xf>
    <xf numFmtId="49" fontId="20" fillId="2" borderId="2" xfId="10" applyNumberFormat="1" applyFont="1" applyFill="1" applyBorder="1" applyAlignment="1">
      <alignment vertical="center" wrapText="1"/>
    </xf>
    <xf numFmtId="10" fontId="20" fillId="2" borderId="15" xfId="10" applyNumberFormat="1" applyFont="1" applyFill="1" applyBorder="1" applyAlignment="1">
      <alignment horizontal="center" vertical="center" wrapText="1"/>
    </xf>
    <xf numFmtId="49" fontId="20" fillId="2" borderId="2" xfId="10" applyNumberFormat="1" applyFont="1" applyFill="1" applyBorder="1" applyAlignment="1">
      <alignment horizontal="justify" vertical="center" wrapText="1"/>
    </xf>
    <xf numFmtId="49" fontId="17" fillId="2" borderId="16" xfId="10" applyNumberFormat="1" applyFont="1" applyFill="1" applyBorder="1" applyAlignment="1">
      <alignment horizontal="right" vertical="center" wrapText="1"/>
    </xf>
    <xf numFmtId="49" fontId="20" fillId="2" borderId="2" xfId="10" applyNumberFormat="1" applyFont="1" applyFill="1" applyBorder="1" applyAlignment="1">
      <alignment horizontal="right" vertical="center" wrapText="1"/>
    </xf>
    <xf numFmtId="10" fontId="17" fillId="2" borderId="15" xfId="10" applyNumberFormat="1" applyFont="1" applyFill="1" applyBorder="1" applyAlignment="1">
      <alignment horizontal="center" vertical="center" wrapText="1"/>
    </xf>
    <xf numFmtId="49" fontId="20" fillId="2" borderId="2" xfId="10" applyNumberFormat="1" applyFont="1" applyFill="1" applyBorder="1" applyAlignment="1">
      <alignment horizontal="left" vertical="center"/>
    </xf>
    <xf numFmtId="10" fontId="17" fillId="2" borderId="15" xfId="10" applyNumberFormat="1" applyFont="1" applyFill="1" applyBorder="1" applyAlignment="1">
      <alignment horizontal="center" vertical="center"/>
    </xf>
    <xf numFmtId="49" fontId="17" fillId="2" borderId="35" xfId="10" applyNumberFormat="1" applyFont="1" applyFill="1" applyBorder="1" applyAlignment="1">
      <alignment horizontal="center" vertical="center"/>
    </xf>
    <xf numFmtId="10" fontId="17" fillId="2" borderId="36" xfId="10" applyNumberFormat="1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/>
    </xf>
    <xf numFmtId="0" fontId="17" fillId="2" borderId="16" xfId="10" applyFont="1" applyFill="1" applyBorder="1" applyAlignment="1">
      <alignment horizontal="center" vertical="center"/>
    </xf>
    <xf numFmtId="0" fontId="17" fillId="2" borderId="17" xfId="10" applyFont="1" applyFill="1" applyBorder="1" applyAlignment="1">
      <alignment horizontal="center" vertical="center"/>
    </xf>
    <xf numFmtId="0" fontId="17" fillId="2" borderId="18" xfId="10" applyFont="1" applyFill="1" applyBorder="1" applyAlignment="1">
      <alignment horizontal="center" vertical="center"/>
    </xf>
    <xf numFmtId="49" fontId="17" fillId="2" borderId="22" xfId="10" applyNumberFormat="1" applyFont="1" applyFill="1" applyBorder="1" applyAlignment="1">
      <alignment horizontal="center" vertical="center"/>
    </xf>
    <xf numFmtId="49" fontId="17" fillId="2" borderId="23" xfId="10" applyNumberFormat="1" applyFont="1" applyFill="1" applyBorder="1" applyAlignment="1">
      <alignment horizontal="justify" vertical="center"/>
    </xf>
    <xf numFmtId="10" fontId="17" fillId="2" borderId="24" xfId="10" applyNumberFormat="1" applyFont="1" applyFill="1" applyBorder="1" applyAlignment="1">
      <alignment horizontal="center" vertical="center"/>
    </xf>
    <xf numFmtId="49" fontId="20" fillId="2" borderId="12" xfId="10" applyNumberFormat="1" applyFont="1" applyFill="1" applyBorder="1" applyAlignment="1">
      <alignment horizontal="center" vertical="center"/>
    </xf>
    <xf numFmtId="49" fontId="20" fillId="2" borderId="13" xfId="10" applyNumberFormat="1" applyFont="1" applyFill="1" applyBorder="1" applyAlignment="1">
      <alignment horizontal="justify" vertical="center"/>
    </xf>
    <xf numFmtId="10" fontId="20" fillId="2" borderId="14" xfId="10" applyNumberFormat="1" applyFont="1" applyFill="1" applyBorder="1" applyAlignment="1">
      <alignment horizontal="center" vertical="center"/>
    </xf>
    <xf numFmtId="49" fontId="20" fillId="2" borderId="2" xfId="10" applyNumberFormat="1" applyFont="1" applyFill="1" applyBorder="1" applyAlignment="1">
      <alignment horizontal="center" vertical="center"/>
    </xf>
    <xf numFmtId="49" fontId="20" fillId="2" borderId="0" xfId="10" applyNumberFormat="1" applyFont="1" applyFill="1" applyAlignment="1">
      <alignment horizontal="justify" vertical="center"/>
    </xf>
    <xf numFmtId="10" fontId="20" fillId="2" borderId="15" xfId="10" applyNumberFormat="1" applyFont="1" applyFill="1" applyBorder="1" applyAlignment="1">
      <alignment horizontal="center" vertical="center"/>
    </xf>
    <xf numFmtId="49" fontId="17" fillId="2" borderId="16" xfId="10" applyNumberFormat="1" applyFont="1" applyFill="1" applyBorder="1" applyAlignment="1">
      <alignment horizontal="center" vertical="center"/>
    </xf>
    <xf numFmtId="49" fontId="17" fillId="2" borderId="17" xfId="10" applyNumberFormat="1" applyFont="1" applyFill="1" applyBorder="1" applyAlignment="1">
      <alignment vertical="center"/>
    </xf>
    <xf numFmtId="10" fontId="17" fillId="2" borderId="18" xfId="10" applyNumberFormat="1" applyFont="1" applyFill="1" applyBorder="1" applyAlignment="1">
      <alignment horizontal="center" vertical="center"/>
    </xf>
    <xf numFmtId="49" fontId="17" fillId="2" borderId="17" xfId="10" applyNumberFormat="1" applyFont="1" applyFill="1" applyBorder="1" applyAlignment="1">
      <alignment horizontal="center" vertical="center"/>
    </xf>
    <xf numFmtId="10" fontId="17" fillId="2" borderId="18" xfId="3" applyNumberFormat="1" applyFont="1" applyFill="1" applyBorder="1" applyAlignment="1" applyProtection="1">
      <alignment horizontal="center" vertical="center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9" fillId="2" borderId="10" xfId="0" applyFont="1" applyFill="1" applyBorder="1" applyAlignment="1" applyProtection="1">
      <alignment horizontal="center" vertical="center" wrapText="1"/>
      <protection hidden="1"/>
    </xf>
    <xf numFmtId="0" fontId="19" fillId="2" borderId="2" xfId="0" applyFont="1" applyFill="1" applyBorder="1" applyAlignment="1" applyProtection="1">
      <alignment horizontal="center" vertical="center" wrapText="1"/>
      <protection hidden="1"/>
    </xf>
    <xf numFmtId="0" fontId="19" fillId="2" borderId="15" xfId="0" applyFont="1" applyFill="1" applyBorder="1" applyAlignment="1" applyProtection="1">
      <alignment horizontal="center" vertical="center" wrapText="1"/>
      <protection hidden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/>
    </xf>
    <xf numFmtId="170" fontId="24" fillId="0" borderId="1" xfId="1" applyBorder="1"/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1" fontId="12" fillId="0" borderId="7" xfId="0" applyNumberFormat="1" applyFont="1" applyBorder="1" applyAlignment="1">
      <alignment horizontal="center" vertical="center" wrapText="1"/>
    </xf>
    <xf numFmtId="172" fontId="12" fillId="0" borderId="7" xfId="0" applyNumberFormat="1" applyFont="1" applyBorder="1" applyAlignment="1">
      <alignment horizontal="center" vertical="center" wrapText="1"/>
    </xf>
    <xf numFmtId="170" fontId="6" fillId="2" borderId="7" xfId="1" applyFont="1" applyFill="1" applyBorder="1" applyAlignment="1" applyProtection="1">
      <alignment vertical="center"/>
    </xf>
    <xf numFmtId="170" fontId="14" fillId="0" borderId="6" xfId="0" applyNumberFormat="1" applyFont="1" applyBorder="1" applyAlignment="1">
      <alignment horizontal="center" vertical="center"/>
    </xf>
    <xf numFmtId="170" fontId="24" fillId="0" borderId="0" xfId="1"/>
    <xf numFmtId="1" fontId="5" fillId="0" borderId="0" xfId="0" applyNumberFormat="1" applyFont="1" applyAlignment="1">
      <alignment horizontal="center" vertical="center" wrapText="1"/>
    </xf>
    <xf numFmtId="168" fontId="5" fillId="0" borderId="0" xfId="0" applyNumberFormat="1" applyFont="1" applyAlignment="1">
      <alignment horizontal="right"/>
    </xf>
    <xf numFmtId="1" fontId="5" fillId="0" borderId="13" xfId="0" applyNumberFormat="1" applyFont="1" applyBorder="1" applyAlignment="1">
      <alignment horizontal="center"/>
    </xf>
    <xf numFmtId="168" fontId="5" fillId="0" borderId="13" xfId="0" applyNumberFormat="1" applyFont="1" applyBorder="1" applyAlignment="1">
      <alignment horizontal="left"/>
    </xf>
    <xf numFmtId="168" fontId="5" fillId="0" borderId="13" xfId="0" applyNumberFormat="1" applyFont="1" applyBorder="1" applyAlignment="1">
      <alignment horizontal="right"/>
    </xf>
    <xf numFmtId="168" fontId="27" fillId="0" borderId="0" xfId="0" applyNumberFormat="1" applyFont="1" applyAlignment="1">
      <alignment horizontal="left"/>
    </xf>
    <xf numFmtId="1" fontId="27" fillId="0" borderId="0" xfId="0" applyNumberFormat="1" applyFont="1" applyAlignment="1">
      <alignment horizontal="center"/>
    </xf>
    <xf numFmtId="1" fontId="27" fillId="0" borderId="13" xfId="0" applyNumberFormat="1" applyFont="1" applyBorder="1" applyAlignment="1">
      <alignment horizontal="center"/>
    </xf>
    <xf numFmtId="43" fontId="15" fillId="2" borderId="0" xfId="0" applyNumberFormat="1" applyFont="1" applyFill="1"/>
    <xf numFmtId="0" fontId="18" fillId="0" borderId="0" xfId="0" applyFont="1" applyAlignment="1">
      <alignment horizontal="right"/>
    </xf>
    <xf numFmtId="168" fontId="7" fillId="5" borderId="1" xfId="0" applyNumberFormat="1" applyFont="1" applyFill="1" applyBorder="1" applyAlignment="1">
      <alignment horizontal="right" vertical="center" wrapText="1" indent="1"/>
    </xf>
    <xf numFmtId="0" fontId="4" fillId="2" borderId="1" xfId="1" applyNumberFormat="1" applyFont="1" applyFill="1" applyBorder="1" applyAlignment="1" applyProtection="1">
      <alignment horizontal="center" wrapText="1"/>
    </xf>
    <xf numFmtId="0" fontId="6" fillId="4" borderId="1" xfId="0" applyFont="1" applyFill="1" applyBorder="1" applyAlignment="1">
      <alignment horizontal="right" vertical="center" wrapText="1"/>
    </xf>
    <xf numFmtId="170" fontId="13" fillId="0" borderId="25" xfId="1" applyFont="1" applyBorder="1" applyAlignment="1" applyProtection="1">
      <alignment horizontal="center" vertical="center"/>
    </xf>
    <xf numFmtId="170" fontId="13" fillId="0" borderId="11" xfId="1" applyFont="1" applyBorder="1" applyAlignment="1" applyProtection="1">
      <alignment horizontal="center" vertical="center"/>
    </xf>
    <xf numFmtId="170" fontId="13" fillId="0" borderId="7" xfId="1" applyFont="1" applyBorder="1" applyAlignment="1" applyProtection="1">
      <alignment horizontal="center" vertical="center"/>
    </xf>
    <xf numFmtId="0" fontId="13" fillId="0" borderId="25" xfId="1" applyNumberFormat="1" applyFont="1" applyBorder="1" applyAlignment="1" applyProtection="1">
      <alignment horizontal="center" vertical="center"/>
    </xf>
    <xf numFmtId="0" fontId="13" fillId="0" borderId="11" xfId="1" applyNumberFormat="1" applyFont="1" applyBorder="1" applyAlignment="1" applyProtection="1">
      <alignment horizontal="center" vertical="center"/>
    </xf>
    <xf numFmtId="0" fontId="13" fillId="0" borderId="7" xfId="1" applyNumberFormat="1" applyFont="1" applyBorder="1" applyAlignment="1" applyProtection="1">
      <alignment horizontal="center" vertical="center"/>
    </xf>
    <xf numFmtId="168" fontId="27" fillId="0" borderId="13" xfId="0" applyNumberFormat="1" applyFont="1" applyBorder="1" applyAlignment="1">
      <alignment horizontal="center"/>
    </xf>
    <xf numFmtId="1" fontId="6" fillId="3" borderId="1" xfId="0" applyNumberFormat="1" applyFont="1" applyFill="1" applyBorder="1" applyAlignment="1">
      <alignment horizontal="center" vertical="center" wrapText="1"/>
    </xf>
    <xf numFmtId="168" fontId="14" fillId="0" borderId="6" xfId="0" applyNumberFormat="1" applyFont="1" applyBorder="1" applyAlignment="1">
      <alignment horizontal="center" vertical="center" wrapText="1"/>
    </xf>
    <xf numFmtId="170" fontId="24" fillId="0" borderId="25" xfId="1" applyBorder="1" applyAlignment="1">
      <alignment horizontal="center" vertical="center"/>
    </xf>
    <xf numFmtId="170" fontId="24" fillId="0" borderId="11" xfId="1" applyBorder="1" applyAlignment="1">
      <alignment horizontal="center" vertical="center"/>
    </xf>
    <xf numFmtId="170" fontId="24" fillId="0" borderId="7" xfId="1" applyBorder="1" applyAlignment="1">
      <alignment horizontal="center" vertical="center"/>
    </xf>
    <xf numFmtId="170" fontId="24" fillId="0" borderId="25" xfId="1" applyBorder="1" applyAlignment="1">
      <alignment vertical="center"/>
    </xf>
    <xf numFmtId="170" fontId="24" fillId="0" borderId="11" xfId="1" applyBorder="1" applyAlignment="1">
      <alignment vertical="center"/>
    </xf>
    <xf numFmtId="170" fontId="24" fillId="0" borderId="7" xfId="1" applyBorder="1" applyAlignment="1">
      <alignment vertical="center"/>
    </xf>
    <xf numFmtId="0" fontId="4" fillId="2" borderId="0" xfId="0" applyFont="1" applyFill="1" applyAlignment="1">
      <alignment horizontal="center"/>
    </xf>
    <xf numFmtId="168" fontId="4" fillId="2" borderId="0" xfId="0" applyNumberFormat="1" applyFont="1" applyFill="1" applyAlignment="1">
      <alignment horizontal="left" vertical="center"/>
    </xf>
    <xf numFmtId="168" fontId="10" fillId="3" borderId="1" xfId="0" applyNumberFormat="1" applyFont="1" applyFill="1" applyBorder="1" applyAlignment="1">
      <alignment horizontal="center" vertical="center" wrapText="1"/>
    </xf>
    <xf numFmtId="168" fontId="10" fillId="3" borderId="6" xfId="0" applyNumberFormat="1" applyFont="1" applyFill="1" applyBorder="1" applyAlignment="1">
      <alignment horizontal="center" vertical="center" wrapText="1"/>
    </xf>
    <xf numFmtId="1" fontId="11" fillId="3" borderId="1" xfId="0" applyNumberFormat="1" applyFont="1" applyFill="1" applyBorder="1" applyAlignment="1">
      <alignment horizontal="center" vertical="center" wrapText="1"/>
    </xf>
    <xf numFmtId="1" fontId="6" fillId="3" borderId="25" xfId="0" applyNumberFormat="1" applyFont="1" applyFill="1" applyBorder="1" applyAlignment="1">
      <alignment horizontal="center" vertical="center" wrapText="1"/>
    </xf>
    <xf numFmtId="1" fontId="6" fillId="3" borderId="11" xfId="0" applyNumberFormat="1" applyFont="1" applyFill="1" applyBorder="1" applyAlignment="1">
      <alignment horizontal="center" vertical="center" wrapText="1"/>
    </xf>
    <xf numFmtId="1" fontId="6" fillId="3" borderId="7" xfId="0" applyNumberFormat="1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/>
    </xf>
    <xf numFmtId="0" fontId="17" fillId="4" borderId="1" xfId="0" applyFont="1" applyFill="1" applyBorder="1" applyAlignment="1" applyProtection="1">
      <alignment horizontal="center"/>
      <protection hidden="1"/>
    </xf>
    <xf numFmtId="167" fontId="15" fillId="2" borderId="0" xfId="2" applyFont="1" applyFill="1" applyBorder="1" applyAlignment="1" applyProtection="1">
      <alignment horizontal="center"/>
    </xf>
    <xf numFmtId="0" fontId="18" fillId="4" borderId="1" xfId="0" applyFont="1" applyFill="1" applyBorder="1" applyAlignment="1">
      <alignment horizontal="center"/>
    </xf>
    <xf numFmtId="0" fontId="17" fillId="4" borderId="11" xfId="0" applyFont="1" applyFill="1" applyBorder="1" applyAlignment="1" applyProtection="1">
      <alignment horizontal="center"/>
      <protection hidden="1"/>
    </xf>
    <xf numFmtId="0" fontId="18" fillId="2" borderId="11" xfId="0" applyFont="1" applyFill="1" applyBorder="1" applyAlignment="1">
      <alignment horizontal="center" wrapText="1"/>
    </xf>
    <xf numFmtId="0" fontId="19" fillId="2" borderId="11" xfId="0" applyFont="1" applyFill="1" applyBorder="1" applyAlignment="1" applyProtection="1">
      <alignment horizontal="center" vertical="center" wrapText="1"/>
      <protection hidden="1"/>
    </xf>
    <xf numFmtId="0" fontId="22" fillId="2" borderId="11" xfId="0" applyFont="1" applyFill="1" applyBorder="1" applyAlignment="1" applyProtection="1">
      <alignment horizontal="center" vertical="center" wrapText="1"/>
      <protection hidden="1"/>
    </xf>
    <xf numFmtId="0" fontId="18" fillId="2" borderId="1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/>
    </xf>
    <xf numFmtId="0" fontId="15" fillId="2" borderId="13" xfId="0" applyFont="1" applyFill="1" applyBorder="1" applyAlignment="1">
      <alignment horizontal="right" vertical="center"/>
    </xf>
    <xf numFmtId="0" fontId="17" fillId="2" borderId="11" xfId="8" applyFont="1" applyFill="1" applyBorder="1" applyAlignment="1">
      <alignment horizontal="left"/>
    </xf>
    <xf numFmtId="0" fontId="17" fillId="2" borderId="7" xfId="8" applyFont="1" applyFill="1" applyBorder="1" applyAlignment="1">
      <alignment horizontal="left"/>
    </xf>
  </cellXfs>
  <cellStyles count="20">
    <cellStyle name="Moeda" xfId="2" builtinId="4"/>
    <cellStyle name="Moeda 2" xfId="4" xr:uid="{00000000-0005-0000-0000-000006000000}"/>
    <cellStyle name="Moeda 2 2" xfId="5" xr:uid="{00000000-0005-0000-0000-000007000000}"/>
    <cellStyle name="Moeda 3" xfId="6" xr:uid="{00000000-0005-0000-0000-000008000000}"/>
    <cellStyle name="Moeda 4" xfId="7" xr:uid="{00000000-0005-0000-0000-000009000000}"/>
    <cellStyle name="Normal" xfId="0" builtinId="0"/>
    <cellStyle name="Normal 2" xfId="8" xr:uid="{00000000-0005-0000-0000-00000A000000}"/>
    <cellStyle name="Normal 2 2" xfId="9" xr:uid="{00000000-0005-0000-0000-00000B000000}"/>
    <cellStyle name="Normal 3" xfId="10" xr:uid="{00000000-0005-0000-0000-00000C000000}"/>
    <cellStyle name="Normal 3 2" xfId="11" xr:uid="{00000000-0005-0000-0000-00000D000000}"/>
    <cellStyle name="Normal 3 3" xfId="12" xr:uid="{00000000-0005-0000-0000-00000E000000}"/>
    <cellStyle name="Normal 4" xfId="13" xr:uid="{00000000-0005-0000-0000-00000F000000}"/>
    <cellStyle name="Normal 5" xfId="14" xr:uid="{00000000-0005-0000-0000-000010000000}"/>
    <cellStyle name="Normal 6" xfId="15" xr:uid="{00000000-0005-0000-0000-000011000000}"/>
    <cellStyle name="Porcentagem" xfId="3" builtinId="5"/>
    <cellStyle name="Porcentagem 2" xfId="16" xr:uid="{00000000-0005-0000-0000-000012000000}"/>
    <cellStyle name="Porcentagem 3" xfId="17" xr:uid="{00000000-0005-0000-0000-000013000000}"/>
    <cellStyle name="Vírgula" xfId="1" builtinId="3"/>
    <cellStyle name="Vírgula 2" xfId="18" xr:uid="{00000000-0005-0000-0000-000014000000}"/>
    <cellStyle name="Vírgula 3" xfId="19" xr:uid="{00000000-0005-0000-0000-000015000000}"/>
  </cellStyles>
  <dxfs count="0"/>
  <tableStyles count="1" defaultTableStyle="TableStyleMedium2" defaultPivotStyle="PivotStyleLight16">
    <tableStyle name="Invisible" pivot="0" table="0" count="0" xr9:uid="{AE2BF872-227F-42A2-836B-8EB3C1C9E8DE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DBB6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81D41A"/>
    <pageSetUpPr fitToPage="1"/>
  </sheetPr>
  <dimension ref="A1:XEX2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2.75" customHeight="1" x14ac:dyDescent="0.25"/>
  <cols>
    <col min="1" max="1" width="3.42578125" style="3" customWidth="1"/>
    <col min="2" max="2" width="14.140625" style="3" customWidth="1"/>
    <col min="3" max="3" width="56.7109375" style="3" customWidth="1"/>
    <col min="4" max="4" width="27.5703125" style="4" customWidth="1"/>
    <col min="5" max="5" width="8.7109375" style="3" customWidth="1"/>
    <col min="6" max="6" width="11.5703125" style="3" customWidth="1"/>
    <col min="7" max="27" width="8.7109375" style="3" customWidth="1"/>
    <col min="29" max="16378" width="9.140625" style="3"/>
    <col min="16379" max="16384" width="11.5703125" customWidth="1"/>
  </cols>
  <sheetData>
    <row r="1" spans="1:28" s="6" customFormat="1" ht="76.5" customHeight="1" x14ac:dyDescent="0.35">
      <c r="A1" s="3"/>
      <c r="B1" s="227" t="s">
        <v>0</v>
      </c>
      <c r="C1" s="227"/>
      <c r="D1" s="227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5"/>
    </row>
    <row r="2" spans="1:28" ht="10.5" customHeight="1" x14ac:dyDescent="0.25">
      <c r="B2" s="7"/>
      <c r="C2" s="8"/>
      <c r="D2" s="8"/>
    </row>
    <row r="3" spans="1:28" ht="14.25" customHeight="1" x14ac:dyDescent="0.25">
      <c r="A3" s="9"/>
      <c r="B3" s="10" t="s">
        <v>1</v>
      </c>
      <c r="C3" s="10" t="s">
        <v>247</v>
      </c>
      <c r="D3" s="11" t="s">
        <v>2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8" ht="13.5" customHeight="1" x14ac:dyDescent="0.25">
      <c r="B4" s="12">
        <v>1</v>
      </c>
      <c r="C4" s="13" t="str">
        <f>'QUANT. POR AREA '!B6</f>
        <v>Mercados Maria Virgínia Leite Franco/Antônio Franco/Thales Ferraz</v>
      </c>
      <c r="D4" s="14">
        <f>'QUANT. POR AREA '!S6</f>
        <v>0</v>
      </c>
      <c r="E4" s="15"/>
      <c r="F4" s="9"/>
    </row>
    <row r="5" spans="1:28" ht="13.5" customHeight="1" x14ac:dyDescent="0.25">
      <c r="B5" s="12">
        <v>2</v>
      </c>
      <c r="C5" s="13" t="str">
        <f>'QUANT. POR AREA '!B7</f>
        <v>Mercado Milton Santos (Augusto Franco)</v>
      </c>
      <c r="D5" s="14">
        <f>'QUANT. POR AREA '!S7</f>
        <v>0</v>
      </c>
      <c r="E5" s="15"/>
      <c r="F5" s="9"/>
    </row>
    <row r="6" spans="1:28" ht="13.5" customHeight="1" x14ac:dyDescent="0.25">
      <c r="B6" s="12">
        <v>3</v>
      </c>
      <c r="C6" s="13" t="str">
        <f>'QUANT. POR AREA '!B8</f>
        <v>Mercado Roberto Silveira (América)</v>
      </c>
      <c r="D6" s="14">
        <f>'QUANT. POR AREA '!S8</f>
        <v>0</v>
      </c>
      <c r="E6" s="15"/>
      <c r="F6" s="9"/>
    </row>
    <row r="7" spans="1:28" ht="13.5" customHeight="1" x14ac:dyDescent="0.25">
      <c r="B7" s="12">
        <v>4</v>
      </c>
      <c r="C7" s="13" t="str">
        <f>'QUANT. POR AREA '!B9</f>
        <v>Mercado Viana de Assis (Santos Dumont)</v>
      </c>
      <c r="D7" s="14">
        <f>'QUANT. POR AREA '!S9</f>
        <v>0</v>
      </c>
      <c r="E7" s="15"/>
      <c r="F7" s="9"/>
    </row>
    <row r="8" spans="1:28" ht="13.5" customHeight="1" x14ac:dyDescent="0.25">
      <c r="B8" s="12">
        <v>5</v>
      </c>
      <c r="C8" s="13" t="str">
        <f>'QUANT. POR AREA '!B10</f>
        <v>Miguel Arraes (Bugio)</v>
      </c>
      <c r="D8" s="14">
        <f>'QUANT. POR AREA '!S10</f>
        <v>0</v>
      </c>
      <c r="E8" s="15"/>
      <c r="F8" s="9"/>
    </row>
    <row r="9" spans="1:28" ht="13.5" customHeight="1" x14ac:dyDescent="0.25">
      <c r="B9" s="228" t="s">
        <v>3</v>
      </c>
      <c r="C9" s="228"/>
      <c r="D9" s="17">
        <f>(SUM(D4:D8))</f>
        <v>0</v>
      </c>
      <c r="E9" s="15"/>
      <c r="F9" s="9"/>
    </row>
    <row r="10" spans="1:28" ht="13.5" customHeight="1" x14ac:dyDescent="0.25">
      <c r="B10" s="10" t="s">
        <v>1</v>
      </c>
      <c r="C10" s="10" t="s">
        <v>248</v>
      </c>
      <c r="D10" s="11" t="s">
        <v>2</v>
      </c>
      <c r="E10" s="15"/>
      <c r="F10" s="9"/>
    </row>
    <row r="11" spans="1:28" ht="13.5" customHeight="1" x14ac:dyDescent="0.25">
      <c r="B11" s="12">
        <v>1</v>
      </c>
      <c r="C11" s="13" t="str">
        <f>C4</f>
        <v>Mercados Maria Virgínia Leite Franco/Antônio Franco/Thales Ferraz</v>
      </c>
      <c r="D11" s="14">
        <f>'FORNECIMENTO DE MATERIAL - MERC'!E51</f>
        <v>0</v>
      </c>
      <c r="E11" s="15"/>
      <c r="F11" s="9"/>
    </row>
    <row r="12" spans="1:28" ht="13.5" customHeight="1" x14ac:dyDescent="0.25">
      <c r="B12" s="12">
        <v>2</v>
      </c>
      <c r="C12" s="13" t="str">
        <f t="shared" ref="C12:C15" si="0">C5</f>
        <v>Mercado Milton Santos (Augusto Franco)</v>
      </c>
      <c r="D12" s="14">
        <f>'FORNECIMENTO DE MATERIAL - MILT'!E54</f>
        <v>0</v>
      </c>
      <c r="E12" s="15"/>
      <c r="F12" s="9"/>
    </row>
    <row r="13" spans="1:28" ht="13.5" customHeight="1" x14ac:dyDescent="0.25">
      <c r="B13" s="12">
        <v>3</v>
      </c>
      <c r="C13" s="13" t="str">
        <f t="shared" si="0"/>
        <v>Mercado Roberto Silveira (América)</v>
      </c>
      <c r="D13" s="14">
        <f>'FORNECIMENTO DE MATERIAL - ME-1'!E50</f>
        <v>0</v>
      </c>
      <c r="E13" s="15"/>
      <c r="F13" s="9"/>
    </row>
    <row r="14" spans="1:28" ht="13.5" customHeight="1" x14ac:dyDescent="0.25">
      <c r="B14" s="12">
        <v>4</v>
      </c>
      <c r="C14" s="13" t="str">
        <f t="shared" si="0"/>
        <v>Mercado Viana de Assis (Santos Dumont)</v>
      </c>
      <c r="D14" s="14">
        <f>'FORNECIMENTO DE MATERIAL - ME-2'!E51</f>
        <v>0</v>
      </c>
      <c r="E14" s="15"/>
      <c r="F14" s="9"/>
    </row>
    <row r="15" spans="1:28" ht="13.5" customHeight="1" x14ac:dyDescent="0.25">
      <c r="B15" s="12">
        <v>5</v>
      </c>
      <c r="C15" s="13" t="str">
        <f t="shared" si="0"/>
        <v>Miguel Arraes (Bugio)</v>
      </c>
      <c r="D15" s="14">
        <f>'FORNECIMENTO DE MATERIAL - ME-3'!E51</f>
        <v>0</v>
      </c>
      <c r="E15" s="15"/>
      <c r="F15" s="9"/>
    </row>
    <row r="16" spans="1:28" ht="13.5" customHeight="1" x14ac:dyDescent="0.25">
      <c r="B16" s="228" t="s">
        <v>3</v>
      </c>
      <c r="C16" s="228"/>
      <c r="D16" s="17">
        <f>ROUND(SUM(D11:D15),2)</f>
        <v>0</v>
      </c>
      <c r="E16" s="15"/>
      <c r="F16" s="9"/>
    </row>
    <row r="17" spans="2:6" ht="13.5" customHeight="1" x14ac:dyDescent="0.25">
      <c r="B17" s="10" t="s">
        <v>1</v>
      </c>
      <c r="C17" s="10" t="s">
        <v>249</v>
      </c>
      <c r="D17" s="11" t="s">
        <v>2</v>
      </c>
      <c r="E17" s="15"/>
      <c r="F17" s="9"/>
    </row>
    <row r="18" spans="2:6" ht="13.5" customHeight="1" x14ac:dyDescent="0.25">
      <c r="B18" s="12">
        <v>1</v>
      </c>
      <c r="C18" s="13" t="str">
        <f>C4</f>
        <v>Mercados Maria Virgínia Leite Franco/Antônio Franco/Thales Ferraz</v>
      </c>
      <c r="D18" s="14">
        <f>'FERRAMENTAS E MATERIAIS - MERCA'!F44</f>
        <v>0</v>
      </c>
      <c r="E18" s="15"/>
      <c r="F18" s="9"/>
    </row>
    <row r="19" spans="2:6" ht="13.5" customHeight="1" x14ac:dyDescent="0.25">
      <c r="B19" s="228" t="s">
        <v>3</v>
      </c>
      <c r="C19" s="228"/>
      <c r="D19" s="17">
        <f>ROUND((SUM(D18)),2)</f>
        <v>0</v>
      </c>
      <c r="E19" s="15"/>
      <c r="F19" s="9"/>
    </row>
    <row r="20" spans="2:6" ht="9.75" customHeight="1" x14ac:dyDescent="0.25">
      <c r="B20" s="18"/>
      <c r="C20" s="19"/>
      <c r="D20" s="20"/>
    </row>
    <row r="21" spans="2:6" ht="26.25" customHeight="1" x14ac:dyDescent="0.25">
      <c r="B21" s="226" t="s">
        <v>4</v>
      </c>
      <c r="C21" s="226"/>
      <c r="D21" s="21">
        <f>(SUM(D9+D16+D19))</f>
        <v>0</v>
      </c>
      <c r="E21" s="22"/>
    </row>
    <row r="22" spans="2:6" ht="9.75" customHeight="1" x14ac:dyDescent="0.25">
      <c r="B22" s="23"/>
      <c r="C22" s="24"/>
      <c r="D22" s="25"/>
    </row>
    <row r="23" spans="2:6" ht="44.25" customHeight="1" x14ac:dyDescent="0.25">
      <c r="B23" s="226" t="s">
        <v>5</v>
      </c>
      <c r="C23" s="226"/>
      <c r="D23" s="21">
        <f>SUM(D21*36)</f>
        <v>0</v>
      </c>
      <c r="E23" s="26"/>
      <c r="F23" s="4"/>
    </row>
    <row r="24" spans="2:6" ht="15" x14ac:dyDescent="0.25">
      <c r="C24" s="27"/>
    </row>
    <row r="25" spans="2:6" ht="15" x14ac:dyDescent="0.25">
      <c r="C25" s="28"/>
      <c r="D25" s="29"/>
    </row>
    <row r="26" spans="2:6" ht="15.75" x14ac:dyDescent="0.25">
      <c r="C26" s="30"/>
    </row>
  </sheetData>
  <mergeCells count="6">
    <mergeCell ref="B23:C23"/>
    <mergeCell ref="B1:D1"/>
    <mergeCell ref="B9:C9"/>
    <mergeCell ref="B16:C16"/>
    <mergeCell ref="B19:C19"/>
    <mergeCell ref="B21:C21"/>
  </mergeCells>
  <pageMargins left="0.78749999999999998" right="0.78749999999999998" top="1.05277777777778" bottom="1.05277777777778" header="0.78749999999999998" footer="0.78749999999999998"/>
  <pageSetup paperSize="9" scale="86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305F-27D1-4671-88CA-42C98CA3AF4A}">
  <sheetPr>
    <tabColor rgb="FF81D41A"/>
    <pageSetUpPr fitToPage="1"/>
  </sheetPr>
  <dimension ref="A1:U25"/>
  <sheetViews>
    <sheetView tabSelected="1" view="pageBreakPreview" zoomScale="130" zoomScaleNormal="100" zoomScaleSheetLayoutView="130" zoomScalePageLayoutView="130" workbookViewId="0">
      <pane xSplit="2" ySplit="3" topLeftCell="C4" activePane="bottomRight" state="frozen"/>
      <selection activeCell="I7" sqref="I10"/>
      <selection pane="topRight" activeCell="I7" sqref="I10"/>
      <selection pane="bottomLeft" activeCell="I7" sqref="I10"/>
      <selection pane="bottomRight" activeCell="I7" sqref="I10"/>
    </sheetView>
  </sheetViews>
  <sheetFormatPr defaultColWidth="9.140625" defaultRowHeight="12.75" customHeight="1" x14ac:dyDescent="0.25"/>
  <cols>
    <col min="1" max="1" width="6.7109375" style="31" customWidth="1"/>
    <col min="2" max="2" width="29.85546875" style="32" customWidth="1"/>
    <col min="3" max="3" width="8.85546875" style="33" bestFit="1" customWidth="1"/>
    <col min="4" max="4" width="11.5703125" style="33" bestFit="1" customWidth="1"/>
    <col min="5" max="9" width="10.5703125" style="33" bestFit="1" customWidth="1"/>
    <col min="10" max="10" width="10.140625" style="33" bestFit="1" customWidth="1"/>
    <col min="11" max="11" width="8.85546875" style="33" bestFit="1" customWidth="1"/>
    <col min="12" max="12" width="10.140625" style="33" bestFit="1" customWidth="1"/>
    <col min="13" max="13" width="8.85546875" style="33" bestFit="1" customWidth="1"/>
    <col min="14" max="14" width="10.140625" style="33" bestFit="1" customWidth="1"/>
    <col min="15" max="15" width="8.85546875" style="33" bestFit="1" customWidth="1"/>
    <col min="16" max="16" width="10.140625" style="33" bestFit="1" customWidth="1"/>
    <col min="17" max="17" width="8.85546875" style="33" bestFit="1" customWidth="1"/>
    <col min="18" max="18" width="10.140625" style="33" bestFit="1" customWidth="1"/>
    <col min="19" max="19" width="15.28515625" style="33" customWidth="1"/>
    <col min="20" max="20" width="18" style="33" customWidth="1"/>
    <col min="21" max="21" width="15.42578125" style="34" customWidth="1"/>
  </cols>
  <sheetData>
    <row r="1" spans="1:21" ht="63" customHeight="1" x14ac:dyDescent="0.35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35"/>
    </row>
    <row r="2" spans="1:21" ht="21" x14ac:dyDescent="0.25">
      <c r="A2" s="245" t="s">
        <v>6</v>
      </c>
      <c r="B2" s="245"/>
      <c r="C2" s="245"/>
      <c r="D2" s="245"/>
      <c r="E2" s="245"/>
      <c r="F2" s="245"/>
      <c r="G2" s="245"/>
      <c r="H2" s="2"/>
      <c r="I2" s="36"/>
      <c r="J2" s="36"/>
      <c r="K2" s="36"/>
      <c r="L2" s="36"/>
      <c r="M2" s="36"/>
      <c r="N2" s="36"/>
      <c r="T2" s="36"/>
      <c r="U2" s="36"/>
    </row>
    <row r="3" spans="1:21" ht="38.25" customHeight="1" x14ac:dyDescent="0.25">
      <c r="A3" s="246" t="s">
        <v>1</v>
      </c>
      <c r="B3" s="246" t="s">
        <v>7</v>
      </c>
      <c r="C3" s="236" t="s">
        <v>8</v>
      </c>
      <c r="D3" s="236"/>
      <c r="E3" s="248" t="s">
        <v>9</v>
      </c>
      <c r="F3" s="248"/>
      <c r="G3" s="236" t="s">
        <v>10</v>
      </c>
      <c r="H3" s="236"/>
      <c r="I3" s="236" t="s">
        <v>11</v>
      </c>
      <c r="J3" s="236"/>
      <c r="K3" s="236" t="s">
        <v>12</v>
      </c>
      <c r="L3" s="236"/>
      <c r="M3" s="236" t="s">
        <v>13</v>
      </c>
      <c r="N3" s="236"/>
      <c r="O3" s="236" t="s">
        <v>14</v>
      </c>
      <c r="P3" s="236"/>
      <c r="Q3" s="236" t="s">
        <v>15</v>
      </c>
      <c r="R3" s="236"/>
      <c r="S3" s="249" t="s">
        <v>16</v>
      </c>
      <c r="U3" s="37"/>
    </row>
    <row r="4" spans="1:21" ht="15" x14ac:dyDescent="0.25">
      <c r="A4" s="246"/>
      <c r="B4" s="246"/>
      <c r="C4" s="206" t="s">
        <v>243</v>
      </c>
      <c r="D4" s="207">
        <f>'MÃO DE OBRA'!D$105</f>
        <v>0</v>
      </c>
      <c r="E4" s="206" t="s">
        <v>243</v>
      </c>
      <c r="F4" s="207">
        <f>'MÃO DE OBRA'!D$68</f>
        <v>0</v>
      </c>
      <c r="G4" s="206" t="s">
        <v>243</v>
      </c>
      <c r="H4" s="207">
        <f>'MÃO DE OBRA'!D138</f>
        <v>0</v>
      </c>
      <c r="I4" s="206" t="s">
        <v>243</v>
      </c>
      <c r="J4" s="207">
        <f>'MÃO DE OBRA'!D$208</f>
        <v>0</v>
      </c>
      <c r="K4" s="206" t="s">
        <v>243</v>
      </c>
      <c r="L4" s="207">
        <f>'MÃO DE OBRA'!D173</f>
        <v>0</v>
      </c>
      <c r="M4" s="206" t="s">
        <v>243</v>
      </c>
      <c r="N4" s="207">
        <f>'MÃO DE OBRA'!D241</f>
        <v>0</v>
      </c>
      <c r="O4" s="206" t="s">
        <v>243</v>
      </c>
      <c r="P4" s="207">
        <f>'MÃO DE OBRA'!D$277</f>
        <v>0</v>
      </c>
      <c r="Q4" s="206" t="s">
        <v>243</v>
      </c>
      <c r="R4" s="207">
        <f>'MÃO DE OBRA'!D35</f>
        <v>0</v>
      </c>
      <c r="S4" s="250"/>
      <c r="U4" s="37"/>
    </row>
    <row r="5" spans="1:21" ht="24" customHeight="1" thickBot="1" x14ac:dyDescent="0.3">
      <c r="A5" s="247"/>
      <c r="B5" s="247"/>
      <c r="C5" s="47" t="s">
        <v>17</v>
      </c>
      <c r="D5" s="47" t="s">
        <v>18</v>
      </c>
      <c r="E5" s="47" t="s">
        <v>17</v>
      </c>
      <c r="F5" s="47" t="s">
        <v>18</v>
      </c>
      <c r="G5" s="47" t="s">
        <v>17</v>
      </c>
      <c r="H5" s="47" t="s">
        <v>18</v>
      </c>
      <c r="I5" s="47" t="s">
        <v>17</v>
      </c>
      <c r="J5" s="47" t="s">
        <v>18</v>
      </c>
      <c r="K5" s="47" t="s">
        <v>17</v>
      </c>
      <c r="L5" s="47" t="s">
        <v>18</v>
      </c>
      <c r="M5" s="47" t="s">
        <v>17</v>
      </c>
      <c r="N5" s="47" t="s">
        <v>18</v>
      </c>
      <c r="O5" s="47" t="s">
        <v>17</v>
      </c>
      <c r="P5" s="47" t="s">
        <v>18</v>
      </c>
      <c r="Q5" s="47" t="s">
        <v>17</v>
      </c>
      <c r="R5" s="47" t="s">
        <v>18</v>
      </c>
      <c r="S5" s="251"/>
      <c r="T5" s="216"/>
      <c r="U5" s="37"/>
    </row>
    <row r="6" spans="1:21" ht="32.1" customHeight="1" x14ac:dyDescent="0.25">
      <c r="A6" s="209">
        <v>1</v>
      </c>
      <c r="B6" s="210" t="s">
        <v>19</v>
      </c>
      <c r="C6" s="211">
        <v>78</v>
      </c>
      <c r="D6" s="212">
        <f>C6*$D$4</f>
        <v>0</v>
      </c>
      <c r="E6" s="211">
        <v>4</v>
      </c>
      <c r="F6" s="212">
        <f>E6*$F$4</f>
        <v>0</v>
      </c>
      <c r="G6" s="211">
        <v>14</v>
      </c>
      <c r="H6" s="212">
        <f>G6*$H$4</f>
        <v>0</v>
      </c>
      <c r="I6" s="211">
        <v>2</v>
      </c>
      <c r="J6" s="212">
        <f>I6*$J$4</f>
        <v>0</v>
      </c>
      <c r="K6" s="211">
        <v>2</v>
      </c>
      <c r="L6" s="212">
        <f>K6*$L$4</f>
        <v>0</v>
      </c>
      <c r="M6" s="211">
        <v>2</v>
      </c>
      <c r="N6" s="212">
        <f>M6*$N$4</f>
        <v>0</v>
      </c>
      <c r="O6" s="211">
        <v>2</v>
      </c>
      <c r="P6" s="212">
        <f>O6*$P$4</f>
        <v>0</v>
      </c>
      <c r="Q6" s="211">
        <v>1</v>
      </c>
      <c r="R6" s="212">
        <f>Q6*$R$4</f>
        <v>0</v>
      </c>
      <c r="S6" s="213">
        <f>SUM(D6+F6+H6+J6+L6+N6+P6+R6)</f>
        <v>0</v>
      </c>
      <c r="U6" s="42"/>
    </row>
    <row r="7" spans="1:21" ht="41.85" customHeight="1" x14ac:dyDescent="0.25">
      <c r="A7" s="208">
        <v>2</v>
      </c>
      <c r="B7" s="43" t="s">
        <v>20</v>
      </c>
      <c r="C7" s="39">
        <v>24</v>
      </c>
      <c r="D7" s="40">
        <f>C7*$D$4</f>
        <v>0</v>
      </c>
      <c r="E7" s="39">
        <v>1</v>
      </c>
      <c r="F7" s="40">
        <f>E7*$F$4</f>
        <v>0</v>
      </c>
      <c r="G7" s="238">
        <v>0</v>
      </c>
      <c r="H7" s="207">
        <f>G7*$H$4</f>
        <v>0</v>
      </c>
      <c r="I7" s="232">
        <v>2</v>
      </c>
      <c r="J7" s="40">
        <f>$I$7/4*$J$4</f>
        <v>0</v>
      </c>
      <c r="K7" s="232">
        <v>2</v>
      </c>
      <c r="L7" s="40">
        <f>$K$7/4*$L$4</f>
        <v>0</v>
      </c>
      <c r="M7" s="39">
        <v>1</v>
      </c>
      <c r="N7" s="40">
        <f>M7*$N$4</f>
        <v>0</v>
      </c>
      <c r="O7" s="39">
        <v>1</v>
      </c>
      <c r="P7" s="40">
        <f>O7*$P$4</f>
        <v>0</v>
      </c>
      <c r="Q7" s="232">
        <v>1</v>
      </c>
      <c r="R7" s="40">
        <f>$Q$7/4*$R$4</f>
        <v>0</v>
      </c>
      <c r="S7" s="41">
        <f>SUM(D7+F7+H7+J7+L7+N7+P7+R7)</f>
        <v>0</v>
      </c>
      <c r="U7" s="42"/>
    </row>
    <row r="8" spans="1:21" ht="30" x14ac:dyDescent="0.25">
      <c r="A8" s="208">
        <v>3</v>
      </c>
      <c r="B8" s="43" t="s">
        <v>21</v>
      </c>
      <c r="C8" s="39">
        <v>8</v>
      </c>
      <c r="D8" s="40">
        <f>C8*$D$4</f>
        <v>0</v>
      </c>
      <c r="E8" s="39">
        <v>1</v>
      </c>
      <c r="F8" s="40">
        <f>E8*$F$4</f>
        <v>0</v>
      </c>
      <c r="G8" s="239"/>
      <c r="H8" s="207">
        <f>G8*$H$4</f>
        <v>0</v>
      </c>
      <c r="I8" s="233"/>
      <c r="J8" s="40">
        <f t="shared" ref="J8:J10" si="0">$I$7/4*$J$4</f>
        <v>0</v>
      </c>
      <c r="K8" s="233"/>
      <c r="L8" s="40">
        <f t="shared" ref="L8:L10" si="1">$K$7/4*$L$4</f>
        <v>0</v>
      </c>
      <c r="M8" s="241">
        <v>0</v>
      </c>
      <c r="N8" s="207">
        <f>M8*$N$4</f>
        <v>0</v>
      </c>
      <c r="O8" s="229">
        <v>2</v>
      </c>
      <c r="P8" s="40">
        <f>$O$8/3*$P$4</f>
        <v>0</v>
      </c>
      <c r="Q8" s="233"/>
      <c r="R8" s="40">
        <f t="shared" ref="R8:R10" si="2">$Q$7/4*$R$4</f>
        <v>0</v>
      </c>
      <c r="S8" s="41">
        <f>SUM(D8+F8+H8+J8+L8+N8+P8+R8)</f>
        <v>0</v>
      </c>
      <c r="U8" s="42"/>
    </row>
    <row r="9" spans="1:21" ht="29.85" customHeight="1" x14ac:dyDescent="0.25">
      <c r="A9" s="208">
        <v>4</v>
      </c>
      <c r="B9" s="38" t="s">
        <v>22</v>
      </c>
      <c r="C9" s="39">
        <v>6</v>
      </c>
      <c r="D9" s="40">
        <f>C9*$D$4</f>
        <v>0</v>
      </c>
      <c r="E9" s="39">
        <v>1</v>
      </c>
      <c r="F9" s="40">
        <f>E9*$F$4</f>
        <v>0</v>
      </c>
      <c r="G9" s="239"/>
      <c r="H9" s="207">
        <f>G9*$H$4</f>
        <v>0</v>
      </c>
      <c r="I9" s="233"/>
      <c r="J9" s="40">
        <f t="shared" si="0"/>
        <v>0</v>
      </c>
      <c r="K9" s="233"/>
      <c r="L9" s="40">
        <f t="shared" si="1"/>
        <v>0</v>
      </c>
      <c r="M9" s="242"/>
      <c r="N9" s="207">
        <f>M9*$N$4</f>
        <v>0</v>
      </c>
      <c r="O9" s="230"/>
      <c r="P9" s="40">
        <f t="shared" ref="P9:P10" si="3">$O$8/3*$P$4</f>
        <v>0</v>
      </c>
      <c r="Q9" s="233"/>
      <c r="R9" s="40">
        <f t="shared" si="2"/>
        <v>0</v>
      </c>
      <c r="S9" s="41">
        <f>SUM(D9+F9+H9+J9+L9+N9+P9+R9)</f>
        <v>0</v>
      </c>
      <c r="U9" s="44"/>
    </row>
    <row r="10" spans="1:21" ht="32.1" customHeight="1" x14ac:dyDescent="0.25">
      <c r="A10" s="208">
        <v>5</v>
      </c>
      <c r="B10" s="203" t="s">
        <v>242</v>
      </c>
      <c r="C10" s="39">
        <v>6</v>
      </c>
      <c r="D10" s="40">
        <f>C10*$D$4</f>
        <v>0</v>
      </c>
      <c r="E10" s="39">
        <v>1</v>
      </c>
      <c r="F10" s="40">
        <f>E10*$F$4</f>
        <v>0</v>
      </c>
      <c r="G10" s="240"/>
      <c r="H10" s="207">
        <f>G10*$H$4</f>
        <v>0</v>
      </c>
      <c r="I10" s="234"/>
      <c r="J10" s="40">
        <f t="shared" si="0"/>
        <v>0</v>
      </c>
      <c r="K10" s="234"/>
      <c r="L10" s="40">
        <f t="shared" si="1"/>
        <v>0</v>
      </c>
      <c r="M10" s="243"/>
      <c r="N10" s="207">
        <f>M10*$N$4</f>
        <v>0</v>
      </c>
      <c r="O10" s="231"/>
      <c r="P10" s="40">
        <f t="shared" si="3"/>
        <v>0</v>
      </c>
      <c r="Q10" s="234"/>
      <c r="R10" s="40">
        <f t="shared" si="2"/>
        <v>0</v>
      </c>
      <c r="S10" s="41">
        <f>SUM(D10+F10+H10+J10+L10+N10+P10+R10)</f>
        <v>0</v>
      </c>
      <c r="U10" s="44"/>
    </row>
    <row r="11" spans="1:21" ht="32.25" customHeight="1" thickBot="1" x14ac:dyDescent="0.3">
      <c r="A11" s="237" t="s">
        <v>23</v>
      </c>
      <c r="B11" s="237"/>
      <c r="C11" s="45">
        <f t="shared" ref="C11:R11" si="4">SUM(C6:C10)</f>
        <v>122</v>
      </c>
      <c r="D11" s="46">
        <f t="shared" si="4"/>
        <v>0</v>
      </c>
      <c r="E11" s="45">
        <f t="shared" si="4"/>
        <v>8</v>
      </c>
      <c r="F11" s="46">
        <f t="shared" si="4"/>
        <v>0</v>
      </c>
      <c r="G11" s="45">
        <f t="shared" si="4"/>
        <v>14</v>
      </c>
      <c r="H11" s="46">
        <f t="shared" si="4"/>
        <v>0</v>
      </c>
      <c r="I11" s="47">
        <f t="shared" si="4"/>
        <v>4</v>
      </c>
      <c r="J11" s="46">
        <f t="shared" si="4"/>
        <v>0</v>
      </c>
      <c r="K11" s="45">
        <f t="shared" si="4"/>
        <v>4</v>
      </c>
      <c r="L11" s="46">
        <f t="shared" si="4"/>
        <v>0</v>
      </c>
      <c r="M11" s="45">
        <f t="shared" si="4"/>
        <v>3</v>
      </c>
      <c r="N11" s="46">
        <f t="shared" si="4"/>
        <v>0</v>
      </c>
      <c r="O11" s="45">
        <f t="shared" si="4"/>
        <v>5</v>
      </c>
      <c r="P11" s="46">
        <f t="shared" si="4"/>
        <v>0</v>
      </c>
      <c r="Q11" s="45">
        <f t="shared" si="4"/>
        <v>2</v>
      </c>
      <c r="R11" s="46">
        <f t="shared" si="4"/>
        <v>0</v>
      </c>
      <c r="S11" s="214">
        <f>ROUND(SUM(S6:S10),2)</f>
        <v>0</v>
      </c>
      <c r="U11" s="48"/>
    </row>
    <row r="13" spans="1:21" ht="15" x14ac:dyDescent="0.25">
      <c r="H13" s="16"/>
    </row>
    <row r="14" spans="1:21" ht="15" x14ac:dyDescent="0.25">
      <c r="H14" s="16"/>
    </row>
    <row r="15" spans="1:21" ht="15" x14ac:dyDescent="0.25">
      <c r="D15" s="215"/>
      <c r="E15" s="215"/>
      <c r="F15" s="215"/>
      <c r="G15" s="215"/>
      <c r="H15" s="215"/>
      <c r="I15" s="215"/>
    </row>
    <row r="16" spans="1:21" ht="15" x14ac:dyDescent="0.25">
      <c r="B16" s="235" t="s">
        <v>244</v>
      </c>
      <c r="C16" s="235"/>
      <c r="D16" s="235"/>
      <c r="E16" s="223" t="s">
        <v>245</v>
      </c>
      <c r="H16" s="16"/>
    </row>
    <row r="17" spans="2:21" ht="15" x14ac:dyDescent="0.25">
      <c r="D17" s="217" t="s">
        <v>8</v>
      </c>
      <c r="E17" s="33">
        <f>C11</f>
        <v>122</v>
      </c>
      <c r="H17" s="16"/>
    </row>
    <row r="18" spans="2:21" ht="12.75" customHeight="1" x14ac:dyDescent="0.25">
      <c r="D18" s="217" t="s">
        <v>9</v>
      </c>
      <c r="E18" s="33">
        <f>E11</f>
        <v>8</v>
      </c>
    </row>
    <row r="19" spans="2:21" ht="12.75" customHeight="1" x14ac:dyDescent="0.25">
      <c r="D19" s="217" t="s">
        <v>10</v>
      </c>
      <c r="E19" s="33">
        <f>G11</f>
        <v>14</v>
      </c>
    </row>
    <row r="20" spans="2:21" ht="12.75" customHeight="1" x14ac:dyDescent="0.25">
      <c r="D20" s="217" t="s">
        <v>11</v>
      </c>
      <c r="E20" s="33">
        <f>I11</f>
        <v>4</v>
      </c>
    </row>
    <row r="21" spans="2:21" ht="12.75" customHeight="1" x14ac:dyDescent="0.25">
      <c r="D21" s="217" t="s">
        <v>12</v>
      </c>
      <c r="E21" s="33">
        <f>K11</f>
        <v>4</v>
      </c>
    </row>
    <row r="22" spans="2:21" s="31" customFormat="1" x14ac:dyDescent="0.2">
      <c r="B22" s="32"/>
      <c r="C22" s="33"/>
      <c r="D22" s="217" t="s">
        <v>13</v>
      </c>
      <c r="E22" s="33">
        <f>M11</f>
        <v>3</v>
      </c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2:21" ht="12.75" customHeight="1" x14ac:dyDescent="0.25">
      <c r="D23" s="217" t="s">
        <v>14</v>
      </c>
      <c r="E23" s="33">
        <f>O11</f>
        <v>5</v>
      </c>
    </row>
    <row r="24" spans="2:21" ht="12.75" customHeight="1" x14ac:dyDescent="0.25">
      <c r="B24" s="219"/>
      <c r="C24" s="218"/>
      <c r="D24" s="220" t="s">
        <v>15</v>
      </c>
      <c r="E24" s="218">
        <f>Q11</f>
        <v>2</v>
      </c>
    </row>
    <row r="25" spans="2:21" ht="12.75" customHeight="1" x14ac:dyDescent="0.25">
      <c r="B25" s="221"/>
      <c r="C25" s="222"/>
      <c r="D25" s="222" t="s">
        <v>246</v>
      </c>
      <c r="E25" s="222">
        <f>SUM(E17:E24)</f>
        <v>162</v>
      </c>
    </row>
  </sheetData>
  <autoFilter ref="B3:B11" xr:uid="{00000000-0009-0000-0000-000001000000}"/>
  <mergeCells count="21">
    <mergeCell ref="A1:T1"/>
    <mergeCell ref="A2:G2"/>
    <mergeCell ref="A3:A5"/>
    <mergeCell ref="B3:B5"/>
    <mergeCell ref="C3:D3"/>
    <mergeCell ref="E3:F3"/>
    <mergeCell ref="G3:H3"/>
    <mergeCell ref="I3:J3"/>
    <mergeCell ref="K3:L3"/>
    <mergeCell ref="M3:N3"/>
    <mergeCell ref="S3:S5"/>
    <mergeCell ref="O8:O10"/>
    <mergeCell ref="Q7:Q10"/>
    <mergeCell ref="B16:D16"/>
    <mergeCell ref="O3:P3"/>
    <mergeCell ref="Q3:R3"/>
    <mergeCell ref="A11:B11"/>
    <mergeCell ref="I7:I10"/>
    <mergeCell ref="G7:G10"/>
    <mergeCell ref="K7:K10"/>
    <mergeCell ref="M8:M10"/>
  </mergeCells>
  <pageMargins left="0.7" right="0.7" top="0.75" bottom="0.75" header="0.3" footer="0.3"/>
  <pageSetup paperSize="9" scale="62" orientation="landscape" horizontalDpi="300" verticalDpi="300" r:id="rId1"/>
  <headerFooter>
    <oddHeader>&amp;C&amp;"Times New Roman,Normal"&amp;12&amp;Kffffff&amp;A</oddHeader>
    <oddFooter>&amp;C&amp;"Times New Roman,Normal"&amp;12&amp;KffffffPágina &amp;P</oddFooter>
  </headerFooter>
  <colBreaks count="3" manualBreakCount="3">
    <brk id="8" max="1048575" man="1"/>
    <brk id="14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O277"/>
  <sheetViews>
    <sheetView tabSelected="1" view="pageBreakPreview" zoomScaleNormal="140" zoomScaleSheetLayoutView="10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85546875" style="49" customWidth="1"/>
    <col min="2" max="2" width="14.42578125" style="49" customWidth="1"/>
    <col min="3" max="3" width="32.140625" style="49" customWidth="1"/>
    <col min="4" max="4" width="16.42578125" style="49" customWidth="1"/>
    <col min="5" max="5" width="10.42578125" style="49" hidden="1" customWidth="1"/>
    <col min="6" max="6" width="24.85546875" style="49" hidden="1" customWidth="1"/>
    <col min="7" max="7" width="13.42578125" style="49" hidden="1" customWidth="1"/>
    <col min="8" max="8" width="12.85546875" style="49" customWidth="1"/>
    <col min="9" max="9" width="12.7109375" style="49" customWidth="1"/>
    <col min="10" max="1023" width="9.140625" style="49"/>
    <col min="1030" max="16381" width="9.140625" style="50"/>
    <col min="16382" max="16384" width="11.5703125" style="50" customWidth="1"/>
  </cols>
  <sheetData>
    <row r="1" spans="1:7" ht="52.5" customHeight="1" x14ac:dyDescent="0.25">
      <c r="A1" s="51"/>
      <c r="B1" s="52"/>
      <c r="C1" s="52"/>
      <c r="D1" s="53"/>
      <c r="F1" s="54"/>
    </row>
    <row r="2" spans="1:7" x14ac:dyDescent="0.25">
      <c r="A2" s="252" t="s">
        <v>24</v>
      </c>
      <c r="B2" s="252"/>
      <c r="C2" s="252"/>
      <c r="D2" s="252"/>
      <c r="E2" s="53"/>
    </row>
    <row r="3" spans="1:7" ht="15" customHeight="1" x14ac:dyDescent="0.25">
      <c r="A3" s="55"/>
      <c r="B3" s="56"/>
      <c r="C3" s="56" t="s">
        <v>25</v>
      </c>
      <c r="D3" s="57"/>
      <c r="E3" s="58"/>
    </row>
    <row r="4" spans="1:7" x14ac:dyDescent="0.25">
      <c r="A4" s="253" t="s">
        <v>26</v>
      </c>
      <c r="B4" s="253"/>
      <c r="C4" s="253"/>
      <c r="D4" s="253"/>
      <c r="E4" s="58"/>
      <c r="F4" s="254" t="s">
        <v>27</v>
      </c>
      <c r="G4" s="254"/>
    </row>
    <row r="5" spans="1:7" x14ac:dyDescent="0.25">
      <c r="A5" s="59" t="s">
        <v>28</v>
      </c>
      <c r="B5" s="60" t="s">
        <v>29</v>
      </c>
      <c r="C5" s="60" t="s">
        <v>30</v>
      </c>
      <c r="D5" s="61" t="s">
        <v>31</v>
      </c>
      <c r="E5" s="58"/>
    </row>
    <row r="6" spans="1:7" x14ac:dyDescent="0.25">
      <c r="A6" s="62" t="s">
        <v>32</v>
      </c>
      <c r="B6" s="63">
        <v>1</v>
      </c>
      <c r="C6" s="64"/>
      <c r="D6" s="64">
        <f>C6*B6</f>
        <v>0</v>
      </c>
      <c r="E6" s="57"/>
    </row>
    <row r="7" spans="1:7" x14ac:dyDescent="0.25">
      <c r="A7" s="62" t="s">
        <v>33</v>
      </c>
      <c r="B7" s="65">
        <v>0</v>
      </c>
      <c r="C7" s="66"/>
      <c r="D7" s="64">
        <f>C7*B7</f>
        <v>0</v>
      </c>
      <c r="F7" s="67" t="s">
        <v>34</v>
      </c>
      <c r="G7" s="67">
        <v>1185.71</v>
      </c>
    </row>
    <row r="8" spans="1:7" x14ac:dyDescent="0.25">
      <c r="A8" s="62" t="s">
        <v>35</v>
      </c>
      <c r="B8" s="65">
        <v>0</v>
      </c>
      <c r="C8" s="66">
        <v>0</v>
      </c>
      <c r="D8" s="64">
        <v>0</v>
      </c>
      <c r="F8" s="67" t="s">
        <v>36</v>
      </c>
      <c r="G8" s="67">
        <v>1142.8499999999999</v>
      </c>
    </row>
    <row r="9" spans="1:7" x14ac:dyDescent="0.25">
      <c r="A9" s="68" t="s">
        <v>37</v>
      </c>
      <c r="B9" s="69">
        <v>0</v>
      </c>
      <c r="C9" s="70">
        <v>0</v>
      </c>
      <c r="D9" s="71">
        <v>0</v>
      </c>
      <c r="F9" s="67" t="s">
        <v>38</v>
      </c>
      <c r="G9" s="67">
        <v>1000</v>
      </c>
    </row>
    <row r="10" spans="1:7" x14ac:dyDescent="0.25">
      <c r="A10" s="72"/>
      <c r="B10" s="73"/>
      <c r="C10" s="74" t="s">
        <v>39</v>
      </c>
      <c r="D10" s="75">
        <f>SUM(D6:D9)</f>
        <v>0</v>
      </c>
    </row>
    <row r="11" spans="1:7" x14ac:dyDescent="0.25">
      <c r="A11" s="76"/>
      <c r="C11" s="77" t="s">
        <v>40</v>
      </c>
      <c r="D11" s="78">
        <f>D10*'ENCARGOS SOCIAIS'!B38</f>
        <v>0</v>
      </c>
    </row>
    <row r="12" spans="1:7" x14ac:dyDescent="0.25">
      <c r="A12" s="79"/>
      <c r="B12" s="80"/>
      <c r="C12" s="81" t="s">
        <v>41</v>
      </c>
      <c r="D12" s="82">
        <f>SUM(D10:D11)</f>
        <v>0</v>
      </c>
    </row>
    <row r="13" spans="1:7" ht="15" customHeight="1" x14ac:dyDescent="0.25">
      <c r="A13" s="83"/>
      <c r="D13" s="58"/>
    </row>
    <row r="14" spans="1:7" x14ac:dyDescent="0.25">
      <c r="A14" s="84" t="s">
        <v>42</v>
      </c>
      <c r="D14" s="58"/>
    </row>
    <row r="15" spans="1:7" x14ac:dyDescent="0.25">
      <c r="A15" s="59" t="s">
        <v>28</v>
      </c>
      <c r="B15" s="60" t="s">
        <v>29</v>
      </c>
      <c r="C15" s="60" t="s">
        <v>30</v>
      </c>
      <c r="D15" s="61" t="s">
        <v>31</v>
      </c>
    </row>
    <row r="16" spans="1:7" x14ac:dyDescent="0.25">
      <c r="A16" s="62" t="s">
        <v>43</v>
      </c>
      <c r="B16" s="65">
        <v>1</v>
      </c>
      <c r="C16" s="64"/>
      <c r="D16" s="64">
        <f>B16*C16</f>
        <v>0</v>
      </c>
    </row>
    <row r="17" spans="1:8" x14ac:dyDescent="0.25">
      <c r="A17" s="62" t="s">
        <v>44</v>
      </c>
      <c r="B17" s="65">
        <v>1</v>
      </c>
      <c r="C17" s="64"/>
      <c r="D17" s="64">
        <f>B17*C17</f>
        <v>0</v>
      </c>
    </row>
    <row r="18" spans="1:8" x14ac:dyDescent="0.25">
      <c r="A18" s="62" t="s">
        <v>45</v>
      </c>
      <c r="B18" s="65">
        <v>1</v>
      </c>
      <c r="C18" s="64"/>
      <c r="D18" s="64">
        <f>B18*C18</f>
        <v>0</v>
      </c>
    </row>
    <row r="19" spans="1:8" x14ac:dyDescent="0.25">
      <c r="A19" s="62" t="s">
        <v>46</v>
      </c>
      <c r="B19" s="65">
        <v>1</v>
      </c>
      <c r="C19" s="64"/>
      <c r="D19" s="64">
        <f>B19*C19</f>
        <v>0</v>
      </c>
    </row>
    <row r="20" spans="1:8" x14ac:dyDescent="0.25">
      <c r="A20" s="62" t="s">
        <v>47</v>
      </c>
      <c r="B20" s="65">
        <v>1</v>
      </c>
      <c r="C20" s="64"/>
      <c r="D20" s="64">
        <f>B20*C20</f>
        <v>0</v>
      </c>
    </row>
    <row r="21" spans="1:8" x14ac:dyDescent="0.25">
      <c r="A21" s="85"/>
      <c r="B21" s="86"/>
      <c r="C21" s="87" t="str">
        <f>C12</f>
        <v>CUSTO/MÊS</v>
      </c>
      <c r="D21" s="88">
        <f>ROUND(SUM(D16:D20),2)</f>
        <v>0</v>
      </c>
    </row>
    <row r="22" spans="1:8" ht="15" customHeight="1" x14ac:dyDescent="0.25">
      <c r="A22" s="83"/>
      <c r="D22" s="58"/>
    </row>
    <row r="23" spans="1:8" x14ac:dyDescent="0.25">
      <c r="A23" s="84" t="s">
        <v>48</v>
      </c>
      <c r="D23" s="58"/>
    </row>
    <row r="24" spans="1:8" x14ac:dyDescent="0.25">
      <c r="A24" s="59" t="s">
        <v>28</v>
      </c>
      <c r="B24" s="60" t="s">
        <v>29</v>
      </c>
      <c r="C24" s="60" t="s">
        <v>30</v>
      </c>
      <c r="D24" s="61" t="s">
        <v>31</v>
      </c>
    </row>
    <row r="25" spans="1:8" x14ac:dyDescent="0.25">
      <c r="A25" s="62" t="s">
        <v>49</v>
      </c>
      <c r="B25" s="89">
        <f>2/12</f>
        <v>0.16666666666666666</v>
      </c>
      <c r="C25" s="64"/>
      <c r="D25" s="90">
        <f>B25*C25</f>
        <v>0</v>
      </c>
      <c r="E25" s="1"/>
      <c r="H25" s="91"/>
    </row>
    <row r="26" spans="1:8" x14ac:dyDescent="0.25">
      <c r="A26" s="92" t="s">
        <v>50</v>
      </c>
      <c r="B26" s="89">
        <f>2/12</f>
        <v>0.16666666666666666</v>
      </c>
      <c r="C26" s="64"/>
      <c r="D26" s="90">
        <f>C26*B26</f>
        <v>0</v>
      </c>
      <c r="E26" s="1"/>
      <c r="H26" s="91"/>
    </row>
    <row r="27" spans="1:8" x14ac:dyDescent="0.25">
      <c r="A27" s="92" t="s">
        <v>51</v>
      </c>
      <c r="B27" s="89">
        <f>4/12</f>
        <v>0.33333333333333331</v>
      </c>
      <c r="C27" s="64"/>
      <c r="D27" s="90">
        <f>C27*B27</f>
        <v>0</v>
      </c>
      <c r="E27" s="1"/>
      <c r="H27" s="91"/>
    </row>
    <row r="28" spans="1:8" x14ac:dyDescent="0.25">
      <c r="A28" s="92" t="s">
        <v>52</v>
      </c>
      <c r="B28" s="89">
        <f>2/12</f>
        <v>0.16666666666666666</v>
      </c>
      <c r="C28" s="64"/>
      <c r="D28" s="90">
        <f>C28*B28</f>
        <v>0</v>
      </c>
      <c r="E28" s="1"/>
      <c r="H28" s="91"/>
    </row>
    <row r="29" spans="1:8" x14ac:dyDescent="0.25">
      <c r="A29" s="93" t="s">
        <v>53</v>
      </c>
      <c r="B29" s="94">
        <f>4/12</f>
        <v>0.33333333333333331</v>
      </c>
      <c r="C29" s="64"/>
      <c r="D29" s="95">
        <f>C29*B29</f>
        <v>0</v>
      </c>
      <c r="E29" s="1"/>
      <c r="H29" s="91"/>
    </row>
    <row r="30" spans="1:8" x14ac:dyDescent="0.25">
      <c r="A30" s="85"/>
      <c r="B30" s="86"/>
      <c r="C30" s="87" t="str">
        <f>C12</f>
        <v>CUSTO/MÊS</v>
      </c>
      <c r="D30" s="88">
        <f>ROUND(SUM(D25:D29),2)</f>
        <v>0</v>
      </c>
    </row>
    <row r="31" spans="1:8" ht="15" customHeight="1" x14ac:dyDescent="0.25">
      <c r="A31" s="83"/>
      <c r="D31" s="58"/>
    </row>
    <row r="32" spans="1:8" x14ac:dyDescent="0.25">
      <c r="A32" s="96"/>
      <c r="B32" s="74"/>
      <c r="C32" s="74" t="s">
        <v>54</v>
      </c>
      <c r="D32" s="97">
        <f>ROUND(SUM(D30,D21,D12)/220,2)</f>
        <v>0</v>
      </c>
    </row>
    <row r="33" spans="1:6" x14ac:dyDescent="0.25">
      <c r="A33" s="98"/>
      <c r="B33" s="77"/>
      <c r="C33" s="77" t="s">
        <v>55</v>
      </c>
      <c r="D33" s="99">
        <f>ROUND(SUM(D30,D21,D12),2)</f>
        <v>0</v>
      </c>
    </row>
    <row r="34" spans="1:6" x14ac:dyDescent="0.25">
      <c r="A34" s="98"/>
      <c r="B34" s="77"/>
      <c r="C34" s="225" t="s">
        <v>250</v>
      </c>
      <c r="D34" s="99">
        <f>D33*BDI!C17</f>
        <v>0</v>
      </c>
    </row>
    <row r="35" spans="1:6" x14ac:dyDescent="0.25">
      <c r="A35" s="100"/>
      <c r="B35" s="81"/>
      <c r="C35" s="81" t="s">
        <v>56</v>
      </c>
      <c r="D35" s="101">
        <f>SUM(D33:D34)</f>
        <v>0</v>
      </c>
    </row>
    <row r="36" spans="1:6" x14ac:dyDescent="0.25">
      <c r="A36" s="98"/>
      <c r="B36" s="77"/>
      <c r="C36" s="77"/>
      <c r="D36" s="99"/>
    </row>
    <row r="37" spans="1:6" x14ac:dyDescent="0.25">
      <c r="A37" s="253" t="s">
        <v>57</v>
      </c>
      <c r="B37" s="253"/>
      <c r="C37" s="253"/>
      <c r="D37" s="253"/>
    </row>
    <row r="38" spans="1:6" x14ac:dyDescent="0.25">
      <c r="A38" s="59" t="s">
        <v>28</v>
      </c>
      <c r="B38" s="60" t="s">
        <v>29</v>
      </c>
      <c r="C38" s="60" t="s">
        <v>30</v>
      </c>
      <c r="D38" s="61" t="s">
        <v>31</v>
      </c>
    </row>
    <row r="39" spans="1:6" x14ac:dyDescent="0.25">
      <c r="A39" s="62" t="s">
        <v>32</v>
      </c>
      <c r="B39" s="63">
        <v>1</v>
      </c>
      <c r="C39" s="64"/>
      <c r="D39" s="64">
        <f>C39*B39</f>
        <v>0</v>
      </c>
    </row>
    <row r="40" spans="1:6" x14ac:dyDescent="0.25">
      <c r="A40" s="102" t="s">
        <v>33</v>
      </c>
      <c r="B40" s="103">
        <v>0</v>
      </c>
      <c r="C40" s="104"/>
      <c r="D40" s="90">
        <f>C40*B40</f>
        <v>0</v>
      </c>
    </row>
    <row r="41" spans="1:6" x14ac:dyDescent="0.25">
      <c r="A41" s="102" t="s">
        <v>35</v>
      </c>
      <c r="B41" s="103">
        <v>0</v>
      </c>
      <c r="C41" s="104">
        <v>0</v>
      </c>
      <c r="D41" s="90">
        <v>0</v>
      </c>
    </row>
    <row r="42" spans="1:6" x14ac:dyDescent="0.25">
      <c r="A42" s="105" t="s">
        <v>37</v>
      </c>
      <c r="B42" s="106">
        <v>0</v>
      </c>
      <c r="C42" s="107">
        <v>0</v>
      </c>
      <c r="D42" s="95">
        <v>0</v>
      </c>
    </row>
    <row r="43" spans="1:6" x14ac:dyDescent="0.25">
      <c r="A43" s="72"/>
      <c r="B43" s="73"/>
      <c r="C43" s="74" t="s">
        <v>39</v>
      </c>
      <c r="D43" s="75">
        <f>ROUND(SUM(D39:D42),2)</f>
        <v>0</v>
      </c>
      <c r="E43" s="108"/>
      <c r="F43" s="108"/>
    </row>
    <row r="44" spans="1:6" x14ac:dyDescent="0.25">
      <c r="A44" s="76"/>
      <c r="C44" s="77" t="s">
        <v>40</v>
      </c>
      <c r="D44" s="78">
        <f>D43*'ENCARGOS SOCIAIS'!B38</f>
        <v>0</v>
      </c>
    </row>
    <row r="45" spans="1:6" x14ac:dyDescent="0.25">
      <c r="A45" s="79"/>
      <c r="B45" s="80"/>
      <c r="C45" s="81" t="s">
        <v>41</v>
      </c>
      <c r="D45" s="82">
        <f>SUM(D43:D44)</f>
        <v>0</v>
      </c>
    </row>
    <row r="46" spans="1:6" ht="15" customHeight="1" x14ac:dyDescent="0.25">
      <c r="A46" s="83"/>
      <c r="D46" s="58"/>
    </row>
    <row r="47" spans="1:6" x14ac:dyDescent="0.25">
      <c r="A47" s="84" t="s">
        <v>42</v>
      </c>
      <c r="D47" s="58"/>
    </row>
    <row r="48" spans="1:6" x14ac:dyDescent="0.25">
      <c r="A48" s="59" t="s">
        <v>28</v>
      </c>
      <c r="B48" s="60" t="s">
        <v>29</v>
      </c>
      <c r="C48" s="60" t="s">
        <v>30</v>
      </c>
      <c r="D48" s="61" t="s">
        <v>31</v>
      </c>
    </row>
    <row r="49" spans="1:8" x14ac:dyDescent="0.25">
      <c r="A49" s="62" t="s">
        <v>43</v>
      </c>
      <c r="B49" s="65">
        <v>1</v>
      </c>
      <c r="C49" s="64"/>
      <c r="D49" s="64">
        <f>B49*C49</f>
        <v>0</v>
      </c>
    </row>
    <row r="50" spans="1:8" x14ac:dyDescent="0.25">
      <c r="A50" s="62" t="s">
        <v>44</v>
      </c>
      <c r="B50" s="65">
        <v>1</v>
      </c>
      <c r="C50" s="64"/>
      <c r="D50" s="64">
        <f>B50*C50</f>
        <v>0</v>
      </c>
      <c r="H50" s="91"/>
    </row>
    <row r="51" spans="1:8" x14ac:dyDescent="0.25">
      <c r="A51" s="62" t="s">
        <v>45</v>
      </c>
      <c r="B51" s="65">
        <v>1</v>
      </c>
      <c r="C51" s="64"/>
      <c r="D51" s="64">
        <f>B51*C51</f>
        <v>0</v>
      </c>
      <c r="H51" s="91"/>
    </row>
    <row r="52" spans="1:8" x14ac:dyDescent="0.25">
      <c r="A52" s="62" t="s">
        <v>46</v>
      </c>
      <c r="B52" s="65">
        <v>1</v>
      </c>
      <c r="C52" s="64"/>
      <c r="D52" s="64">
        <f>B52*C52</f>
        <v>0</v>
      </c>
      <c r="H52" s="91"/>
    </row>
    <row r="53" spans="1:8" x14ac:dyDescent="0.25">
      <c r="A53" s="62" t="s">
        <v>47</v>
      </c>
      <c r="B53" s="65">
        <v>1</v>
      </c>
      <c r="C53" s="64"/>
      <c r="D53" s="64">
        <f>B53*C53</f>
        <v>0</v>
      </c>
    </row>
    <row r="54" spans="1:8" x14ac:dyDescent="0.25">
      <c r="A54" s="85"/>
      <c r="B54" s="86"/>
      <c r="C54" s="87" t="str">
        <f>C45</f>
        <v>CUSTO/MÊS</v>
      </c>
      <c r="D54" s="88">
        <f>ROUND(SUM(D49:D53),2)</f>
        <v>0</v>
      </c>
    </row>
    <row r="55" spans="1:8" ht="15" customHeight="1" x14ac:dyDescent="0.25">
      <c r="A55" s="83"/>
      <c r="D55" s="58"/>
    </row>
    <row r="56" spans="1:8" x14ac:dyDescent="0.25">
      <c r="A56" s="84" t="s">
        <v>48</v>
      </c>
      <c r="D56" s="58"/>
      <c r="F56" s="1"/>
      <c r="G56" s="109"/>
    </row>
    <row r="57" spans="1:8" x14ac:dyDescent="0.25">
      <c r="A57" s="59" t="s">
        <v>28</v>
      </c>
      <c r="B57" s="60" t="s">
        <v>29</v>
      </c>
      <c r="C57" s="60" t="s">
        <v>30</v>
      </c>
      <c r="D57" s="61" t="s">
        <v>31</v>
      </c>
      <c r="F57" s="1"/>
      <c r="G57" s="109"/>
    </row>
    <row r="58" spans="1:8" x14ac:dyDescent="0.25">
      <c r="A58" s="62" t="s">
        <v>49</v>
      </c>
      <c r="B58" s="89">
        <f>2/12</f>
        <v>0.16666666666666666</v>
      </c>
      <c r="C58" s="64"/>
      <c r="D58" s="64">
        <f>B58*C58</f>
        <v>0</v>
      </c>
      <c r="F58" s="1"/>
      <c r="G58" s="109"/>
      <c r="H58" s="91"/>
    </row>
    <row r="59" spans="1:8" x14ac:dyDescent="0.25">
      <c r="A59" s="92" t="s">
        <v>50</v>
      </c>
      <c r="B59" s="89">
        <f>2/12</f>
        <v>0.16666666666666666</v>
      </c>
      <c r="C59" s="64"/>
      <c r="D59" s="64">
        <f>C59*B59</f>
        <v>0</v>
      </c>
      <c r="F59" s="1"/>
      <c r="G59" s="109"/>
      <c r="H59" s="91"/>
    </row>
    <row r="60" spans="1:8" x14ac:dyDescent="0.25">
      <c r="A60" s="92" t="s">
        <v>51</v>
      </c>
      <c r="B60" s="89">
        <f>4/12</f>
        <v>0.33333333333333331</v>
      </c>
      <c r="C60" s="64"/>
      <c r="D60" s="64">
        <f>C60*B60</f>
        <v>0</v>
      </c>
      <c r="F60" s="1"/>
      <c r="G60" s="109"/>
      <c r="H60" s="91"/>
    </row>
    <row r="61" spans="1:8" x14ac:dyDescent="0.25">
      <c r="A61" s="92" t="s">
        <v>52</v>
      </c>
      <c r="B61" s="89">
        <f>2/12</f>
        <v>0.16666666666666666</v>
      </c>
      <c r="C61" s="64"/>
      <c r="D61" s="64">
        <f>C61*B61</f>
        <v>0</v>
      </c>
      <c r="H61" s="91"/>
    </row>
    <row r="62" spans="1:8" x14ac:dyDescent="0.25">
      <c r="A62" s="93" t="s">
        <v>53</v>
      </c>
      <c r="B62" s="94">
        <f>2/12</f>
        <v>0.16666666666666666</v>
      </c>
      <c r="C62" s="64"/>
      <c r="D62" s="71">
        <f>C62*B62</f>
        <v>0</v>
      </c>
      <c r="H62" s="91"/>
    </row>
    <row r="63" spans="1:8" x14ac:dyDescent="0.25">
      <c r="A63" s="85"/>
      <c r="B63" s="86"/>
      <c r="C63" s="87" t="str">
        <f>C45</f>
        <v>CUSTO/MÊS</v>
      </c>
      <c r="D63" s="88">
        <f>ROUND(SUM(D58:D62),2)</f>
        <v>0</v>
      </c>
    </row>
    <row r="64" spans="1:8" ht="15" customHeight="1" x14ac:dyDescent="0.25">
      <c r="A64" s="83"/>
      <c r="D64" s="58"/>
    </row>
    <row r="65" spans="1:4" x14ac:dyDescent="0.25">
      <c r="A65" s="96"/>
      <c r="B65" s="74"/>
      <c r="C65" s="74" t="s">
        <v>54</v>
      </c>
      <c r="D65" s="97">
        <f>ROUND(SUM(D63,D54,D45)/220,2)</f>
        <v>0</v>
      </c>
    </row>
    <row r="66" spans="1:4" x14ac:dyDescent="0.25">
      <c r="A66" s="98"/>
      <c r="B66" s="77"/>
      <c r="C66" s="77" t="s">
        <v>55</v>
      </c>
      <c r="D66" s="99">
        <f>ROUND(SUM(D63,D54,D45),2)</f>
        <v>0</v>
      </c>
    </row>
    <row r="67" spans="1:4" x14ac:dyDescent="0.25">
      <c r="A67" s="98"/>
      <c r="B67" s="77"/>
      <c r="C67" s="225" t="s">
        <v>250</v>
      </c>
      <c r="D67" s="99">
        <f>D66*BDI!C17</f>
        <v>0</v>
      </c>
    </row>
    <row r="68" spans="1:4" x14ac:dyDescent="0.25">
      <c r="A68" s="100"/>
      <c r="B68" s="81"/>
      <c r="C68" s="81" t="s">
        <v>56</v>
      </c>
      <c r="D68" s="101">
        <f>SUM(D66:D67)</f>
        <v>0</v>
      </c>
    </row>
    <row r="69" spans="1:4" x14ac:dyDescent="0.25">
      <c r="A69" s="98"/>
      <c r="B69" s="77"/>
      <c r="C69" s="77"/>
      <c r="D69" s="99"/>
    </row>
    <row r="70" spans="1:4" x14ac:dyDescent="0.25">
      <c r="A70" s="253" t="s">
        <v>58</v>
      </c>
      <c r="B70" s="253"/>
      <c r="C70" s="253"/>
      <c r="D70" s="253"/>
    </row>
    <row r="71" spans="1:4" x14ac:dyDescent="0.25">
      <c r="A71" s="255" t="s">
        <v>59</v>
      </c>
      <c r="B71" s="255"/>
      <c r="C71" s="255"/>
      <c r="D71" s="255"/>
    </row>
    <row r="72" spans="1:4" x14ac:dyDescent="0.25">
      <c r="A72" s="59" t="s">
        <v>28</v>
      </c>
      <c r="B72" s="60" t="s">
        <v>29</v>
      </c>
      <c r="C72" s="60" t="s">
        <v>30</v>
      </c>
      <c r="D72" s="61" t="s">
        <v>31</v>
      </c>
    </row>
    <row r="73" spans="1:4" x14ac:dyDescent="0.25">
      <c r="A73" s="62" t="s">
        <v>32</v>
      </c>
      <c r="B73" s="63">
        <v>1</v>
      </c>
      <c r="C73" s="64"/>
      <c r="D73" s="64">
        <f>C73*B73</f>
        <v>0</v>
      </c>
    </row>
    <row r="74" spans="1:4" x14ac:dyDescent="0.25">
      <c r="A74" s="62" t="s">
        <v>33</v>
      </c>
      <c r="B74" s="65">
        <v>0</v>
      </c>
      <c r="C74" s="66"/>
      <c r="D74" s="64">
        <f>C74*B74</f>
        <v>0</v>
      </c>
    </row>
    <row r="75" spans="1:4" x14ac:dyDescent="0.25">
      <c r="A75" s="62" t="s">
        <v>35</v>
      </c>
      <c r="B75" s="110">
        <v>0.4</v>
      </c>
      <c r="C75" s="64"/>
      <c r="D75" s="64">
        <f>C75*B75</f>
        <v>0</v>
      </c>
    </row>
    <row r="76" spans="1:4" x14ac:dyDescent="0.25">
      <c r="A76" s="68" t="s">
        <v>37</v>
      </c>
      <c r="B76" s="69">
        <v>0</v>
      </c>
      <c r="C76" s="70">
        <v>0</v>
      </c>
      <c r="D76" s="71">
        <v>0</v>
      </c>
    </row>
    <row r="77" spans="1:4" x14ac:dyDescent="0.25">
      <c r="A77" s="72"/>
      <c r="B77" s="73"/>
      <c r="C77" s="74" t="s">
        <v>39</v>
      </c>
      <c r="D77" s="75">
        <f>ROUND(SUM(D73:D76),2)</f>
        <v>0</v>
      </c>
    </row>
    <row r="78" spans="1:4" x14ac:dyDescent="0.25">
      <c r="A78" s="76"/>
      <c r="C78" s="77" t="s">
        <v>40</v>
      </c>
      <c r="D78" s="78">
        <f>D77*'ENCARGOS SOCIAIS'!B38</f>
        <v>0</v>
      </c>
    </row>
    <row r="79" spans="1:4" x14ac:dyDescent="0.25">
      <c r="A79" s="79"/>
      <c r="B79" s="80"/>
      <c r="C79" s="81" t="s">
        <v>41</v>
      </c>
      <c r="D79" s="82">
        <f>SUM(D77:D78)</f>
        <v>0</v>
      </c>
    </row>
    <row r="80" spans="1:4" ht="15" customHeight="1" x14ac:dyDescent="0.25">
      <c r="A80" s="83"/>
      <c r="D80" s="58"/>
    </row>
    <row r="81" spans="1:8" x14ac:dyDescent="0.25">
      <c r="A81" s="84" t="s">
        <v>42</v>
      </c>
      <c r="D81" s="58"/>
    </row>
    <row r="82" spans="1:8" x14ac:dyDescent="0.25">
      <c r="A82" s="59" t="s">
        <v>28</v>
      </c>
      <c r="B82" s="60" t="s">
        <v>29</v>
      </c>
      <c r="C82" s="60" t="s">
        <v>30</v>
      </c>
      <c r="D82" s="61" t="s">
        <v>31</v>
      </c>
    </row>
    <row r="83" spans="1:8" x14ac:dyDescent="0.25">
      <c r="A83" s="62" t="s">
        <v>43</v>
      </c>
      <c r="B83" s="65">
        <v>1</v>
      </c>
      <c r="C83" s="64"/>
      <c r="D83" s="64">
        <f>B83*C83</f>
        <v>0</v>
      </c>
    </row>
    <row r="84" spans="1:8" x14ac:dyDescent="0.25">
      <c r="A84" s="62" t="s">
        <v>44</v>
      </c>
      <c r="B84" s="65">
        <v>1</v>
      </c>
      <c r="C84" s="64"/>
      <c r="D84" s="64">
        <f>B84*C84</f>
        <v>0</v>
      </c>
      <c r="H84" s="91"/>
    </row>
    <row r="85" spans="1:8" x14ac:dyDescent="0.25">
      <c r="A85" s="62" t="s">
        <v>45</v>
      </c>
      <c r="B85" s="65">
        <v>1</v>
      </c>
      <c r="C85" s="64"/>
      <c r="D85" s="64">
        <f>B85*C85</f>
        <v>0</v>
      </c>
      <c r="H85" s="91"/>
    </row>
    <row r="86" spans="1:8" x14ac:dyDescent="0.25">
      <c r="A86" s="62" t="s">
        <v>46</v>
      </c>
      <c r="B86" s="65">
        <v>1</v>
      </c>
      <c r="C86" s="64"/>
      <c r="D86" s="64">
        <f>B86*C86</f>
        <v>0</v>
      </c>
      <c r="H86" s="91"/>
    </row>
    <row r="87" spans="1:8" x14ac:dyDescent="0.25">
      <c r="A87" s="62" t="s">
        <v>47</v>
      </c>
      <c r="B87" s="65">
        <v>1</v>
      </c>
      <c r="C87" s="64"/>
      <c r="D87" s="64">
        <f>B87*C87</f>
        <v>0</v>
      </c>
    </row>
    <row r="88" spans="1:8" x14ac:dyDescent="0.25">
      <c r="A88" s="85"/>
      <c r="B88" s="86"/>
      <c r="C88" s="87" t="str">
        <f>C79</f>
        <v>CUSTO/MÊS</v>
      </c>
      <c r="D88" s="88">
        <f>ROUND(SUM(D83:D87),2)</f>
        <v>0</v>
      </c>
    </row>
    <row r="89" spans="1:8" ht="15" customHeight="1" x14ac:dyDescent="0.25">
      <c r="A89" s="83"/>
      <c r="D89" s="58"/>
    </row>
    <row r="90" spans="1:8" x14ac:dyDescent="0.25">
      <c r="A90" s="84" t="s">
        <v>48</v>
      </c>
      <c r="D90" s="58"/>
    </row>
    <row r="91" spans="1:8" x14ac:dyDescent="0.25">
      <c r="A91" s="59" t="s">
        <v>28</v>
      </c>
      <c r="B91" s="60" t="s">
        <v>29</v>
      </c>
      <c r="C91" s="60" t="s">
        <v>30</v>
      </c>
      <c r="D91" s="111" t="s">
        <v>31</v>
      </c>
    </row>
    <row r="92" spans="1:8" x14ac:dyDescent="0.25">
      <c r="A92" s="62" t="s">
        <v>50</v>
      </c>
      <c r="B92" s="89">
        <f>2/12</f>
        <v>0.16666666666666666</v>
      </c>
      <c r="C92" s="64"/>
      <c r="D92" s="112">
        <f>B92*C92</f>
        <v>0</v>
      </c>
      <c r="H92" s="91"/>
    </row>
    <row r="93" spans="1:8" x14ac:dyDescent="0.25">
      <c r="A93" s="62" t="s">
        <v>60</v>
      </c>
      <c r="B93" s="89">
        <f>4/12</f>
        <v>0.33333333333333331</v>
      </c>
      <c r="C93" s="64"/>
      <c r="D93" s="112">
        <f t="shared" ref="D93:D99" si="0">C93*B93</f>
        <v>0</v>
      </c>
      <c r="H93" s="91"/>
    </row>
    <row r="94" spans="1:8" x14ac:dyDescent="0.25">
      <c r="A94" s="62" t="s">
        <v>61</v>
      </c>
      <c r="B94" s="89">
        <f>4/12</f>
        <v>0.33333333333333331</v>
      </c>
      <c r="C94" s="64"/>
      <c r="D94" s="112">
        <f t="shared" si="0"/>
        <v>0</v>
      </c>
      <c r="H94" s="91"/>
    </row>
    <row r="95" spans="1:8" x14ac:dyDescent="0.25">
      <c r="A95" s="62" t="s">
        <v>62</v>
      </c>
      <c r="B95" s="89">
        <f>4/12</f>
        <v>0.33333333333333331</v>
      </c>
      <c r="C95" s="64"/>
      <c r="D95" s="112">
        <f t="shared" si="0"/>
        <v>0</v>
      </c>
      <c r="H95" s="91"/>
    </row>
    <row r="96" spans="1:8" x14ac:dyDescent="0.25">
      <c r="A96" s="62" t="s">
        <v>51</v>
      </c>
      <c r="B96" s="89">
        <f>4/12</f>
        <v>0.33333333333333331</v>
      </c>
      <c r="C96" s="64"/>
      <c r="D96" s="112">
        <f t="shared" si="0"/>
        <v>0</v>
      </c>
      <c r="H96" s="91"/>
    </row>
    <row r="97" spans="1:8" x14ac:dyDescent="0.25">
      <c r="A97" s="62" t="s">
        <v>49</v>
      </c>
      <c r="B97" s="89">
        <f>2/12</f>
        <v>0.16666666666666666</v>
      </c>
      <c r="C97" s="64"/>
      <c r="D97" s="112">
        <f t="shared" si="0"/>
        <v>0</v>
      </c>
      <c r="H97" s="91"/>
    </row>
    <row r="98" spans="1:8" x14ac:dyDescent="0.25">
      <c r="A98" s="62" t="s">
        <v>63</v>
      </c>
      <c r="B98" s="89">
        <f>178/12</f>
        <v>14.833333333333334</v>
      </c>
      <c r="C98" s="64"/>
      <c r="D98" s="112">
        <f t="shared" si="0"/>
        <v>0</v>
      </c>
      <c r="H98" s="91"/>
    </row>
    <row r="99" spans="1:8" x14ac:dyDescent="0.25">
      <c r="A99" s="62" t="s">
        <v>64</v>
      </c>
      <c r="B99" s="89">
        <f>2/12</f>
        <v>0.16666666666666666</v>
      </c>
      <c r="C99" s="64"/>
      <c r="D99" s="112">
        <f t="shared" si="0"/>
        <v>0</v>
      </c>
      <c r="H99" s="91"/>
    </row>
    <row r="100" spans="1:8" x14ac:dyDescent="0.25">
      <c r="A100" s="85"/>
      <c r="B100" s="86"/>
      <c r="C100" s="87" t="str">
        <f>C79</f>
        <v>CUSTO/MÊS</v>
      </c>
      <c r="D100" s="88">
        <f>ROUND(SUM(D92:D99),2)</f>
        <v>0</v>
      </c>
    </row>
    <row r="101" spans="1:8" ht="15" customHeight="1" x14ac:dyDescent="0.25">
      <c r="A101" s="83"/>
      <c r="D101" s="58"/>
    </row>
    <row r="102" spans="1:8" x14ac:dyDescent="0.25">
      <c r="A102" s="96"/>
      <c r="B102" s="74"/>
      <c r="C102" s="74" t="s">
        <v>54</v>
      </c>
      <c r="D102" s="97">
        <f>ROUND(SUM(D100,D88,D79)/176,2)</f>
        <v>0</v>
      </c>
    </row>
    <row r="103" spans="1:8" x14ac:dyDescent="0.25">
      <c r="A103" s="98"/>
      <c r="B103" s="77"/>
      <c r="C103" s="77" t="s">
        <v>55</v>
      </c>
      <c r="D103" s="99">
        <f>D79+D88+D100</f>
        <v>0</v>
      </c>
    </row>
    <row r="104" spans="1:8" x14ac:dyDescent="0.25">
      <c r="A104" s="98"/>
      <c r="B104" s="77"/>
      <c r="C104" s="225" t="s">
        <v>250</v>
      </c>
      <c r="D104" s="99">
        <f>D103*BDI!C17</f>
        <v>0</v>
      </c>
    </row>
    <row r="105" spans="1:8" x14ac:dyDescent="0.25">
      <c r="A105" s="100"/>
      <c r="B105" s="81"/>
      <c r="C105" s="81" t="s">
        <v>56</v>
      </c>
      <c r="D105" s="101">
        <f>SUM(D103:D104)</f>
        <v>0</v>
      </c>
    </row>
    <row r="106" spans="1:8" x14ac:dyDescent="0.25">
      <c r="A106" s="256" t="s">
        <v>65</v>
      </c>
      <c r="B106" s="256"/>
      <c r="C106" s="256"/>
      <c r="D106" s="256"/>
    </row>
    <row r="107" spans="1:8" x14ac:dyDescent="0.25">
      <c r="A107" s="59" t="s">
        <v>28</v>
      </c>
      <c r="B107" s="60" t="s">
        <v>29</v>
      </c>
      <c r="C107" s="60" t="s">
        <v>30</v>
      </c>
      <c r="D107" s="61" t="s">
        <v>31</v>
      </c>
    </row>
    <row r="108" spans="1:8" x14ac:dyDescent="0.25">
      <c r="A108" s="62" t="s">
        <v>32</v>
      </c>
      <c r="B108" s="63">
        <v>1</v>
      </c>
      <c r="C108" s="64"/>
      <c r="D108" s="64">
        <f>C108*B108</f>
        <v>0</v>
      </c>
    </row>
    <row r="109" spans="1:8" x14ac:dyDescent="0.25">
      <c r="A109" s="102" t="s">
        <v>33</v>
      </c>
      <c r="B109" s="103">
        <v>0</v>
      </c>
      <c r="C109" s="104"/>
      <c r="D109" s="90">
        <f>C109*B109</f>
        <v>0</v>
      </c>
    </row>
    <row r="110" spans="1:8" x14ac:dyDescent="0.25">
      <c r="A110" s="102" t="s">
        <v>35</v>
      </c>
      <c r="B110" s="103">
        <v>0</v>
      </c>
      <c r="C110" s="104">
        <v>0</v>
      </c>
      <c r="D110" s="90">
        <v>0</v>
      </c>
    </row>
    <row r="111" spans="1:8" x14ac:dyDescent="0.25">
      <c r="A111" s="105" t="s">
        <v>37</v>
      </c>
      <c r="B111" s="106">
        <v>0</v>
      </c>
      <c r="C111" s="107">
        <v>0</v>
      </c>
      <c r="D111" s="95">
        <v>0</v>
      </c>
    </row>
    <row r="112" spans="1:8" x14ac:dyDescent="0.25">
      <c r="A112" s="72"/>
      <c r="B112" s="73"/>
      <c r="C112" s="74" t="s">
        <v>39</v>
      </c>
      <c r="D112" s="75">
        <f>ROUND(SUM(D108:D111),2)</f>
        <v>0</v>
      </c>
    </row>
    <row r="113" spans="1:8" x14ac:dyDescent="0.25">
      <c r="A113" s="76"/>
      <c r="C113" s="77" t="s">
        <v>40</v>
      </c>
      <c r="D113" s="78">
        <f>D112*'ENCARGOS SOCIAIS'!B38</f>
        <v>0</v>
      </c>
    </row>
    <row r="114" spans="1:8" x14ac:dyDescent="0.25">
      <c r="A114" s="79"/>
      <c r="B114" s="80"/>
      <c r="C114" s="81" t="s">
        <v>41</v>
      </c>
      <c r="D114" s="82">
        <f>SUM(D112:D113)</f>
        <v>0</v>
      </c>
    </row>
    <row r="115" spans="1:8" ht="15" customHeight="1" x14ac:dyDescent="0.25">
      <c r="A115" s="83"/>
      <c r="D115" s="58"/>
    </row>
    <row r="116" spans="1:8" x14ac:dyDescent="0.25">
      <c r="A116" s="84" t="s">
        <v>42</v>
      </c>
      <c r="D116" s="58"/>
    </row>
    <row r="117" spans="1:8" x14ac:dyDescent="0.25">
      <c r="A117" s="59" t="s">
        <v>28</v>
      </c>
      <c r="B117" s="60" t="s">
        <v>29</v>
      </c>
      <c r="C117" s="60" t="s">
        <v>30</v>
      </c>
      <c r="D117" s="61" t="s">
        <v>31</v>
      </c>
    </row>
    <row r="118" spans="1:8" x14ac:dyDescent="0.25">
      <c r="A118" s="62" t="s">
        <v>43</v>
      </c>
      <c r="B118" s="65">
        <v>1</v>
      </c>
      <c r="C118" s="64"/>
      <c r="D118" s="64">
        <f>B118*C118</f>
        <v>0</v>
      </c>
    </row>
    <row r="119" spans="1:8" x14ac:dyDescent="0.25">
      <c r="A119" s="62" t="s">
        <v>44</v>
      </c>
      <c r="B119" s="65">
        <v>1</v>
      </c>
      <c r="C119" s="64"/>
      <c r="D119" s="64">
        <f>B119*C119</f>
        <v>0</v>
      </c>
      <c r="H119" s="91"/>
    </row>
    <row r="120" spans="1:8" x14ac:dyDescent="0.25">
      <c r="A120" s="62" t="s">
        <v>45</v>
      </c>
      <c r="B120" s="65">
        <v>1</v>
      </c>
      <c r="C120" s="64"/>
      <c r="D120" s="64">
        <f>B120*C120</f>
        <v>0</v>
      </c>
      <c r="H120" s="91"/>
    </row>
    <row r="121" spans="1:8" x14ac:dyDescent="0.25">
      <c r="A121" s="62" t="s">
        <v>46</v>
      </c>
      <c r="B121" s="65">
        <v>1</v>
      </c>
      <c r="C121" s="64"/>
      <c r="D121" s="64">
        <f>B121*C121</f>
        <v>0</v>
      </c>
      <c r="H121" s="91"/>
    </row>
    <row r="122" spans="1:8" x14ac:dyDescent="0.25">
      <c r="A122" s="62" t="s">
        <v>47</v>
      </c>
      <c r="B122" s="65">
        <v>1</v>
      </c>
      <c r="C122" s="64"/>
      <c r="D122" s="64">
        <f>B122*C122</f>
        <v>0</v>
      </c>
    </row>
    <row r="123" spans="1:8" x14ac:dyDescent="0.25">
      <c r="A123" s="85"/>
      <c r="B123" s="86"/>
      <c r="C123" s="87" t="str">
        <f>C114</f>
        <v>CUSTO/MÊS</v>
      </c>
      <c r="D123" s="88">
        <f>ROUND(SUM(D118:D122),2)</f>
        <v>0</v>
      </c>
    </row>
    <row r="124" spans="1:8" ht="15" customHeight="1" x14ac:dyDescent="0.25">
      <c r="A124" s="83"/>
      <c r="D124" s="58"/>
    </row>
    <row r="125" spans="1:8" x14ac:dyDescent="0.25">
      <c r="A125" s="84" t="s">
        <v>48</v>
      </c>
      <c r="D125" s="58"/>
    </row>
    <row r="126" spans="1:8" x14ac:dyDescent="0.25">
      <c r="A126" s="59" t="s">
        <v>28</v>
      </c>
      <c r="B126" s="60" t="s">
        <v>29</v>
      </c>
      <c r="C126" s="60" t="s">
        <v>30</v>
      </c>
      <c r="D126" s="61" t="s">
        <v>31</v>
      </c>
    </row>
    <row r="127" spans="1:8" x14ac:dyDescent="0.25">
      <c r="A127" s="62" t="s">
        <v>49</v>
      </c>
      <c r="B127" s="89">
        <f>2/12</f>
        <v>0.16666666666666666</v>
      </c>
      <c r="C127" s="64"/>
      <c r="D127" s="64">
        <f>B127*C127</f>
        <v>0</v>
      </c>
      <c r="H127" s="113"/>
    </row>
    <row r="128" spans="1:8" x14ac:dyDescent="0.25">
      <c r="A128" s="92" t="s">
        <v>50</v>
      </c>
      <c r="B128" s="89">
        <f>2/12</f>
        <v>0.16666666666666666</v>
      </c>
      <c r="C128" s="64"/>
      <c r="D128" s="64">
        <f>C128*B128</f>
        <v>0</v>
      </c>
      <c r="H128" s="113"/>
    </row>
    <row r="129" spans="1:8" x14ac:dyDescent="0.25">
      <c r="A129" s="92" t="s">
        <v>51</v>
      </c>
      <c r="B129" s="89">
        <f>4/12</f>
        <v>0.33333333333333331</v>
      </c>
      <c r="C129" s="64"/>
      <c r="D129" s="64">
        <f>C129*B129</f>
        <v>0</v>
      </c>
      <c r="H129" s="113"/>
    </row>
    <row r="130" spans="1:8" x14ac:dyDescent="0.25">
      <c r="A130" s="92" t="s">
        <v>52</v>
      </c>
      <c r="B130" s="89">
        <f>2/12</f>
        <v>0.16666666666666666</v>
      </c>
      <c r="C130" s="64"/>
      <c r="D130" s="64">
        <f>C130*B130</f>
        <v>0</v>
      </c>
      <c r="H130" s="113"/>
    </row>
    <row r="131" spans="1:8" x14ac:dyDescent="0.25">
      <c r="A131" s="93" t="s">
        <v>53</v>
      </c>
      <c r="B131" s="94">
        <f>4/12</f>
        <v>0.33333333333333331</v>
      </c>
      <c r="C131" s="64"/>
      <c r="D131" s="71">
        <f>C131*B131</f>
        <v>0</v>
      </c>
      <c r="H131" s="113"/>
    </row>
    <row r="132" spans="1:8" x14ac:dyDescent="0.25">
      <c r="A132" s="93" t="s">
        <v>66</v>
      </c>
      <c r="B132" s="114">
        <f>2/12</f>
        <v>0.16666666666666666</v>
      </c>
      <c r="C132" s="64"/>
      <c r="D132" s="115">
        <f>C132*B132</f>
        <v>0</v>
      </c>
      <c r="H132" s="113"/>
    </row>
    <row r="133" spans="1:8" x14ac:dyDescent="0.25">
      <c r="A133" s="85"/>
      <c r="B133" s="86"/>
      <c r="C133" s="87" t="str">
        <f>C114</f>
        <v>CUSTO/MÊS</v>
      </c>
      <c r="D133" s="88">
        <f>ROUND(SUM(D127:D132),2)</f>
        <v>0</v>
      </c>
    </row>
    <row r="134" spans="1:8" ht="15" customHeight="1" x14ac:dyDescent="0.25">
      <c r="A134" s="83"/>
      <c r="D134" s="58"/>
    </row>
    <row r="135" spans="1:8" x14ac:dyDescent="0.25">
      <c r="A135" s="96"/>
      <c r="B135" s="74"/>
      <c r="C135" s="74" t="s">
        <v>54</v>
      </c>
      <c r="D135" s="97">
        <f>ROUND(SUM(D133,D123,D114)/176,2)</f>
        <v>0</v>
      </c>
      <c r="H135" s="224"/>
    </row>
    <row r="136" spans="1:8" x14ac:dyDescent="0.25">
      <c r="A136" s="98"/>
      <c r="B136" s="77"/>
      <c r="C136" s="77" t="s">
        <v>55</v>
      </c>
      <c r="D136" s="99">
        <f>ROUND(SUM(D133,D123,D114),2)</f>
        <v>0</v>
      </c>
    </row>
    <row r="137" spans="1:8" x14ac:dyDescent="0.25">
      <c r="A137" s="98"/>
      <c r="B137" s="77"/>
      <c r="C137" s="225" t="s">
        <v>250</v>
      </c>
      <c r="D137" s="99">
        <f>D136*BDI!C17</f>
        <v>0</v>
      </c>
    </row>
    <row r="138" spans="1:8" x14ac:dyDescent="0.25">
      <c r="A138" s="100"/>
      <c r="B138" s="81"/>
      <c r="C138" s="81" t="s">
        <v>56</v>
      </c>
      <c r="D138" s="101">
        <f>SUM(D136:D137)</f>
        <v>0</v>
      </c>
    </row>
    <row r="139" spans="1:8" x14ac:dyDescent="0.25">
      <c r="A139" s="83"/>
      <c r="B139" s="116"/>
      <c r="C139" s="116"/>
      <c r="D139" s="58"/>
    </row>
    <row r="140" spans="1:8" x14ac:dyDescent="0.25">
      <c r="A140" s="253" t="s">
        <v>67</v>
      </c>
      <c r="B140" s="253"/>
      <c r="C140" s="253"/>
      <c r="D140" s="253"/>
    </row>
    <row r="141" spans="1:8" x14ac:dyDescent="0.25">
      <c r="A141" s="59" t="s">
        <v>28</v>
      </c>
      <c r="B141" s="60" t="s">
        <v>29</v>
      </c>
      <c r="C141" s="60" t="s">
        <v>30</v>
      </c>
      <c r="D141" s="61" t="s">
        <v>31</v>
      </c>
    </row>
    <row r="142" spans="1:8" x14ac:dyDescent="0.25">
      <c r="A142" s="62" t="s">
        <v>32</v>
      </c>
      <c r="B142" s="63">
        <v>1</v>
      </c>
      <c r="C142" s="64"/>
      <c r="D142" s="64">
        <f>C142*B142</f>
        <v>0</v>
      </c>
    </row>
    <row r="143" spans="1:8" x14ac:dyDescent="0.25">
      <c r="A143" s="62" t="s">
        <v>33</v>
      </c>
      <c r="B143" s="65">
        <v>0</v>
      </c>
      <c r="C143" s="66"/>
      <c r="D143" s="64">
        <f>C143*B143</f>
        <v>0</v>
      </c>
    </row>
    <row r="144" spans="1:8" x14ac:dyDescent="0.25">
      <c r="A144" s="62" t="s">
        <v>35</v>
      </c>
      <c r="B144" s="117">
        <v>0.4</v>
      </c>
      <c r="C144" s="66"/>
      <c r="D144" s="64">
        <f>B144*C144</f>
        <v>0</v>
      </c>
    </row>
    <row r="145" spans="1:8" x14ac:dyDescent="0.25">
      <c r="A145" s="68" t="s">
        <v>37</v>
      </c>
      <c r="B145" s="69">
        <v>0</v>
      </c>
      <c r="C145" s="70">
        <v>0</v>
      </c>
      <c r="D145" s="71">
        <v>0</v>
      </c>
    </row>
    <row r="146" spans="1:8" x14ac:dyDescent="0.25">
      <c r="A146" s="72"/>
      <c r="B146" s="73"/>
      <c r="C146" s="74" t="s">
        <v>39</v>
      </c>
      <c r="D146" s="75">
        <f>ROUND(SUM(D142:D145),2)</f>
        <v>0</v>
      </c>
    </row>
    <row r="147" spans="1:8" x14ac:dyDescent="0.25">
      <c r="A147" s="76"/>
      <c r="C147" s="77" t="s">
        <v>40</v>
      </c>
      <c r="D147" s="78">
        <f>D146*'ENCARGOS SOCIAIS'!B38</f>
        <v>0</v>
      </c>
    </row>
    <row r="148" spans="1:8" x14ac:dyDescent="0.25">
      <c r="A148" s="79"/>
      <c r="B148" s="80"/>
      <c r="C148" s="81" t="s">
        <v>41</v>
      </c>
      <c r="D148" s="82">
        <f>SUM(D146:D147)</f>
        <v>0</v>
      </c>
    </row>
    <row r="149" spans="1:8" ht="15" customHeight="1" x14ac:dyDescent="0.25">
      <c r="A149" s="83"/>
      <c r="D149" s="58"/>
    </row>
    <row r="150" spans="1:8" x14ac:dyDescent="0.25">
      <c r="A150" s="84" t="s">
        <v>42</v>
      </c>
      <c r="D150" s="58"/>
    </row>
    <row r="151" spans="1:8" x14ac:dyDescent="0.25">
      <c r="A151" s="59" t="s">
        <v>28</v>
      </c>
      <c r="B151" s="60" t="s">
        <v>29</v>
      </c>
      <c r="C151" s="60" t="s">
        <v>30</v>
      </c>
      <c r="D151" s="61" t="s">
        <v>31</v>
      </c>
    </row>
    <row r="152" spans="1:8" x14ac:dyDescent="0.25">
      <c r="A152" s="62" t="s">
        <v>43</v>
      </c>
      <c r="B152" s="65">
        <v>1</v>
      </c>
      <c r="C152" s="64"/>
      <c r="D152" s="64">
        <f>B152*C152</f>
        <v>0</v>
      </c>
    </row>
    <row r="153" spans="1:8" x14ac:dyDescent="0.25">
      <c r="A153" s="62" t="s">
        <v>44</v>
      </c>
      <c r="B153" s="65">
        <v>1</v>
      </c>
      <c r="C153" s="64"/>
      <c r="D153" s="64">
        <f>B153*C153</f>
        <v>0</v>
      </c>
      <c r="H153" s="91"/>
    </row>
    <row r="154" spans="1:8" x14ac:dyDescent="0.25">
      <c r="A154" s="62" t="s">
        <v>45</v>
      </c>
      <c r="B154" s="65">
        <v>1</v>
      </c>
      <c r="C154" s="64"/>
      <c r="D154" s="64">
        <f>B154*C154</f>
        <v>0</v>
      </c>
      <c r="H154" s="91"/>
    </row>
    <row r="155" spans="1:8" x14ac:dyDescent="0.25">
      <c r="A155" s="62" t="s">
        <v>46</v>
      </c>
      <c r="B155" s="65">
        <v>1</v>
      </c>
      <c r="C155" s="64"/>
      <c r="D155" s="64">
        <f>B155*C155</f>
        <v>0</v>
      </c>
      <c r="H155" s="91"/>
    </row>
    <row r="156" spans="1:8" x14ac:dyDescent="0.25">
      <c r="A156" s="62" t="s">
        <v>47</v>
      </c>
      <c r="B156" s="65">
        <v>1</v>
      </c>
      <c r="C156" s="64"/>
      <c r="D156" s="64">
        <f>B156*C156</f>
        <v>0</v>
      </c>
    </row>
    <row r="157" spans="1:8" x14ac:dyDescent="0.25">
      <c r="A157" s="85"/>
      <c r="B157" s="86"/>
      <c r="C157" s="87" t="str">
        <f>C148</f>
        <v>CUSTO/MÊS</v>
      </c>
      <c r="D157" s="88">
        <f>ROUND(SUM(D152:D156),2)</f>
        <v>0</v>
      </c>
    </row>
    <row r="158" spans="1:8" ht="15" customHeight="1" x14ac:dyDescent="0.25">
      <c r="A158" s="83"/>
      <c r="D158" s="58"/>
    </row>
    <row r="159" spans="1:8" x14ac:dyDescent="0.25">
      <c r="A159" s="84" t="s">
        <v>48</v>
      </c>
      <c r="D159" s="58"/>
    </row>
    <row r="160" spans="1:8" x14ac:dyDescent="0.25">
      <c r="A160" s="59" t="s">
        <v>28</v>
      </c>
      <c r="B160" s="60" t="s">
        <v>29</v>
      </c>
      <c r="C160" s="60" t="s">
        <v>30</v>
      </c>
      <c r="D160" s="61" t="s">
        <v>31</v>
      </c>
    </row>
    <row r="161" spans="1:8" x14ac:dyDescent="0.25">
      <c r="A161" s="62" t="s">
        <v>49</v>
      </c>
      <c r="B161" s="89">
        <f>2/12</f>
        <v>0.16666666666666666</v>
      </c>
      <c r="C161" s="64"/>
      <c r="D161" s="90">
        <f>B161*C161</f>
        <v>0</v>
      </c>
      <c r="H161" s="91"/>
    </row>
    <row r="162" spans="1:8" x14ac:dyDescent="0.25">
      <c r="A162" s="92" t="s">
        <v>50</v>
      </c>
      <c r="B162" s="89">
        <f>2/12</f>
        <v>0.16666666666666666</v>
      </c>
      <c r="C162" s="64"/>
      <c r="D162" s="90">
        <f t="shared" ref="D162:D167" si="1">C162*B162</f>
        <v>0</v>
      </c>
      <c r="H162" s="91"/>
    </row>
    <row r="163" spans="1:8" x14ac:dyDescent="0.25">
      <c r="A163" s="92" t="s">
        <v>51</v>
      </c>
      <c r="B163" s="89">
        <f>4/12</f>
        <v>0.33333333333333331</v>
      </c>
      <c r="C163" s="64"/>
      <c r="D163" s="90">
        <f t="shared" si="1"/>
        <v>0</v>
      </c>
      <c r="H163" s="91"/>
    </row>
    <row r="164" spans="1:8" x14ac:dyDescent="0.25">
      <c r="A164" s="92" t="s">
        <v>52</v>
      </c>
      <c r="B164" s="89">
        <f>2/12</f>
        <v>0.16666666666666666</v>
      </c>
      <c r="C164" s="64"/>
      <c r="D164" s="90">
        <f t="shared" si="1"/>
        <v>0</v>
      </c>
      <c r="H164" s="91"/>
    </row>
    <row r="165" spans="1:8" x14ac:dyDescent="0.25">
      <c r="A165" s="92" t="s">
        <v>68</v>
      </c>
      <c r="B165" s="89">
        <f>4/12</f>
        <v>0.33333333333333331</v>
      </c>
      <c r="C165" s="64"/>
      <c r="D165" s="90">
        <f t="shared" si="1"/>
        <v>0</v>
      </c>
      <c r="H165" s="91"/>
    </row>
    <row r="166" spans="1:8" x14ac:dyDescent="0.25">
      <c r="A166" s="92" t="s">
        <v>69</v>
      </c>
      <c r="B166" s="89">
        <f>1/12</f>
        <v>8.3333333333333329E-2</v>
      </c>
      <c r="C166" s="64"/>
      <c r="D166" s="90">
        <f t="shared" si="1"/>
        <v>0</v>
      </c>
      <c r="H166" s="91"/>
    </row>
    <row r="167" spans="1:8" x14ac:dyDescent="0.25">
      <c r="A167" s="68" t="s">
        <v>53</v>
      </c>
      <c r="B167" s="94">
        <f>4/12</f>
        <v>0.33333333333333331</v>
      </c>
      <c r="C167" s="64"/>
      <c r="D167" s="95">
        <f t="shared" si="1"/>
        <v>0</v>
      </c>
      <c r="H167" s="91"/>
    </row>
    <row r="168" spans="1:8" x14ac:dyDescent="0.25">
      <c r="A168" s="85"/>
      <c r="B168" s="86"/>
      <c r="C168" s="87" t="str">
        <f>C148</f>
        <v>CUSTO/MÊS</v>
      </c>
      <c r="D168" s="88">
        <f>ROUND(SUM(D161:D167),2)</f>
        <v>0</v>
      </c>
    </row>
    <row r="169" spans="1:8" ht="15" customHeight="1" x14ac:dyDescent="0.25">
      <c r="A169" s="83"/>
      <c r="D169" s="58"/>
    </row>
    <row r="170" spans="1:8" x14ac:dyDescent="0.25">
      <c r="A170" s="96"/>
      <c r="B170" s="74"/>
      <c r="C170" s="74" t="s">
        <v>54</v>
      </c>
      <c r="D170" s="97">
        <f>ROUND(SUM(D168,D157,D148)/220,2)</f>
        <v>0</v>
      </c>
    </row>
    <row r="171" spans="1:8" x14ac:dyDescent="0.25">
      <c r="A171" s="98"/>
      <c r="B171" s="77"/>
      <c r="C171" s="77" t="s">
        <v>55</v>
      </c>
      <c r="D171" s="99">
        <f>ROUND(SUM(D168,D157,D148),2)</f>
        <v>0</v>
      </c>
    </row>
    <row r="172" spans="1:8" x14ac:dyDescent="0.25">
      <c r="A172" s="98"/>
      <c r="B172" s="77"/>
      <c r="C172" s="225" t="s">
        <v>250</v>
      </c>
      <c r="D172" s="99">
        <f>D171*BDI!C17</f>
        <v>0</v>
      </c>
    </row>
    <row r="173" spans="1:8" x14ac:dyDescent="0.25">
      <c r="A173" s="100"/>
      <c r="B173" s="81"/>
      <c r="C173" s="81" t="s">
        <v>56</v>
      </c>
      <c r="D173" s="101">
        <f>SUM(D171:D172)</f>
        <v>0</v>
      </c>
    </row>
    <row r="174" spans="1:8" x14ac:dyDescent="0.25">
      <c r="A174" s="256" t="s">
        <v>70</v>
      </c>
      <c r="B174" s="256"/>
      <c r="C174" s="256"/>
      <c r="D174" s="256"/>
    </row>
    <row r="175" spans="1:8" x14ac:dyDescent="0.25">
      <c r="A175" s="59" t="s">
        <v>28</v>
      </c>
      <c r="B175" s="60" t="s">
        <v>29</v>
      </c>
      <c r="C175" s="60" t="s">
        <v>30</v>
      </c>
      <c r="D175" s="61" t="s">
        <v>31</v>
      </c>
    </row>
    <row r="176" spans="1:8" x14ac:dyDescent="0.25">
      <c r="A176" s="62" t="s">
        <v>32</v>
      </c>
      <c r="B176" s="63">
        <v>1</v>
      </c>
      <c r="C176" s="64"/>
      <c r="D176" s="64">
        <f>C176*B176</f>
        <v>0</v>
      </c>
    </row>
    <row r="177" spans="1:9" x14ac:dyDescent="0.25">
      <c r="A177" s="62" t="s">
        <v>33</v>
      </c>
      <c r="B177" s="65">
        <v>0</v>
      </c>
      <c r="C177" s="66"/>
      <c r="D177" s="64">
        <f>C177*B177</f>
        <v>0</v>
      </c>
    </row>
    <row r="178" spans="1:9" x14ac:dyDescent="0.25">
      <c r="A178" s="62" t="s">
        <v>71</v>
      </c>
      <c r="B178" s="117">
        <v>0.3</v>
      </c>
      <c r="C178" s="66"/>
      <c r="D178" s="64">
        <f>B178*C178</f>
        <v>0</v>
      </c>
    </row>
    <row r="179" spans="1:9" x14ac:dyDescent="0.25">
      <c r="A179" s="68" t="s">
        <v>37</v>
      </c>
      <c r="B179" s="69">
        <v>0</v>
      </c>
      <c r="C179" s="70">
        <v>0</v>
      </c>
      <c r="D179" s="71">
        <v>0</v>
      </c>
    </row>
    <row r="180" spans="1:9" x14ac:dyDescent="0.25">
      <c r="A180" s="72"/>
      <c r="B180" s="73"/>
      <c r="C180" s="74" t="s">
        <v>39</v>
      </c>
      <c r="D180" s="75">
        <f>ROUND(SUM(D176:D179),2)</f>
        <v>0</v>
      </c>
    </row>
    <row r="181" spans="1:9" x14ac:dyDescent="0.25">
      <c r="A181" s="76"/>
      <c r="C181" s="77" t="s">
        <v>40</v>
      </c>
      <c r="D181" s="78">
        <f>D180*'ENCARGOS SOCIAIS'!B38</f>
        <v>0</v>
      </c>
    </row>
    <row r="182" spans="1:9" x14ac:dyDescent="0.25">
      <c r="A182" s="79"/>
      <c r="B182" s="80"/>
      <c r="C182" s="81" t="s">
        <v>41</v>
      </c>
      <c r="D182" s="82">
        <f>SUM(D180:D181)</f>
        <v>0</v>
      </c>
    </row>
    <row r="183" spans="1:9" ht="15" customHeight="1" x14ac:dyDescent="0.25">
      <c r="A183" s="83"/>
      <c r="D183" s="58"/>
    </row>
    <row r="184" spans="1:9" x14ac:dyDescent="0.25">
      <c r="A184" s="84" t="s">
        <v>42</v>
      </c>
      <c r="D184" s="58"/>
    </row>
    <row r="185" spans="1:9" x14ac:dyDescent="0.25">
      <c r="A185" s="59" t="s">
        <v>28</v>
      </c>
      <c r="B185" s="60" t="s">
        <v>29</v>
      </c>
      <c r="C185" s="60" t="s">
        <v>30</v>
      </c>
      <c r="D185" s="61" t="s">
        <v>31</v>
      </c>
    </row>
    <row r="186" spans="1:9" x14ac:dyDescent="0.25">
      <c r="A186" s="62" t="s">
        <v>43</v>
      </c>
      <c r="B186" s="65">
        <v>1</v>
      </c>
      <c r="C186" s="64"/>
      <c r="D186" s="64">
        <f>B186*C186</f>
        <v>0</v>
      </c>
    </row>
    <row r="187" spans="1:9" x14ac:dyDescent="0.25">
      <c r="A187" s="62" t="s">
        <v>44</v>
      </c>
      <c r="B187" s="65">
        <v>1</v>
      </c>
      <c r="C187" s="64"/>
      <c r="D187" s="64">
        <f>B187*C187</f>
        <v>0</v>
      </c>
      <c r="H187" s="91"/>
    </row>
    <row r="188" spans="1:9" x14ac:dyDescent="0.25">
      <c r="A188" s="62" t="s">
        <v>45</v>
      </c>
      <c r="B188" s="65">
        <v>1</v>
      </c>
      <c r="C188" s="64"/>
      <c r="D188" s="64">
        <f>B188*C188</f>
        <v>0</v>
      </c>
      <c r="H188" s="91"/>
    </row>
    <row r="189" spans="1:9" x14ac:dyDescent="0.25">
      <c r="A189" s="62" t="s">
        <v>46</v>
      </c>
      <c r="B189" s="65">
        <v>1</v>
      </c>
      <c r="C189" s="64"/>
      <c r="D189" s="64">
        <f>B189*C189</f>
        <v>0</v>
      </c>
      <c r="H189" s="91"/>
      <c r="I189" s="113"/>
    </row>
    <row r="190" spans="1:9" x14ac:dyDescent="0.25">
      <c r="A190" s="62" t="s">
        <v>47</v>
      </c>
      <c r="B190" s="65">
        <v>1</v>
      </c>
      <c r="C190" s="64"/>
      <c r="D190" s="64">
        <f>B190*C190</f>
        <v>0</v>
      </c>
    </row>
    <row r="191" spans="1:9" x14ac:dyDescent="0.25">
      <c r="A191" s="85"/>
      <c r="B191" s="86"/>
      <c r="C191" s="87" t="str">
        <f>C182</f>
        <v>CUSTO/MÊS</v>
      </c>
      <c r="D191" s="88">
        <f>ROUND(SUM(D186:D190),2)</f>
        <v>0</v>
      </c>
    </row>
    <row r="192" spans="1:9" ht="15" customHeight="1" x14ac:dyDescent="0.25">
      <c r="A192" s="83"/>
      <c r="D192" s="58"/>
    </row>
    <row r="193" spans="1:8" x14ac:dyDescent="0.25">
      <c r="A193" s="84" t="s">
        <v>48</v>
      </c>
      <c r="D193" s="58"/>
    </row>
    <row r="194" spans="1:8" x14ac:dyDescent="0.25">
      <c r="A194" s="59" t="s">
        <v>28</v>
      </c>
      <c r="B194" s="60" t="s">
        <v>29</v>
      </c>
      <c r="C194" s="60" t="s">
        <v>30</v>
      </c>
      <c r="D194" s="61" t="s">
        <v>31</v>
      </c>
    </row>
    <row r="195" spans="1:8" x14ac:dyDescent="0.25">
      <c r="A195" s="62" t="s">
        <v>49</v>
      </c>
      <c r="B195" s="89">
        <f>2/12</f>
        <v>0.16666666666666666</v>
      </c>
      <c r="C195" s="64"/>
      <c r="D195" s="64">
        <f>B195*C195</f>
        <v>0</v>
      </c>
      <c r="H195" s="91"/>
    </row>
    <row r="196" spans="1:8" x14ac:dyDescent="0.25">
      <c r="A196" s="92" t="s">
        <v>50</v>
      </c>
      <c r="B196" s="89">
        <f>2/12</f>
        <v>0.16666666666666666</v>
      </c>
      <c r="C196" s="64"/>
      <c r="D196" s="64">
        <f t="shared" ref="D196:D202" si="2">C196*B196</f>
        <v>0</v>
      </c>
      <c r="H196" s="91"/>
    </row>
    <row r="197" spans="1:8" x14ac:dyDescent="0.25">
      <c r="A197" s="92" t="s">
        <v>51</v>
      </c>
      <c r="B197" s="89">
        <f>4/12</f>
        <v>0.33333333333333331</v>
      </c>
      <c r="C197" s="64"/>
      <c r="D197" s="64">
        <f t="shared" si="2"/>
        <v>0</v>
      </c>
      <c r="H197" s="91"/>
    </row>
    <row r="198" spans="1:8" x14ac:dyDescent="0.25">
      <c r="A198" s="92" t="s">
        <v>52</v>
      </c>
      <c r="B198" s="89">
        <f>2/12</f>
        <v>0.16666666666666666</v>
      </c>
      <c r="C198" s="64"/>
      <c r="D198" s="64">
        <f t="shared" si="2"/>
        <v>0</v>
      </c>
      <c r="H198" s="91"/>
    </row>
    <row r="199" spans="1:8" x14ac:dyDescent="0.25">
      <c r="A199" s="118" t="s">
        <v>72</v>
      </c>
      <c r="B199" s="89">
        <f>1/12</f>
        <v>8.3333333333333329E-2</v>
      </c>
      <c r="C199" s="64"/>
      <c r="D199" s="64">
        <f t="shared" si="2"/>
        <v>0</v>
      </c>
      <c r="H199" s="91"/>
    </row>
    <row r="200" spans="1:8" x14ac:dyDescent="0.25">
      <c r="A200" s="118" t="s">
        <v>73</v>
      </c>
      <c r="B200" s="89">
        <f>2/12</f>
        <v>0.16666666666666666</v>
      </c>
      <c r="C200" s="64"/>
      <c r="D200" s="64">
        <f t="shared" si="2"/>
        <v>0</v>
      </c>
      <c r="H200" s="91"/>
    </row>
    <row r="201" spans="1:8" x14ac:dyDescent="0.25">
      <c r="A201" s="92" t="s">
        <v>69</v>
      </c>
      <c r="B201" s="89">
        <f>1/12</f>
        <v>8.3333333333333329E-2</v>
      </c>
      <c r="C201" s="64"/>
      <c r="D201" s="64">
        <f t="shared" si="2"/>
        <v>0</v>
      </c>
      <c r="H201" s="91"/>
    </row>
    <row r="202" spans="1:8" x14ac:dyDescent="0.25">
      <c r="A202" s="68" t="s">
        <v>53</v>
      </c>
      <c r="B202" s="94">
        <f>4/12</f>
        <v>0.33333333333333331</v>
      </c>
      <c r="C202" s="64"/>
      <c r="D202" s="71">
        <f t="shared" si="2"/>
        <v>0</v>
      </c>
      <c r="H202" s="91"/>
    </row>
    <row r="203" spans="1:8" x14ac:dyDescent="0.25">
      <c r="A203" s="85"/>
      <c r="B203" s="86"/>
      <c r="C203" s="87" t="str">
        <f>C182</f>
        <v>CUSTO/MÊS</v>
      </c>
      <c r="D203" s="88">
        <f>ROUND(SUM(D195:D202),2)</f>
        <v>0</v>
      </c>
    </row>
    <row r="204" spans="1:8" ht="15" customHeight="1" x14ac:dyDescent="0.25">
      <c r="A204" s="83"/>
      <c r="D204" s="58"/>
    </row>
    <row r="205" spans="1:8" x14ac:dyDescent="0.25">
      <c r="A205" s="96"/>
      <c r="B205" s="74"/>
      <c r="C205" s="74" t="s">
        <v>54</v>
      </c>
      <c r="D205" s="97">
        <f>ROUND(SUM(D203,D191,D182)/220,2)</f>
        <v>0</v>
      </c>
    </row>
    <row r="206" spans="1:8" x14ac:dyDescent="0.25">
      <c r="A206" s="98"/>
      <c r="B206" s="77"/>
      <c r="C206" s="77" t="s">
        <v>55</v>
      </c>
      <c r="D206" s="99">
        <f>ROUND(SUM(D203,D191,D182),2)</f>
        <v>0</v>
      </c>
    </row>
    <row r="207" spans="1:8" x14ac:dyDescent="0.25">
      <c r="A207" s="98"/>
      <c r="B207" s="77"/>
      <c r="C207" s="225" t="s">
        <v>250</v>
      </c>
      <c r="D207" s="99">
        <f>D206*BDI!C17</f>
        <v>0</v>
      </c>
    </row>
    <row r="208" spans="1:8" x14ac:dyDescent="0.25">
      <c r="A208" s="100"/>
      <c r="B208" s="81"/>
      <c r="C208" s="81" t="s">
        <v>56</v>
      </c>
      <c r="D208" s="101">
        <f>SUM(D206:D207)</f>
        <v>0</v>
      </c>
    </row>
    <row r="209" spans="1:8" ht="15" customHeight="1" x14ac:dyDescent="0.25">
      <c r="A209" s="83"/>
      <c r="D209" s="58"/>
    </row>
    <row r="210" spans="1:8" x14ac:dyDescent="0.25">
      <c r="A210" s="253" t="s">
        <v>74</v>
      </c>
      <c r="B210" s="253"/>
      <c r="C210" s="253"/>
      <c r="D210" s="253"/>
    </row>
    <row r="211" spans="1:8" x14ac:dyDescent="0.25">
      <c r="A211" s="59" t="s">
        <v>28</v>
      </c>
      <c r="B211" s="60" t="s">
        <v>29</v>
      </c>
      <c r="C211" s="60" t="s">
        <v>30</v>
      </c>
      <c r="D211" s="61" t="s">
        <v>31</v>
      </c>
    </row>
    <row r="212" spans="1:8" x14ac:dyDescent="0.25">
      <c r="A212" s="62" t="s">
        <v>32</v>
      </c>
      <c r="B212" s="63">
        <v>1</v>
      </c>
      <c r="C212" s="64"/>
      <c r="D212" s="64">
        <f>C212*B212</f>
        <v>0</v>
      </c>
    </row>
    <row r="213" spans="1:8" x14ac:dyDescent="0.25">
      <c r="A213" s="102" t="s">
        <v>33</v>
      </c>
      <c r="B213" s="103">
        <v>0</v>
      </c>
      <c r="C213" s="104"/>
      <c r="D213" s="90">
        <f>C213*B213</f>
        <v>0</v>
      </c>
    </row>
    <row r="214" spans="1:8" x14ac:dyDescent="0.25">
      <c r="A214" s="102" t="s">
        <v>35</v>
      </c>
      <c r="B214" s="103">
        <v>0</v>
      </c>
      <c r="C214" s="104">
        <v>0</v>
      </c>
      <c r="D214" s="90">
        <v>0</v>
      </c>
    </row>
    <row r="215" spans="1:8" x14ac:dyDescent="0.25">
      <c r="A215" s="105" t="s">
        <v>37</v>
      </c>
      <c r="B215" s="106">
        <v>0</v>
      </c>
      <c r="C215" s="107">
        <v>0</v>
      </c>
      <c r="D215" s="95">
        <v>0</v>
      </c>
    </row>
    <row r="216" spans="1:8" x14ac:dyDescent="0.25">
      <c r="A216" s="72"/>
      <c r="B216" s="73"/>
      <c r="C216" s="74" t="s">
        <v>39</v>
      </c>
      <c r="D216" s="75">
        <f>ROUND(SUM(D212:D215),2)</f>
        <v>0</v>
      </c>
    </row>
    <row r="217" spans="1:8" x14ac:dyDescent="0.25">
      <c r="A217" s="76"/>
      <c r="C217" s="77" t="s">
        <v>40</v>
      </c>
      <c r="D217" s="78">
        <f>D216*'ENCARGOS SOCIAIS'!B38</f>
        <v>0</v>
      </c>
    </row>
    <row r="218" spans="1:8" x14ac:dyDescent="0.25">
      <c r="A218" s="79"/>
      <c r="B218" s="80"/>
      <c r="C218" s="81" t="s">
        <v>41</v>
      </c>
      <c r="D218" s="82">
        <f>SUM(D216:D217)</f>
        <v>0</v>
      </c>
    </row>
    <row r="219" spans="1:8" ht="15" customHeight="1" x14ac:dyDescent="0.25">
      <c r="A219" s="83"/>
      <c r="D219" s="58"/>
    </row>
    <row r="220" spans="1:8" x14ac:dyDescent="0.25">
      <c r="A220" s="84" t="s">
        <v>42</v>
      </c>
      <c r="D220" s="58"/>
    </row>
    <row r="221" spans="1:8" x14ac:dyDescent="0.25">
      <c r="A221" s="59" t="s">
        <v>28</v>
      </c>
      <c r="B221" s="60" t="s">
        <v>29</v>
      </c>
      <c r="C221" s="60" t="s">
        <v>30</v>
      </c>
      <c r="D221" s="61" t="s">
        <v>31</v>
      </c>
    </row>
    <row r="222" spans="1:8" x14ac:dyDescent="0.25">
      <c r="A222" s="62" t="s">
        <v>43</v>
      </c>
      <c r="B222" s="65">
        <v>1</v>
      </c>
      <c r="C222" s="64"/>
      <c r="D222" s="64">
        <f>B222*C222</f>
        <v>0</v>
      </c>
    </row>
    <row r="223" spans="1:8" x14ac:dyDescent="0.25">
      <c r="A223" s="62" t="s">
        <v>44</v>
      </c>
      <c r="B223" s="65">
        <v>1</v>
      </c>
      <c r="C223" s="64"/>
      <c r="D223" s="64">
        <f>B223*C223</f>
        <v>0</v>
      </c>
      <c r="H223" s="91"/>
    </row>
    <row r="224" spans="1:8" x14ac:dyDescent="0.25">
      <c r="A224" s="62" t="s">
        <v>45</v>
      </c>
      <c r="B224" s="65">
        <v>1</v>
      </c>
      <c r="C224" s="64"/>
      <c r="D224" s="64">
        <f>B224*C224</f>
        <v>0</v>
      </c>
      <c r="H224" s="91"/>
    </row>
    <row r="225" spans="1:8" x14ac:dyDescent="0.25">
      <c r="A225" s="62" t="s">
        <v>46</v>
      </c>
      <c r="B225" s="65">
        <v>1</v>
      </c>
      <c r="C225" s="64"/>
      <c r="D225" s="64">
        <f>B225*C225</f>
        <v>0</v>
      </c>
      <c r="H225" s="91"/>
    </row>
    <row r="226" spans="1:8" x14ac:dyDescent="0.25">
      <c r="A226" s="62" t="s">
        <v>47</v>
      </c>
      <c r="B226" s="65">
        <v>1</v>
      </c>
      <c r="C226" s="64"/>
      <c r="D226" s="64">
        <f>B226*C226</f>
        <v>0</v>
      </c>
    </row>
    <row r="227" spans="1:8" x14ac:dyDescent="0.25">
      <c r="A227" s="85"/>
      <c r="B227" s="86"/>
      <c r="C227" s="87" t="str">
        <f>C218</f>
        <v>CUSTO/MÊS</v>
      </c>
      <c r="D227" s="88">
        <f>ROUND(SUM(D222:D226),2)</f>
        <v>0</v>
      </c>
    </row>
    <row r="228" spans="1:8" ht="15" customHeight="1" x14ac:dyDescent="0.25">
      <c r="A228" s="83"/>
      <c r="D228" s="58"/>
    </row>
    <row r="229" spans="1:8" x14ac:dyDescent="0.25">
      <c r="A229" s="84" t="s">
        <v>48</v>
      </c>
      <c r="D229" s="58"/>
    </row>
    <row r="230" spans="1:8" x14ac:dyDescent="0.25">
      <c r="A230" s="59" t="s">
        <v>28</v>
      </c>
      <c r="B230" s="60" t="s">
        <v>29</v>
      </c>
      <c r="C230" s="60" t="s">
        <v>30</v>
      </c>
      <c r="D230" s="61" t="s">
        <v>31</v>
      </c>
    </row>
    <row r="231" spans="1:8" x14ac:dyDescent="0.25">
      <c r="A231" s="62" t="s">
        <v>49</v>
      </c>
      <c r="B231" s="89">
        <f>2/12</f>
        <v>0.16666666666666666</v>
      </c>
      <c r="C231" s="64"/>
      <c r="D231" s="64">
        <f>B231*C231</f>
        <v>0</v>
      </c>
      <c r="H231" s="91"/>
    </row>
    <row r="232" spans="1:8" x14ac:dyDescent="0.25">
      <c r="A232" s="92" t="s">
        <v>50</v>
      </c>
      <c r="B232" s="89">
        <f>2/12</f>
        <v>0.16666666666666666</v>
      </c>
      <c r="C232" s="64"/>
      <c r="D232" s="64">
        <f>C232*B232</f>
        <v>0</v>
      </c>
      <c r="H232" s="91"/>
    </row>
    <row r="233" spans="1:8" x14ac:dyDescent="0.25">
      <c r="A233" s="92" t="s">
        <v>51</v>
      </c>
      <c r="B233" s="89">
        <f>4/12</f>
        <v>0.33333333333333331</v>
      </c>
      <c r="C233" s="64"/>
      <c r="D233" s="64">
        <f>C233*B233</f>
        <v>0</v>
      </c>
      <c r="H233" s="91"/>
    </row>
    <row r="234" spans="1:8" x14ac:dyDescent="0.25">
      <c r="A234" s="92" t="s">
        <v>52</v>
      </c>
      <c r="B234" s="89">
        <f>2/12</f>
        <v>0.16666666666666666</v>
      </c>
      <c r="C234" s="64"/>
      <c r="D234" s="64">
        <f>C234*B234</f>
        <v>0</v>
      </c>
      <c r="H234" s="91"/>
    </row>
    <row r="235" spans="1:8" x14ac:dyDescent="0.25">
      <c r="A235" s="93" t="s">
        <v>53</v>
      </c>
      <c r="B235" s="94">
        <f>4/12</f>
        <v>0.33333333333333331</v>
      </c>
      <c r="C235" s="64"/>
      <c r="D235" s="71">
        <f>C235*B235</f>
        <v>0</v>
      </c>
      <c r="H235" s="91"/>
    </row>
    <row r="236" spans="1:8" x14ac:dyDescent="0.25">
      <c r="A236" s="85"/>
      <c r="B236" s="86"/>
      <c r="C236" s="87" t="str">
        <f>C218</f>
        <v>CUSTO/MÊS</v>
      </c>
      <c r="D236" s="88">
        <f>ROUND(SUM(D231:D235),2)</f>
        <v>0</v>
      </c>
    </row>
    <row r="237" spans="1:8" ht="15" customHeight="1" x14ac:dyDescent="0.25">
      <c r="A237" s="83"/>
      <c r="D237" s="58"/>
    </row>
    <row r="238" spans="1:8" x14ac:dyDescent="0.25">
      <c r="A238" s="96"/>
      <c r="B238" s="74"/>
      <c r="C238" s="74" t="s">
        <v>54</v>
      </c>
      <c r="D238" s="97">
        <f>ROUND(SUM(D236,D227,D218)/220,2)</f>
        <v>0</v>
      </c>
    </row>
    <row r="239" spans="1:8" x14ac:dyDescent="0.25">
      <c r="A239" s="98"/>
      <c r="B239" s="77"/>
      <c r="C239" s="77" t="s">
        <v>55</v>
      </c>
      <c r="D239" s="99">
        <f>ROUND(SUM(D236,D227,D218),2)</f>
        <v>0</v>
      </c>
    </row>
    <row r="240" spans="1:8" x14ac:dyDescent="0.25">
      <c r="A240" s="98"/>
      <c r="B240" s="77"/>
      <c r="C240" s="225" t="s">
        <v>250</v>
      </c>
      <c r="D240" s="99">
        <f>D239*BDI!C17</f>
        <v>0</v>
      </c>
    </row>
    <row r="241" spans="1:8" x14ac:dyDescent="0.25">
      <c r="A241" s="100"/>
      <c r="B241" s="81"/>
      <c r="C241" s="81" t="s">
        <v>56</v>
      </c>
      <c r="D241" s="101">
        <f>SUM(D239:D240)</f>
        <v>0</v>
      </c>
    </row>
    <row r="242" spans="1:8" ht="15" customHeight="1" x14ac:dyDescent="0.25">
      <c r="A242" s="83"/>
      <c r="D242" s="58"/>
    </row>
    <row r="243" spans="1:8" x14ac:dyDescent="0.25">
      <c r="A243" s="253" t="s">
        <v>75</v>
      </c>
      <c r="B243" s="253"/>
      <c r="C243" s="253"/>
      <c r="D243" s="253"/>
    </row>
    <row r="244" spans="1:8" x14ac:dyDescent="0.25">
      <c r="A244" s="59" t="s">
        <v>28</v>
      </c>
      <c r="B244" s="60" t="s">
        <v>29</v>
      </c>
      <c r="C244" s="60" t="s">
        <v>30</v>
      </c>
      <c r="D244" s="61" t="s">
        <v>31</v>
      </c>
    </row>
    <row r="245" spans="1:8" x14ac:dyDescent="0.25">
      <c r="A245" s="62" t="s">
        <v>32</v>
      </c>
      <c r="B245" s="63">
        <v>1</v>
      </c>
      <c r="C245" s="64"/>
      <c r="D245" s="64">
        <f>C245*B245</f>
        <v>0</v>
      </c>
    </row>
    <row r="246" spans="1:8" x14ac:dyDescent="0.25">
      <c r="A246" s="62" t="s">
        <v>33</v>
      </c>
      <c r="B246" s="65">
        <v>0</v>
      </c>
      <c r="C246" s="66"/>
      <c r="D246" s="64">
        <f>C246*B246</f>
        <v>0</v>
      </c>
    </row>
    <row r="247" spans="1:8" x14ac:dyDescent="0.25">
      <c r="A247" s="62" t="s">
        <v>35</v>
      </c>
      <c r="B247" s="117">
        <v>0.4</v>
      </c>
      <c r="C247" s="66"/>
      <c r="D247" s="64">
        <f>B247*C247</f>
        <v>0</v>
      </c>
    </row>
    <row r="248" spans="1:8" x14ac:dyDescent="0.25">
      <c r="A248" s="68" t="s">
        <v>37</v>
      </c>
      <c r="B248" s="69">
        <v>0</v>
      </c>
      <c r="C248" s="70">
        <v>0</v>
      </c>
      <c r="D248" s="71">
        <v>0</v>
      </c>
    </row>
    <row r="249" spans="1:8" x14ac:dyDescent="0.25">
      <c r="A249" s="72"/>
      <c r="B249" s="73"/>
      <c r="C249" s="74" t="s">
        <v>39</v>
      </c>
      <c r="D249" s="75">
        <f>ROUND(SUM(D245:D248),2)</f>
        <v>0</v>
      </c>
    </row>
    <row r="250" spans="1:8" x14ac:dyDescent="0.25">
      <c r="A250" s="76"/>
      <c r="C250" s="77" t="s">
        <v>40</v>
      </c>
      <c r="D250" s="78">
        <f>D249*'ENCARGOS SOCIAIS'!B38</f>
        <v>0</v>
      </c>
    </row>
    <row r="251" spans="1:8" x14ac:dyDescent="0.25">
      <c r="A251" s="79"/>
      <c r="B251" s="80"/>
      <c r="C251" s="81" t="s">
        <v>41</v>
      </c>
      <c r="D251" s="82">
        <f>ROUND(SUM(D249:D250),2)</f>
        <v>0</v>
      </c>
    </row>
    <row r="252" spans="1:8" ht="15" customHeight="1" x14ac:dyDescent="0.25">
      <c r="A252" s="83"/>
      <c r="D252" s="58"/>
    </row>
    <row r="253" spans="1:8" x14ac:dyDescent="0.25">
      <c r="A253" s="84" t="s">
        <v>42</v>
      </c>
      <c r="D253" s="58"/>
    </row>
    <row r="254" spans="1:8" x14ac:dyDescent="0.25">
      <c r="A254" s="59" t="s">
        <v>28</v>
      </c>
      <c r="B254" s="60" t="s">
        <v>29</v>
      </c>
      <c r="C254" s="60" t="s">
        <v>30</v>
      </c>
      <c r="D254" s="61" t="s">
        <v>31</v>
      </c>
    </row>
    <row r="255" spans="1:8" x14ac:dyDescent="0.25">
      <c r="A255" s="62" t="s">
        <v>43</v>
      </c>
      <c r="B255" s="65">
        <v>1</v>
      </c>
      <c r="C255" s="64"/>
      <c r="D255" s="64">
        <f>B255*C255</f>
        <v>0</v>
      </c>
    </row>
    <row r="256" spans="1:8" x14ac:dyDescent="0.25">
      <c r="A256" s="62" t="s">
        <v>44</v>
      </c>
      <c r="B256" s="65">
        <v>1</v>
      </c>
      <c r="C256" s="64"/>
      <c r="D256" s="64">
        <f>B256*C256</f>
        <v>0</v>
      </c>
      <c r="H256" s="91"/>
    </row>
    <row r="257" spans="1:8" x14ac:dyDescent="0.25">
      <c r="A257" s="62" t="s">
        <v>45</v>
      </c>
      <c r="B257" s="65">
        <v>1</v>
      </c>
      <c r="C257" s="64"/>
      <c r="D257" s="64">
        <f>B257*C257</f>
        <v>0</v>
      </c>
      <c r="H257" s="91"/>
    </row>
    <row r="258" spans="1:8" x14ac:dyDescent="0.25">
      <c r="A258" s="62" t="s">
        <v>46</v>
      </c>
      <c r="B258" s="65">
        <v>1</v>
      </c>
      <c r="C258" s="64"/>
      <c r="D258" s="64">
        <f>B258*C258</f>
        <v>0</v>
      </c>
      <c r="H258" s="91"/>
    </row>
    <row r="259" spans="1:8" x14ac:dyDescent="0.25">
      <c r="A259" s="62" t="s">
        <v>47</v>
      </c>
      <c r="B259" s="65">
        <v>1</v>
      </c>
      <c r="C259" s="64"/>
      <c r="D259" s="64">
        <f>B259*C259</f>
        <v>0</v>
      </c>
    </row>
    <row r="260" spans="1:8" x14ac:dyDescent="0.25">
      <c r="A260" s="85"/>
      <c r="B260" s="86"/>
      <c r="C260" s="87" t="str">
        <f>C251</f>
        <v>CUSTO/MÊS</v>
      </c>
      <c r="D260" s="88">
        <f>ROUND(SUM(D255:D259),2)</f>
        <v>0</v>
      </c>
    </row>
    <row r="261" spans="1:8" ht="15" customHeight="1" x14ac:dyDescent="0.25">
      <c r="A261" s="83"/>
      <c r="D261" s="58"/>
    </row>
    <row r="262" spans="1:8" x14ac:dyDescent="0.25">
      <c r="A262" s="84" t="s">
        <v>48</v>
      </c>
      <c r="D262" s="58"/>
    </row>
    <row r="263" spans="1:8" x14ac:dyDescent="0.25">
      <c r="A263" s="59" t="s">
        <v>28</v>
      </c>
      <c r="B263" s="60" t="s">
        <v>29</v>
      </c>
      <c r="C263" s="60" t="s">
        <v>30</v>
      </c>
      <c r="D263" s="61" t="s">
        <v>31</v>
      </c>
    </row>
    <row r="264" spans="1:8" x14ac:dyDescent="0.25">
      <c r="A264" s="62" t="s">
        <v>76</v>
      </c>
      <c r="B264" s="89">
        <f>2/12</f>
        <v>0.16666666666666666</v>
      </c>
      <c r="C264" s="64"/>
      <c r="D264" s="64">
        <f>B264*C264</f>
        <v>0</v>
      </c>
      <c r="H264" s="91"/>
    </row>
    <row r="265" spans="1:8" x14ac:dyDescent="0.25">
      <c r="A265" s="92" t="s">
        <v>50</v>
      </c>
      <c r="B265" s="89">
        <f>2/12</f>
        <v>0.16666666666666666</v>
      </c>
      <c r="C265" s="64"/>
      <c r="D265" s="64">
        <f>C265*B265</f>
        <v>0</v>
      </c>
      <c r="H265" s="91"/>
    </row>
    <row r="266" spans="1:8" x14ac:dyDescent="0.25">
      <c r="A266" s="92" t="s">
        <v>51</v>
      </c>
      <c r="B266" s="89">
        <f>4/12</f>
        <v>0.33333333333333331</v>
      </c>
      <c r="C266" s="64"/>
      <c r="D266" s="64">
        <f>C266*B266</f>
        <v>0</v>
      </c>
      <c r="H266" s="91"/>
    </row>
    <row r="267" spans="1:8" x14ac:dyDescent="0.25">
      <c r="A267" s="62" t="s">
        <v>60</v>
      </c>
      <c r="B267" s="89">
        <f>2/12</f>
        <v>0.16666666666666666</v>
      </c>
      <c r="C267" s="64"/>
      <c r="D267" s="64">
        <f>C267*B267</f>
        <v>0</v>
      </c>
      <c r="H267" s="91"/>
    </row>
    <row r="268" spans="1:8" x14ac:dyDescent="0.25">
      <c r="A268" s="118" t="s">
        <v>77</v>
      </c>
      <c r="B268" s="89">
        <f>4/12</f>
        <v>0.33333333333333331</v>
      </c>
      <c r="C268" s="64"/>
      <c r="D268" s="64">
        <f>C268*B268</f>
        <v>0</v>
      </c>
      <c r="H268" s="91"/>
    </row>
    <row r="269" spans="1:8" x14ac:dyDescent="0.25">
      <c r="A269" s="119" t="s">
        <v>78</v>
      </c>
      <c r="B269" s="89">
        <f>1/12</f>
        <v>8.3333333333333329E-2</v>
      </c>
      <c r="C269" s="64"/>
      <c r="D269" s="64">
        <f>C269*B269</f>
        <v>0</v>
      </c>
      <c r="H269" s="91"/>
    </row>
    <row r="270" spans="1:8" x14ac:dyDescent="0.25">
      <c r="A270" s="92" t="s">
        <v>79</v>
      </c>
      <c r="B270" s="120">
        <f>2/12</f>
        <v>0.16666666666666666</v>
      </c>
      <c r="C270" s="64"/>
      <c r="D270" s="112">
        <f>B270*C270</f>
        <v>0</v>
      </c>
      <c r="H270" s="91"/>
    </row>
    <row r="271" spans="1:8" x14ac:dyDescent="0.25">
      <c r="A271" s="119" t="s">
        <v>80</v>
      </c>
      <c r="B271" s="94">
        <f>4/12</f>
        <v>0.33333333333333331</v>
      </c>
      <c r="C271" s="64"/>
      <c r="D271" s="71">
        <f>C271*B271</f>
        <v>0</v>
      </c>
      <c r="H271" s="91"/>
    </row>
    <row r="272" spans="1:8" x14ac:dyDescent="0.25">
      <c r="A272" s="85"/>
      <c r="B272" s="86"/>
      <c r="C272" s="87" t="str">
        <f>C251</f>
        <v>CUSTO/MÊS</v>
      </c>
      <c r="D272" s="88">
        <f>ROUND(SUM(D264:D271),2)</f>
        <v>0</v>
      </c>
    </row>
    <row r="273" spans="1:4" ht="15" customHeight="1" x14ac:dyDescent="0.25">
      <c r="A273" s="83"/>
      <c r="D273" s="58"/>
    </row>
    <row r="274" spans="1:4" x14ac:dyDescent="0.25">
      <c r="A274" s="96"/>
      <c r="B274" s="74"/>
      <c r="C274" s="74" t="s">
        <v>54</v>
      </c>
      <c r="D274" s="97">
        <f>ROUND(SUM(D272,D260,D251)/180,2)</f>
        <v>0</v>
      </c>
    </row>
    <row r="275" spans="1:4" x14ac:dyDescent="0.25">
      <c r="A275" s="98"/>
      <c r="B275" s="77"/>
      <c r="C275" s="77" t="s">
        <v>55</v>
      </c>
      <c r="D275" s="99">
        <f>ROUND(SUM(D272,D260,D251),2)</f>
        <v>0</v>
      </c>
    </row>
    <row r="276" spans="1:4" x14ac:dyDescent="0.25">
      <c r="A276" s="98"/>
      <c r="B276" s="77"/>
      <c r="C276" s="225" t="s">
        <v>250</v>
      </c>
      <c r="D276" s="99">
        <f>D275*BDI!C17</f>
        <v>0</v>
      </c>
    </row>
    <row r="277" spans="1:4" x14ac:dyDescent="0.25">
      <c r="A277" s="121"/>
      <c r="B277" s="122"/>
      <c r="C277" s="122" t="s">
        <v>56</v>
      </c>
      <c r="D277" s="123">
        <f>SUM(D275:D276)</f>
        <v>0</v>
      </c>
    </row>
  </sheetData>
  <mergeCells count="11">
    <mergeCell ref="A243:D243"/>
    <mergeCell ref="A71:D71"/>
    <mergeCell ref="A106:D106"/>
    <mergeCell ref="A140:D140"/>
    <mergeCell ref="A174:D174"/>
    <mergeCell ref="A210:D210"/>
    <mergeCell ref="A2:D2"/>
    <mergeCell ref="A4:D4"/>
    <mergeCell ref="F4:G4"/>
    <mergeCell ref="A37:D37"/>
    <mergeCell ref="A70:D70"/>
  </mergeCells>
  <pageMargins left="0.51180555555555596" right="0.51180555555555596" top="0.78749999999999998" bottom="0.78749999999999998" header="0.511811023622047" footer="0.511811023622047"/>
  <pageSetup paperSize="9" scale="79" fitToHeight="0" orientation="portrait" horizontalDpi="300" verticalDpi="300" r:id="rId1"/>
  <rowBreaks count="7" manualBreakCount="7">
    <brk id="35" max="16383" man="1"/>
    <brk id="68" max="16383" man="1"/>
    <brk id="105" max="16383" man="1"/>
    <brk id="138" max="16383" man="1"/>
    <brk id="173" max="16383" man="1"/>
    <brk id="208" max="16383" man="1"/>
    <brk id="241" max="16383" man="1"/>
  </rowBreaks>
  <ignoredErrors>
    <ignoredError sqref="B197:B20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104857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5703125" style="54" customWidth="1"/>
    <col min="2" max="2" width="10.28515625" style="124" customWidth="1"/>
    <col min="3" max="3" width="14.42578125" style="49" customWidth="1"/>
    <col min="4" max="4" width="29.5703125" style="49" customWidth="1"/>
    <col min="5" max="5" width="19.7109375" style="49" customWidth="1"/>
    <col min="6" max="6" width="13.42578125" style="49" customWidth="1"/>
    <col min="7" max="7" width="15.7109375" style="49" customWidth="1"/>
    <col min="8" max="8" width="12.85546875" style="49" customWidth="1"/>
    <col min="9" max="1023" width="9.140625" style="49"/>
    <col min="1026" max="16382" width="9.140625" style="50"/>
    <col min="16383" max="16384" width="11.5703125" style="50" customWidth="1"/>
  </cols>
  <sheetData>
    <row r="1" spans="1:6" ht="47.25" customHeight="1" x14ac:dyDescent="0.25">
      <c r="A1" s="125"/>
      <c r="B1" s="126"/>
      <c r="C1" s="52"/>
      <c r="D1" s="52"/>
      <c r="E1" s="53"/>
    </row>
    <row r="2" spans="1:6" ht="23.25" customHeight="1" x14ac:dyDescent="0.25">
      <c r="A2" s="257" t="s">
        <v>81</v>
      </c>
      <c r="B2" s="257"/>
      <c r="C2" s="257"/>
      <c r="D2" s="257"/>
      <c r="E2" s="257"/>
    </row>
    <row r="3" spans="1:6" ht="15" customHeight="1" x14ac:dyDescent="0.25">
      <c r="A3" s="127"/>
      <c r="C3" s="49" t="s">
        <v>25</v>
      </c>
      <c r="E3" s="58"/>
    </row>
    <row r="4" spans="1:6" x14ac:dyDescent="0.25">
      <c r="A4" s="128"/>
      <c r="B4" s="129"/>
      <c r="C4" s="116"/>
      <c r="D4" s="116"/>
      <c r="E4" s="58"/>
      <c r="F4" s="67"/>
    </row>
    <row r="5" spans="1:6" ht="21.75" customHeight="1" x14ac:dyDescent="0.25">
      <c r="A5" s="258" t="s">
        <v>82</v>
      </c>
      <c r="B5" s="258"/>
      <c r="C5" s="258"/>
      <c r="D5" s="258"/>
      <c r="E5" s="258"/>
      <c r="F5" s="67"/>
    </row>
    <row r="6" spans="1:6" ht="21.75" customHeight="1" x14ac:dyDescent="0.25">
      <c r="A6" s="258" t="s">
        <v>83</v>
      </c>
      <c r="B6" s="258"/>
      <c r="C6" s="258"/>
      <c r="D6" s="258"/>
      <c r="E6" s="258"/>
      <c r="F6" s="67"/>
    </row>
    <row r="7" spans="1:6" x14ac:dyDescent="0.25">
      <c r="A7" s="130"/>
      <c r="B7" s="131"/>
      <c r="C7" s="56"/>
      <c r="D7" s="56"/>
      <c r="E7" s="57"/>
      <c r="F7" s="67"/>
    </row>
    <row r="8" spans="1:6" x14ac:dyDescent="0.25">
      <c r="A8" s="132" t="s">
        <v>28</v>
      </c>
      <c r="B8" s="133" t="s">
        <v>84</v>
      </c>
      <c r="C8" s="134" t="s">
        <v>29</v>
      </c>
      <c r="D8" s="134" t="s">
        <v>30</v>
      </c>
      <c r="E8" s="135" t="s">
        <v>31</v>
      </c>
      <c r="F8" s="67"/>
    </row>
    <row r="9" spans="1:6" x14ac:dyDescent="0.25">
      <c r="A9" s="136" t="s">
        <v>85</v>
      </c>
      <c r="B9" s="137" t="s">
        <v>86</v>
      </c>
      <c r="C9" s="137">
        <v>10</v>
      </c>
      <c r="D9" s="138"/>
      <c r="E9" s="138">
        <f t="shared" ref="E9:E48" si="0">D9*C9</f>
        <v>0</v>
      </c>
      <c r="F9" s="67"/>
    </row>
    <row r="10" spans="1:6" ht="22.5" x14ac:dyDescent="0.25">
      <c r="A10" s="136" t="s">
        <v>87</v>
      </c>
      <c r="B10" s="137" t="s">
        <v>88</v>
      </c>
      <c r="C10" s="137">
        <v>20</v>
      </c>
      <c r="D10" s="138"/>
      <c r="E10" s="138">
        <f t="shared" si="0"/>
        <v>0</v>
      </c>
    </row>
    <row r="11" spans="1:6" ht="18" customHeight="1" x14ac:dyDescent="0.25">
      <c r="A11" s="136" t="s">
        <v>89</v>
      </c>
      <c r="B11" s="137" t="s">
        <v>88</v>
      </c>
      <c r="C11" s="137">
        <v>5</v>
      </c>
      <c r="D11" s="138"/>
      <c r="E11" s="138">
        <f t="shared" si="0"/>
        <v>0</v>
      </c>
    </row>
    <row r="12" spans="1:6" ht="105" customHeight="1" x14ac:dyDescent="0.25">
      <c r="A12" s="136" t="s">
        <v>90</v>
      </c>
      <c r="B12" s="137" t="s">
        <v>91</v>
      </c>
      <c r="C12" s="137">
        <v>8</v>
      </c>
      <c r="D12" s="138"/>
      <c r="E12" s="138">
        <f t="shared" si="0"/>
        <v>0</v>
      </c>
    </row>
    <row r="13" spans="1:6" ht="99" customHeight="1" x14ac:dyDescent="0.25">
      <c r="A13" s="136" t="s">
        <v>92</v>
      </c>
      <c r="B13" s="137" t="s">
        <v>91</v>
      </c>
      <c r="C13" s="137">
        <v>20</v>
      </c>
      <c r="D13" s="138"/>
      <c r="E13" s="138">
        <f t="shared" si="0"/>
        <v>0</v>
      </c>
    </row>
    <row r="14" spans="1:6" ht="101.25" customHeight="1" x14ac:dyDescent="0.25">
      <c r="A14" s="136" t="s">
        <v>93</v>
      </c>
      <c r="B14" s="137" t="s">
        <v>91</v>
      </c>
      <c r="C14" s="137">
        <v>20</v>
      </c>
      <c r="D14" s="138"/>
      <c r="E14" s="138">
        <f t="shared" si="0"/>
        <v>0</v>
      </c>
    </row>
    <row r="15" spans="1:6" ht="33" customHeight="1" x14ac:dyDescent="0.25">
      <c r="A15" s="136" t="s">
        <v>94</v>
      </c>
      <c r="B15" s="137" t="s">
        <v>88</v>
      </c>
      <c r="C15" s="137">
        <v>5</v>
      </c>
      <c r="D15" s="138"/>
      <c r="E15" s="138">
        <f t="shared" si="0"/>
        <v>0</v>
      </c>
    </row>
    <row r="16" spans="1:6" ht="57" customHeight="1" x14ac:dyDescent="0.25">
      <c r="A16" s="136" t="s">
        <v>95</v>
      </c>
      <c r="B16" s="137" t="s">
        <v>88</v>
      </c>
      <c r="C16" s="137">
        <v>120</v>
      </c>
      <c r="D16" s="138"/>
      <c r="E16" s="138">
        <f t="shared" si="0"/>
        <v>0</v>
      </c>
    </row>
    <row r="17" spans="1:5" ht="101.25" x14ac:dyDescent="0.25">
      <c r="A17" s="136" t="s">
        <v>96</v>
      </c>
      <c r="B17" s="137" t="s">
        <v>86</v>
      </c>
      <c r="C17" s="137">
        <v>750</v>
      </c>
      <c r="D17" s="138"/>
      <c r="E17" s="138">
        <f t="shared" si="0"/>
        <v>0</v>
      </c>
    </row>
    <row r="18" spans="1:5" ht="101.25" x14ac:dyDescent="0.25">
      <c r="A18" s="136" t="s">
        <v>97</v>
      </c>
      <c r="B18" s="137" t="s">
        <v>86</v>
      </c>
      <c r="C18" s="137">
        <v>24</v>
      </c>
      <c r="D18" s="138"/>
      <c r="E18" s="138">
        <f t="shared" si="0"/>
        <v>0</v>
      </c>
    </row>
    <row r="19" spans="1:5" x14ac:dyDescent="0.25">
      <c r="A19" s="136" t="s">
        <v>98</v>
      </c>
      <c r="B19" s="137" t="s">
        <v>88</v>
      </c>
      <c r="C19" s="137">
        <v>2</v>
      </c>
      <c r="D19" s="138"/>
      <c r="E19" s="138">
        <f t="shared" si="0"/>
        <v>0</v>
      </c>
    </row>
    <row r="20" spans="1:5" x14ac:dyDescent="0.25">
      <c r="A20" s="136" t="s">
        <v>99</v>
      </c>
      <c r="B20" s="137" t="s">
        <v>88</v>
      </c>
      <c r="C20" s="137">
        <v>4</v>
      </c>
      <c r="D20" s="138"/>
      <c r="E20" s="138">
        <f t="shared" si="0"/>
        <v>0</v>
      </c>
    </row>
    <row r="21" spans="1:5" x14ac:dyDescent="0.25">
      <c r="A21" s="136" t="s">
        <v>100</v>
      </c>
      <c r="B21" s="137" t="s">
        <v>88</v>
      </c>
      <c r="C21" s="137">
        <v>80</v>
      </c>
      <c r="D21" s="138"/>
      <c r="E21" s="138">
        <f t="shared" si="0"/>
        <v>0</v>
      </c>
    </row>
    <row r="22" spans="1:5" x14ac:dyDescent="0.25">
      <c r="A22" s="136" t="s">
        <v>101</v>
      </c>
      <c r="B22" s="137" t="s">
        <v>88</v>
      </c>
      <c r="C22" s="137">
        <v>20</v>
      </c>
      <c r="D22" s="138"/>
      <c r="E22" s="138">
        <f t="shared" si="0"/>
        <v>0</v>
      </c>
    </row>
    <row r="23" spans="1:5" x14ac:dyDescent="0.25">
      <c r="A23" s="136" t="s">
        <v>102</v>
      </c>
      <c r="B23" s="137" t="s">
        <v>86</v>
      </c>
      <c r="C23" s="137">
        <v>550</v>
      </c>
      <c r="D23" s="138"/>
      <c r="E23" s="138">
        <f t="shared" si="0"/>
        <v>0</v>
      </c>
    </row>
    <row r="24" spans="1:5" x14ac:dyDescent="0.25">
      <c r="A24" s="136" t="s">
        <v>103</v>
      </c>
      <c r="B24" s="137" t="s">
        <v>104</v>
      </c>
      <c r="C24" s="137">
        <v>30</v>
      </c>
      <c r="D24" s="138"/>
      <c r="E24" s="138">
        <f t="shared" si="0"/>
        <v>0</v>
      </c>
    </row>
    <row r="25" spans="1:5" x14ac:dyDescent="0.25">
      <c r="A25" s="136" t="s">
        <v>105</v>
      </c>
      <c r="B25" s="137" t="s">
        <v>88</v>
      </c>
      <c r="C25" s="137">
        <v>30</v>
      </c>
      <c r="D25" s="138"/>
      <c r="E25" s="138">
        <f t="shared" si="0"/>
        <v>0</v>
      </c>
    </row>
    <row r="26" spans="1:5" x14ac:dyDescent="0.25">
      <c r="A26" s="136" t="s">
        <v>106</v>
      </c>
      <c r="B26" s="137" t="s">
        <v>107</v>
      </c>
      <c r="C26" s="137">
        <v>10</v>
      </c>
      <c r="D26" s="138"/>
      <c r="E26" s="138">
        <f t="shared" si="0"/>
        <v>0</v>
      </c>
    </row>
    <row r="27" spans="1:5" ht="33.75" x14ac:dyDescent="0.25">
      <c r="A27" s="136" t="s">
        <v>108</v>
      </c>
      <c r="B27" s="137" t="s">
        <v>88</v>
      </c>
      <c r="C27" s="137">
        <v>30</v>
      </c>
      <c r="D27" s="138"/>
      <c r="E27" s="138">
        <f t="shared" si="0"/>
        <v>0</v>
      </c>
    </row>
    <row r="28" spans="1:5" x14ac:dyDescent="0.25">
      <c r="A28" s="136" t="s">
        <v>109</v>
      </c>
      <c r="B28" s="137" t="s">
        <v>88</v>
      </c>
      <c r="C28" s="137">
        <v>50</v>
      </c>
      <c r="D28" s="138"/>
      <c r="E28" s="138">
        <f t="shared" si="0"/>
        <v>0</v>
      </c>
    </row>
    <row r="29" spans="1:5" x14ac:dyDescent="0.25">
      <c r="A29" s="204" t="s">
        <v>110</v>
      </c>
      <c r="B29" s="137" t="s">
        <v>88</v>
      </c>
      <c r="C29" s="137">
        <v>36</v>
      </c>
      <c r="D29" s="138"/>
      <c r="E29" s="138">
        <f t="shared" si="0"/>
        <v>0</v>
      </c>
    </row>
    <row r="30" spans="1:5" ht="51" customHeight="1" x14ac:dyDescent="0.25">
      <c r="A30" s="136" t="s">
        <v>111</v>
      </c>
      <c r="B30" s="137" t="s">
        <v>88</v>
      </c>
      <c r="C30" s="137">
        <v>2</v>
      </c>
      <c r="D30" s="138"/>
      <c r="E30" s="138">
        <f t="shared" si="0"/>
        <v>0</v>
      </c>
    </row>
    <row r="31" spans="1:5" ht="40.5" customHeight="1" x14ac:dyDescent="0.25">
      <c r="A31" s="136" t="s">
        <v>112</v>
      </c>
      <c r="B31" s="137" t="s">
        <v>88</v>
      </c>
      <c r="C31" s="137">
        <v>50</v>
      </c>
      <c r="D31" s="138"/>
      <c r="E31" s="138">
        <f t="shared" si="0"/>
        <v>0</v>
      </c>
    </row>
    <row r="32" spans="1:5" ht="33.75" customHeight="1" x14ac:dyDescent="0.25">
      <c r="A32" s="136" t="s">
        <v>113</v>
      </c>
      <c r="B32" s="137" t="s">
        <v>114</v>
      </c>
      <c r="C32" s="137">
        <v>180</v>
      </c>
      <c r="D32" s="138"/>
      <c r="E32" s="138">
        <f t="shared" si="0"/>
        <v>0</v>
      </c>
    </row>
    <row r="33" spans="1:5" ht="32.25" customHeight="1" x14ac:dyDescent="0.25">
      <c r="A33" s="136" t="s">
        <v>115</v>
      </c>
      <c r="B33" s="137" t="s">
        <v>104</v>
      </c>
      <c r="C33" s="137">
        <v>140</v>
      </c>
      <c r="D33" s="138"/>
      <c r="E33" s="138">
        <f t="shared" si="0"/>
        <v>0</v>
      </c>
    </row>
    <row r="34" spans="1:5" x14ac:dyDescent="0.25">
      <c r="A34" s="136" t="s">
        <v>116</v>
      </c>
      <c r="B34" s="137" t="s">
        <v>88</v>
      </c>
      <c r="C34" s="137">
        <v>140</v>
      </c>
      <c r="D34" s="138"/>
      <c r="E34" s="138">
        <f t="shared" si="0"/>
        <v>0</v>
      </c>
    </row>
    <row r="35" spans="1:5" x14ac:dyDescent="0.25">
      <c r="A35" s="136" t="s">
        <v>117</v>
      </c>
      <c r="B35" s="137" t="s">
        <v>88</v>
      </c>
      <c r="C35" s="137">
        <v>30</v>
      </c>
      <c r="D35" s="138"/>
      <c r="E35" s="138">
        <f t="shared" si="0"/>
        <v>0</v>
      </c>
    </row>
    <row r="36" spans="1:5" x14ac:dyDescent="0.25">
      <c r="A36" s="136" t="s">
        <v>118</v>
      </c>
      <c r="B36" s="137" t="s">
        <v>88</v>
      </c>
      <c r="C36" s="137">
        <v>50</v>
      </c>
      <c r="D36" s="138"/>
      <c r="E36" s="138">
        <f t="shared" si="0"/>
        <v>0</v>
      </c>
    </row>
    <row r="37" spans="1:5" x14ac:dyDescent="0.25">
      <c r="A37" s="136" t="s">
        <v>119</v>
      </c>
      <c r="B37" s="137" t="s">
        <v>91</v>
      </c>
      <c r="C37" s="137">
        <v>80</v>
      </c>
      <c r="D37" s="138"/>
      <c r="E37" s="138">
        <f t="shared" si="0"/>
        <v>0</v>
      </c>
    </row>
    <row r="38" spans="1:5" ht="31.5" customHeight="1" x14ac:dyDescent="0.25">
      <c r="A38" s="205" t="s">
        <v>120</v>
      </c>
      <c r="B38" s="137" t="s">
        <v>88</v>
      </c>
      <c r="C38" s="137">
        <v>80</v>
      </c>
      <c r="D38" s="138"/>
      <c r="E38" s="138">
        <f t="shared" si="0"/>
        <v>0</v>
      </c>
    </row>
    <row r="39" spans="1:5" ht="28.5" customHeight="1" x14ac:dyDescent="0.25">
      <c r="A39" s="136" t="s">
        <v>121</v>
      </c>
      <c r="B39" s="137" t="s">
        <v>114</v>
      </c>
      <c r="C39" s="137">
        <v>15</v>
      </c>
      <c r="D39" s="138"/>
      <c r="E39" s="138">
        <f t="shared" si="0"/>
        <v>0</v>
      </c>
    </row>
    <row r="40" spans="1:5" ht="27.75" customHeight="1" x14ac:dyDescent="0.25">
      <c r="A40" s="136" t="s">
        <v>122</v>
      </c>
      <c r="B40" s="137" t="s">
        <v>114</v>
      </c>
      <c r="C40" s="137">
        <v>20</v>
      </c>
      <c r="D40" s="138"/>
      <c r="E40" s="138">
        <f t="shared" si="0"/>
        <v>0</v>
      </c>
    </row>
    <row r="41" spans="1:5" ht="101.25" x14ac:dyDescent="0.25">
      <c r="A41" s="136" t="s">
        <v>123</v>
      </c>
      <c r="B41" s="137" t="s">
        <v>91</v>
      </c>
      <c r="C41" s="137">
        <v>10</v>
      </c>
      <c r="D41" s="138"/>
      <c r="E41" s="138">
        <f t="shared" si="0"/>
        <v>0</v>
      </c>
    </row>
    <row r="42" spans="1:5" x14ac:dyDescent="0.25">
      <c r="A42" s="136" t="s">
        <v>124</v>
      </c>
      <c r="B42" s="137" t="s">
        <v>86</v>
      </c>
      <c r="C42" s="137">
        <v>5</v>
      </c>
      <c r="D42" s="138"/>
      <c r="E42" s="138">
        <f t="shared" si="0"/>
        <v>0</v>
      </c>
    </row>
    <row r="43" spans="1:5" x14ac:dyDescent="0.25">
      <c r="A43" s="136" t="s">
        <v>125</v>
      </c>
      <c r="B43" s="137" t="s">
        <v>88</v>
      </c>
      <c r="C43" s="137">
        <v>2</v>
      </c>
      <c r="D43" s="138"/>
      <c r="E43" s="138">
        <f t="shared" si="0"/>
        <v>0</v>
      </c>
    </row>
    <row r="44" spans="1:5" x14ac:dyDescent="0.25">
      <c r="A44" s="136" t="s">
        <v>126</v>
      </c>
      <c r="B44" s="137" t="s">
        <v>88</v>
      </c>
      <c r="C44" s="137">
        <v>30</v>
      </c>
      <c r="D44" s="138"/>
      <c r="E44" s="138">
        <f t="shared" si="0"/>
        <v>0</v>
      </c>
    </row>
    <row r="45" spans="1:5" x14ac:dyDescent="0.25">
      <c r="A45" s="136" t="s">
        <v>127</v>
      </c>
      <c r="B45" s="137" t="s">
        <v>88</v>
      </c>
      <c r="C45" s="137">
        <v>40</v>
      </c>
      <c r="D45" s="138"/>
      <c r="E45" s="138">
        <f t="shared" si="0"/>
        <v>0</v>
      </c>
    </row>
    <row r="46" spans="1:5" x14ac:dyDescent="0.25">
      <c r="A46" s="136" t="s">
        <v>128</v>
      </c>
      <c r="B46" s="137" t="s">
        <v>88</v>
      </c>
      <c r="C46" s="137">
        <v>1</v>
      </c>
      <c r="D46" s="138"/>
      <c r="E46" s="138">
        <f t="shared" si="0"/>
        <v>0</v>
      </c>
    </row>
    <row r="47" spans="1:5" x14ac:dyDescent="0.25">
      <c r="A47" s="136" t="s">
        <v>129</v>
      </c>
      <c r="B47" s="137" t="s">
        <v>88</v>
      </c>
      <c r="C47" s="137">
        <v>2</v>
      </c>
      <c r="D47" s="138"/>
      <c r="E47" s="138">
        <f t="shared" si="0"/>
        <v>0</v>
      </c>
    </row>
    <row r="48" spans="1:5" x14ac:dyDescent="0.25">
      <c r="A48" s="136" t="s">
        <v>130</v>
      </c>
      <c r="B48" s="137" t="s">
        <v>88</v>
      </c>
      <c r="C48" s="137">
        <v>4</v>
      </c>
      <c r="D48" s="138"/>
      <c r="E48" s="138">
        <f t="shared" si="0"/>
        <v>0</v>
      </c>
    </row>
    <row r="49" spans="1:5" x14ac:dyDescent="0.25">
      <c r="A49" s="139"/>
      <c r="B49" s="140"/>
      <c r="C49" s="141"/>
      <c r="D49" s="142" t="s">
        <v>41</v>
      </c>
      <c r="E49" s="143">
        <f>SUM(E9:E48)</f>
        <v>0</v>
      </c>
    </row>
    <row r="50" spans="1:5" x14ac:dyDescent="0.25">
      <c r="A50" s="144"/>
      <c r="B50" s="145"/>
      <c r="C50" s="146"/>
      <c r="D50" s="225" t="s">
        <v>251</v>
      </c>
      <c r="E50" s="147">
        <f>E49*'BDI FORNECIMENTO DE MATERIAL'!C16</f>
        <v>0</v>
      </c>
    </row>
    <row r="51" spans="1:5" x14ac:dyDescent="0.25">
      <c r="A51" s="148"/>
      <c r="B51" s="149"/>
      <c r="C51" s="150"/>
      <c r="D51" s="151" t="s">
        <v>131</v>
      </c>
      <c r="E51" s="152">
        <f>SUM(E49:E50)</f>
        <v>0</v>
      </c>
    </row>
    <row r="59" spans="1:5" x14ac:dyDescent="0.25">
      <c r="D59" s="153"/>
    </row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autoFilter ref="A8:E51" xr:uid="{00000000-0009-0000-0000-000003000000}"/>
  <mergeCells count="3">
    <mergeCell ref="A2:E2"/>
    <mergeCell ref="A5:E5"/>
    <mergeCell ref="A6:E6"/>
  </mergeCells>
  <pageMargins left="0.51180555555555596" right="0.51180555555555596" top="0.78749999999999998" bottom="0.78749999999999998" header="0.511811023622047" footer="0.511811023622047"/>
  <pageSetup paperSize="9" scale="72" fitToHeight="0" orientation="portrait" horizontalDpi="300" verticalDpi="300" r:id="rId1"/>
  <rowBreaks count="1" manualBreakCount="1">
    <brk id="1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FB104857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5703125" style="54" customWidth="1"/>
    <col min="2" max="2" width="10.28515625" style="124" customWidth="1"/>
    <col min="3" max="3" width="14.42578125" style="49" customWidth="1"/>
    <col min="4" max="4" width="29.5703125" style="49" customWidth="1"/>
    <col min="5" max="5" width="19.7109375" style="49" customWidth="1"/>
    <col min="6" max="6" width="13.42578125" style="49" customWidth="1"/>
    <col min="7" max="7" width="15.7109375" style="49" customWidth="1"/>
    <col min="8" max="8" width="12.85546875" style="49" customWidth="1"/>
    <col min="9" max="1023" width="9.140625" style="49"/>
    <col min="1026" max="16382" width="9.140625" style="50"/>
    <col min="16383" max="16384" width="11.5703125" customWidth="1"/>
  </cols>
  <sheetData>
    <row r="1" spans="1:6" ht="47.25" customHeight="1" x14ac:dyDescent="0.25">
      <c r="A1" s="125"/>
      <c r="B1" s="126"/>
      <c r="C1" s="52"/>
      <c r="D1" s="52"/>
      <c r="E1" s="53"/>
    </row>
    <row r="2" spans="1:6" ht="23.25" customHeight="1" x14ac:dyDescent="0.25">
      <c r="A2" s="257" t="s">
        <v>81</v>
      </c>
      <c r="B2" s="257"/>
      <c r="C2" s="257"/>
      <c r="D2" s="257"/>
      <c r="E2" s="257"/>
    </row>
    <row r="3" spans="1:6" ht="15" customHeight="1" x14ac:dyDescent="0.25">
      <c r="A3" s="127"/>
      <c r="C3" s="49" t="s">
        <v>25</v>
      </c>
      <c r="E3" s="58"/>
    </row>
    <row r="4" spans="1:6" x14ac:dyDescent="0.25">
      <c r="A4" s="128"/>
      <c r="B4" s="129"/>
      <c r="C4" s="116"/>
      <c r="D4" s="116"/>
      <c r="E4" s="58"/>
      <c r="F4" s="67"/>
    </row>
    <row r="5" spans="1:6" ht="21.75" customHeight="1" x14ac:dyDescent="0.25">
      <c r="A5" s="258" t="s">
        <v>82</v>
      </c>
      <c r="B5" s="258"/>
      <c r="C5" s="258"/>
      <c r="D5" s="258"/>
      <c r="E5" s="258"/>
      <c r="F5" s="67"/>
    </row>
    <row r="6" spans="1:6" ht="21.75" customHeight="1" x14ac:dyDescent="0.25">
      <c r="A6" s="258" t="s">
        <v>132</v>
      </c>
      <c r="B6" s="258"/>
      <c r="C6" s="258"/>
      <c r="D6" s="258"/>
      <c r="E6" s="258"/>
      <c r="F6" s="67"/>
    </row>
    <row r="7" spans="1:6" x14ac:dyDescent="0.25">
      <c r="A7" s="130"/>
      <c r="B7" s="131"/>
      <c r="C7" s="56"/>
      <c r="D7" s="56"/>
      <c r="E7" s="57"/>
      <c r="F7" s="67"/>
    </row>
    <row r="8" spans="1:6" x14ac:dyDescent="0.25">
      <c r="A8" s="132" t="s">
        <v>28</v>
      </c>
      <c r="B8" s="133" t="s">
        <v>84</v>
      </c>
      <c r="C8" s="134" t="s">
        <v>29</v>
      </c>
      <c r="D8" s="134" t="s">
        <v>30</v>
      </c>
      <c r="E8" s="135" t="s">
        <v>31</v>
      </c>
      <c r="F8" s="67"/>
    </row>
    <row r="9" spans="1:6" ht="28.5" customHeight="1" x14ac:dyDescent="0.25">
      <c r="A9" s="38" t="s">
        <v>133</v>
      </c>
      <c r="B9" s="137" t="s">
        <v>88</v>
      </c>
      <c r="C9" s="137">
        <v>8</v>
      </c>
      <c r="D9" s="138"/>
      <c r="E9" s="138">
        <f t="shared" ref="E9:E51" si="0">D9*C9</f>
        <v>0</v>
      </c>
      <c r="F9" s="67"/>
    </row>
    <row r="10" spans="1:6" x14ac:dyDescent="0.25">
      <c r="A10" s="136" t="s">
        <v>85</v>
      </c>
      <c r="B10" s="137" t="s">
        <v>86</v>
      </c>
      <c r="C10" s="137">
        <v>8</v>
      </c>
      <c r="D10" s="138"/>
      <c r="E10" s="138">
        <f t="shared" si="0"/>
        <v>0</v>
      </c>
      <c r="F10" s="67"/>
    </row>
    <row r="11" spans="1:6" ht="18" customHeight="1" x14ac:dyDescent="0.25">
      <c r="A11" s="136" t="s">
        <v>89</v>
      </c>
      <c r="B11" s="137" t="s">
        <v>88</v>
      </c>
      <c r="C11" s="137">
        <v>4</v>
      </c>
      <c r="D11" s="138"/>
      <c r="E11" s="138">
        <f t="shared" si="0"/>
        <v>0</v>
      </c>
    </row>
    <row r="12" spans="1:6" ht="105" customHeight="1" x14ac:dyDescent="0.25">
      <c r="A12" s="136" t="s">
        <v>90</v>
      </c>
      <c r="B12" s="137" t="s">
        <v>91</v>
      </c>
      <c r="C12" s="137">
        <v>5</v>
      </c>
      <c r="D12" s="138"/>
      <c r="E12" s="138">
        <f t="shared" si="0"/>
        <v>0</v>
      </c>
    </row>
    <row r="13" spans="1:6" ht="99" customHeight="1" x14ac:dyDescent="0.25">
      <c r="A13" s="136" t="s">
        <v>92</v>
      </c>
      <c r="B13" s="137" t="s">
        <v>91</v>
      </c>
      <c r="C13" s="137">
        <v>15</v>
      </c>
      <c r="D13" s="138"/>
      <c r="E13" s="138">
        <f t="shared" si="0"/>
        <v>0</v>
      </c>
    </row>
    <row r="14" spans="1:6" ht="101.25" customHeight="1" x14ac:dyDescent="0.25">
      <c r="A14" s="136" t="s">
        <v>93</v>
      </c>
      <c r="B14" s="137" t="s">
        <v>91</v>
      </c>
      <c r="C14" s="137">
        <v>15</v>
      </c>
      <c r="D14" s="138"/>
      <c r="E14" s="138">
        <f t="shared" si="0"/>
        <v>0</v>
      </c>
    </row>
    <row r="15" spans="1:6" ht="33" customHeight="1" x14ac:dyDescent="0.25">
      <c r="A15" s="136" t="s">
        <v>94</v>
      </c>
      <c r="B15" s="137" t="s">
        <v>88</v>
      </c>
      <c r="C15" s="137">
        <v>5</v>
      </c>
      <c r="D15" s="138"/>
      <c r="E15" s="138">
        <f t="shared" si="0"/>
        <v>0</v>
      </c>
    </row>
    <row r="16" spans="1:6" ht="57" customHeight="1" x14ac:dyDescent="0.25">
      <c r="A16" s="136" t="s">
        <v>95</v>
      </c>
      <c r="B16" s="137" t="s">
        <v>88</v>
      </c>
      <c r="C16" s="137">
        <v>80</v>
      </c>
      <c r="D16" s="138"/>
      <c r="E16" s="138">
        <f t="shared" si="0"/>
        <v>0</v>
      </c>
    </row>
    <row r="17" spans="1:5" ht="101.25" x14ac:dyDescent="0.25">
      <c r="A17" s="136" t="s">
        <v>96</v>
      </c>
      <c r="B17" s="137" t="s">
        <v>86</v>
      </c>
      <c r="C17" s="137">
        <v>550</v>
      </c>
      <c r="D17" s="138"/>
      <c r="E17" s="138">
        <f t="shared" si="0"/>
        <v>0</v>
      </c>
    </row>
    <row r="18" spans="1:5" ht="31.5" customHeight="1" x14ac:dyDescent="0.25">
      <c r="A18" s="43" t="s">
        <v>134</v>
      </c>
      <c r="B18" s="137" t="s">
        <v>88</v>
      </c>
      <c r="C18" s="137">
        <v>44</v>
      </c>
      <c r="D18" s="138"/>
      <c r="E18" s="138">
        <f t="shared" si="0"/>
        <v>0</v>
      </c>
    </row>
    <row r="19" spans="1:5" ht="103.15" customHeight="1" x14ac:dyDescent="0.25">
      <c r="A19" s="136" t="s">
        <v>97</v>
      </c>
      <c r="B19" s="137" t="s">
        <v>86</v>
      </c>
      <c r="C19" s="137">
        <v>20</v>
      </c>
      <c r="D19" s="138"/>
      <c r="E19" s="138">
        <f t="shared" si="0"/>
        <v>0</v>
      </c>
    </row>
    <row r="20" spans="1:5" x14ac:dyDescent="0.25">
      <c r="A20" s="136" t="s">
        <v>98</v>
      </c>
      <c r="B20" s="137" t="s">
        <v>88</v>
      </c>
      <c r="C20" s="137">
        <v>2</v>
      </c>
      <c r="D20" s="138"/>
      <c r="E20" s="138">
        <f t="shared" si="0"/>
        <v>0</v>
      </c>
    </row>
    <row r="21" spans="1:5" x14ac:dyDescent="0.25">
      <c r="A21" s="136" t="s">
        <v>99</v>
      </c>
      <c r="B21" s="137" t="s">
        <v>88</v>
      </c>
      <c r="C21" s="137">
        <v>2</v>
      </c>
      <c r="D21" s="138"/>
      <c r="E21" s="138">
        <f t="shared" si="0"/>
        <v>0</v>
      </c>
    </row>
    <row r="22" spans="1:5" x14ac:dyDescent="0.25">
      <c r="A22" s="136" t="s">
        <v>100</v>
      </c>
      <c r="B22" s="137" t="s">
        <v>88</v>
      </c>
      <c r="C22" s="137">
        <v>55</v>
      </c>
      <c r="D22" s="138"/>
      <c r="E22" s="138">
        <f t="shared" si="0"/>
        <v>0</v>
      </c>
    </row>
    <row r="23" spans="1:5" x14ac:dyDescent="0.25">
      <c r="A23" s="136" t="s">
        <v>101</v>
      </c>
      <c r="B23" s="137" t="s">
        <v>88</v>
      </c>
      <c r="C23" s="137">
        <v>15</v>
      </c>
      <c r="D23" s="138"/>
      <c r="E23" s="138">
        <f t="shared" si="0"/>
        <v>0</v>
      </c>
    </row>
    <row r="24" spans="1:5" x14ac:dyDescent="0.25">
      <c r="A24" s="136" t="s">
        <v>102</v>
      </c>
      <c r="B24" s="137" t="s">
        <v>86</v>
      </c>
      <c r="C24" s="137">
        <v>290</v>
      </c>
      <c r="D24" s="138"/>
      <c r="E24" s="138">
        <f t="shared" si="0"/>
        <v>0</v>
      </c>
    </row>
    <row r="25" spans="1:5" x14ac:dyDescent="0.25">
      <c r="A25" s="136" t="s">
        <v>103</v>
      </c>
      <c r="B25" s="137" t="s">
        <v>104</v>
      </c>
      <c r="C25" s="137">
        <v>25</v>
      </c>
      <c r="D25" s="138"/>
      <c r="E25" s="138">
        <f t="shared" si="0"/>
        <v>0</v>
      </c>
    </row>
    <row r="26" spans="1:5" x14ac:dyDescent="0.25">
      <c r="A26" s="38" t="s">
        <v>135</v>
      </c>
      <c r="B26" s="137" t="s">
        <v>88</v>
      </c>
      <c r="C26" s="137">
        <v>5</v>
      </c>
      <c r="D26" s="138"/>
      <c r="E26" s="138">
        <f t="shared" si="0"/>
        <v>0</v>
      </c>
    </row>
    <row r="27" spans="1:5" x14ac:dyDescent="0.25">
      <c r="A27" s="136" t="s">
        <v>105</v>
      </c>
      <c r="B27" s="137" t="s">
        <v>88</v>
      </c>
      <c r="C27" s="137">
        <v>10</v>
      </c>
      <c r="D27" s="138"/>
      <c r="E27" s="138">
        <f t="shared" si="0"/>
        <v>0</v>
      </c>
    </row>
    <row r="28" spans="1:5" x14ac:dyDescent="0.25">
      <c r="A28" s="136" t="s">
        <v>106</v>
      </c>
      <c r="B28" s="137" t="s">
        <v>107</v>
      </c>
      <c r="C28" s="137">
        <v>4</v>
      </c>
      <c r="D28" s="138"/>
      <c r="E28" s="138">
        <f t="shared" si="0"/>
        <v>0</v>
      </c>
    </row>
    <row r="29" spans="1:5" ht="33.75" x14ac:dyDescent="0.25">
      <c r="A29" s="136" t="s">
        <v>108</v>
      </c>
      <c r="B29" s="137" t="s">
        <v>88</v>
      </c>
      <c r="C29" s="137">
        <v>55</v>
      </c>
      <c r="D29" s="138"/>
      <c r="E29" s="138">
        <f t="shared" si="0"/>
        <v>0</v>
      </c>
    </row>
    <row r="30" spans="1:5" x14ac:dyDescent="0.25">
      <c r="A30" s="136" t="s">
        <v>109</v>
      </c>
      <c r="B30" s="137" t="s">
        <v>88</v>
      </c>
      <c r="C30" s="137">
        <v>25</v>
      </c>
      <c r="D30" s="138"/>
      <c r="E30" s="138">
        <f t="shared" si="0"/>
        <v>0</v>
      </c>
    </row>
    <row r="31" spans="1:5" x14ac:dyDescent="0.25">
      <c r="A31" s="136" t="s">
        <v>110</v>
      </c>
      <c r="B31" s="137" t="s">
        <v>88</v>
      </c>
      <c r="C31" s="137">
        <v>8</v>
      </c>
      <c r="D31" s="138"/>
      <c r="E31" s="138">
        <f t="shared" si="0"/>
        <v>0</v>
      </c>
    </row>
    <row r="32" spans="1:5" ht="51" customHeight="1" x14ac:dyDescent="0.25">
      <c r="A32" s="136" t="s">
        <v>111</v>
      </c>
      <c r="B32" s="137" t="s">
        <v>88</v>
      </c>
      <c r="C32" s="137">
        <v>1</v>
      </c>
      <c r="D32" s="138"/>
      <c r="E32" s="138">
        <f t="shared" si="0"/>
        <v>0</v>
      </c>
    </row>
    <row r="33" spans="1:5" ht="40.5" customHeight="1" x14ac:dyDescent="0.25">
      <c r="A33" s="136" t="s">
        <v>112</v>
      </c>
      <c r="B33" s="137" t="s">
        <v>88</v>
      </c>
      <c r="C33" s="137">
        <v>25</v>
      </c>
      <c r="D33" s="138"/>
      <c r="E33" s="138">
        <f t="shared" si="0"/>
        <v>0</v>
      </c>
    </row>
    <row r="34" spans="1:5" ht="33.75" customHeight="1" x14ac:dyDescent="0.25">
      <c r="A34" s="136" t="s">
        <v>113</v>
      </c>
      <c r="B34" s="137" t="s">
        <v>114</v>
      </c>
      <c r="C34" s="137">
        <v>80</v>
      </c>
      <c r="D34" s="138"/>
      <c r="E34" s="138">
        <f t="shared" si="0"/>
        <v>0</v>
      </c>
    </row>
    <row r="35" spans="1:5" ht="32.25" customHeight="1" x14ac:dyDescent="0.25">
      <c r="A35" s="136" t="s">
        <v>115</v>
      </c>
      <c r="B35" s="137" t="s">
        <v>104</v>
      </c>
      <c r="C35" s="137">
        <v>80</v>
      </c>
      <c r="D35" s="138"/>
      <c r="E35" s="138">
        <f t="shared" si="0"/>
        <v>0</v>
      </c>
    </row>
    <row r="36" spans="1:5" x14ac:dyDescent="0.25">
      <c r="A36" s="136" t="s">
        <v>116</v>
      </c>
      <c r="B36" s="137" t="s">
        <v>88</v>
      </c>
      <c r="C36" s="137">
        <v>80</v>
      </c>
      <c r="D36" s="138"/>
      <c r="E36" s="138">
        <f t="shared" si="0"/>
        <v>0</v>
      </c>
    </row>
    <row r="37" spans="1:5" x14ac:dyDescent="0.25">
      <c r="A37" s="38" t="s">
        <v>136</v>
      </c>
      <c r="B37" s="137" t="s">
        <v>88</v>
      </c>
      <c r="C37" s="137">
        <v>1</v>
      </c>
      <c r="D37" s="138"/>
      <c r="E37" s="138">
        <f t="shared" si="0"/>
        <v>0</v>
      </c>
    </row>
    <row r="38" spans="1:5" x14ac:dyDescent="0.25">
      <c r="A38" s="136" t="s">
        <v>117</v>
      </c>
      <c r="B38" s="137" t="s">
        <v>88</v>
      </c>
      <c r="C38" s="137">
        <v>8</v>
      </c>
      <c r="D38" s="138"/>
      <c r="E38" s="138">
        <f t="shared" si="0"/>
        <v>0</v>
      </c>
    </row>
    <row r="39" spans="1:5" x14ac:dyDescent="0.25">
      <c r="A39" s="136" t="s">
        <v>118</v>
      </c>
      <c r="B39" s="137" t="s">
        <v>88</v>
      </c>
      <c r="C39" s="137">
        <v>8</v>
      </c>
      <c r="D39" s="138"/>
      <c r="E39" s="138">
        <f t="shared" si="0"/>
        <v>0</v>
      </c>
    </row>
    <row r="40" spans="1:5" x14ac:dyDescent="0.25">
      <c r="A40" s="136" t="s">
        <v>119</v>
      </c>
      <c r="B40" s="137" t="s">
        <v>91</v>
      </c>
      <c r="C40" s="137">
        <v>15</v>
      </c>
      <c r="D40" s="138"/>
      <c r="E40" s="138">
        <f t="shared" si="0"/>
        <v>0</v>
      </c>
    </row>
    <row r="41" spans="1:5" x14ac:dyDescent="0.25">
      <c r="A41" s="38" t="s">
        <v>137</v>
      </c>
      <c r="B41" s="137" t="s">
        <v>88</v>
      </c>
      <c r="C41" s="137">
        <v>5</v>
      </c>
      <c r="D41" s="138"/>
      <c r="E41" s="138">
        <f t="shared" si="0"/>
        <v>0</v>
      </c>
    </row>
    <row r="42" spans="1:5" ht="31.5" customHeight="1" x14ac:dyDescent="0.25">
      <c r="A42" s="136" t="s">
        <v>120</v>
      </c>
      <c r="B42" s="137" t="s">
        <v>88</v>
      </c>
      <c r="C42" s="137">
        <v>60</v>
      </c>
      <c r="D42" s="138"/>
      <c r="E42" s="138">
        <f t="shared" si="0"/>
        <v>0</v>
      </c>
    </row>
    <row r="43" spans="1:5" ht="28.5" customHeight="1" x14ac:dyDescent="0.25">
      <c r="A43" s="136" t="s">
        <v>121</v>
      </c>
      <c r="B43" s="137" t="s">
        <v>114</v>
      </c>
      <c r="C43" s="137">
        <v>3</v>
      </c>
      <c r="D43" s="138"/>
      <c r="E43" s="138">
        <f t="shared" si="0"/>
        <v>0</v>
      </c>
    </row>
    <row r="44" spans="1:5" ht="27.75" customHeight="1" x14ac:dyDescent="0.25">
      <c r="A44" s="136" t="s">
        <v>122</v>
      </c>
      <c r="B44" s="137" t="s">
        <v>114</v>
      </c>
      <c r="C44" s="137">
        <v>5</v>
      </c>
      <c r="D44" s="138"/>
      <c r="E44" s="138">
        <f t="shared" si="0"/>
        <v>0</v>
      </c>
    </row>
    <row r="45" spans="1:5" ht="101.25" x14ac:dyDescent="0.25">
      <c r="A45" s="136" t="s">
        <v>123</v>
      </c>
      <c r="B45" s="137" t="s">
        <v>91</v>
      </c>
      <c r="C45" s="137">
        <v>8</v>
      </c>
      <c r="D45" s="138"/>
      <c r="E45" s="138">
        <f t="shared" si="0"/>
        <v>0</v>
      </c>
    </row>
    <row r="46" spans="1:5" x14ac:dyDescent="0.25">
      <c r="A46" s="136" t="s">
        <v>125</v>
      </c>
      <c r="B46" s="137" t="s">
        <v>88</v>
      </c>
      <c r="C46" s="137">
        <v>1</v>
      </c>
      <c r="D46" s="138"/>
      <c r="E46" s="138">
        <f t="shared" si="0"/>
        <v>0</v>
      </c>
    </row>
    <row r="47" spans="1:5" x14ac:dyDescent="0.25">
      <c r="A47" s="136" t="s">
        <v>126</v>
      </c>
      <c r="B47" s="137" t="s">
        <v>88</v>
      </c>
      <c r="C47" s="137">
        <v>8</v>
      </c>
      <c r="D47" s="138"/>
      <c r="E47" s="138">
        <f t="shared" si="0"/>
        <v>0</v>
      </c>
    </row>
    <row r="48" spans="1:5" x14ac:dyDescent="0.25">
      <c r="A48" s="136" t="s">
        <v>127</v>
      </c>
      <c r="B48" s="137" t="s">
        <v>88</v>
      </c>
      <c r="C48" s="137">
        <v>8</v>
      </c>
      <c r="D48" s="138"/>
      <c r="E48" s="138">
        <f t="shared" si="0"/>
        <v>0</v>
      </c>
    </row>
    <row r="49" spans="1:5" x14ac:dyDescent="0.25">
      <c r="A49" s="136" t="s">
        <v>128</v>
      </c>
      <c r="B49" s="137" t="s">
        <v>88</v>
      </c>
      <c r="C49" s="137">
        <v>1</v>
      </c>
      <c r="D49" s="138"/>
      <c r="E49" s="138">
        <f t="shared" si="0"/>
        <v>0</v>
      </c>
    </row>
    <row r="50" spans="1:5" x14ac:dyDescent="0.25">
      <c r="A50" s="136" t="s">
        <v>129</v>
      </c>
      <c r="B50" s="137" t="s">
        <v>88</v>
      </c>
      <c r="C50" s="137">
        <v>2</v>
      </c>
      <c r="D50" s="138"/>
      <c r="E50" s="138">
        <f t="shared" si="0"/>
        <v>0</v>
      </c>
    </row>
    <row r="51" spans="1:5" x14ac:dyDescent="0.25">
      <c r="A51" s="136" t="s">
        <v>130</v>
      </c>
      <c r="B51" s="137" t="s">
        <v>88</v>
      </c>
      <c r="C51" s="137">
        <v>3</v>
      </c>
      <c r="D51" s="138"/>
      <c r="E51" s="138">
        <f t="shared" si="0"/>
        <v>0</v>
      </c>
    </row>
    <row r="52" spans="1:5" x14ac:dyDescent="0.25">
      <c r="A52" s="139"/>
      <c r="B52" s="140"/>
      <c r="C52" s="141"/>
      <c r="D52" s="142" t="s">
        <v>41</v>
      </c>
      <c r="E52" s="143">
        <f>SUM(E9:E51)</f>
        <v>0</v>
      </c>
    </row>
    <row r="53" spans="1:5" x14ac:dyDescent="0.25">
      <c r="A53" s="144"/>
      <c r="B53" s="145"/>
      <c r="C53" s="146"/>
      <c r="D53" s="225" t="s">
        <v>251</v>
      </c>
      <c r="E53" s="147">
        <f>E52*'BDI FORNECIMENTO DE MATERIAL'!C16</f>
        <v>0</v>
      </c>
    </row>
    <row r="54" spans="1:5" x14ac:dyDescent="0.25">
      <c r="A54" s="148"/>
      <c r="B54" s="149"/>
      <c r="C54" s="150"/>
      <c r="D54" s="151" t="s">
        <v>131</v>
      </c>
      <c r="E54" s="152">
        <f>SUM(E52:E53)</f>
        <v>0</v>
      </c>
    </row>
    <row r="62" spans="1:5" x14ac:dyDescent="0.25">
      <c r="D62" s="153"/>
    </row>
    <row r="1048574" ht="12.75" customHeight="1" x14ac:dyDescent="0.25"/>
    <row r="1048575" ht="12.75" customHeight="1" x14ac:dyDescent="0.25"/>
    <row r="1048576" ht="12.75" customHeight="1" x14ac:dyDescent="0.25"/>
  </sheetData>
  <autoFilter ref="A8:E54" xr:uid="{00000000-0009-0000-0000-000004000000}"/>
  <mergeCells count="3">
    <mergeCell ref="A2:E2"/>
    <mergeCell ref="A5:E5"/>
    <mergeCell ref="A6:E6"/>
  </mergeCells>
  <pageMargins left="0.51180555555555596" right="0.51180555555555596" top="0.78749999999999998" bottom="0.78749999999999998" header="0.511811023622047" footer="0.511811023622047"/>
  <pageSetup paperSize="9" scale="72" fitToHeight="0" orientation="portrait" horizontalDpi="300" verticalDpi="300" r:id="rId1"/>
  <rowBreaks count="1" manualBreakCount="1">
    <brk id="1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FB104857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5703125" style="54" customWidth="1"/>
    <col min="2" max="2" width="10.28515625" style="124" customWidth="1"/>
    <col min="3" max="3" width="14.42578125" style="49" customWidth="1"/>
    <col min="4" max="4" width="29.5703125" style="49" customWidth="1"/>
    <col min="5" max="5" width="19.7109375" style="49" customWidth="1"/>
    <col min="6" max="6" width="13.42578125" style="49" customWidth="1"/>
    <col min="7" max="7" width="15.7109375" style="49" customWidth="1"/>
    <col min="8" max="8" width="12.85546875" style="49" customWidth="1"/>
    <col min="9" max="1023" width="9.140625" style="49"/>
    <col min="1026" max="16382" width="9.140625" style="50"/>
    <col min="16383" max="16384" width="11.5703125" customWidth="1"/>
  </cols>
  <sheetData>
    <row r="1" spans="1:6" ht="47.25" customHeight="1" x14ac:dyDescent="0.25">
      <c r="A1" s="125"/>
      <c r="B1" s="126"/>
      <c r="C1" s="52"/>
      <c r="D1" s="52"/>
      <c r="E1" s="53"/>
    </row>
    <row r="2" spans="1:6" ht="23.25" customHeight="1" x14ac:dyDescent="0.25">
      <c r="A2" s="257" t="s">
        <v>81</v>
      </c>
      <c r="B2" s="257"/>
      <c r="C2" s="257"/>
      <c r="D2" s="257"/>
      <c r="E2" s="257"/>
    </row>
    <row r="3" spans="1:6" ht="15" customHeight="1" x14ac:dyDescent="0.25">
      <c r="A3" s="127"/>
      <c r="C3" s="49" t="s">
        <v>25</v>
      </c>
      <c r="E3" s="58"/>
    </row>
    <row r="4" spans="1:6" x14ac:dyDescent="0.25">
      <c r="A4" s="128"/>
      <c r="B4" s="129"/>
      <c r="C4" s="116"/>
      <c r="D4" s="116"/>
      <c r="E4" s="58"/>
      <c r="F4" s="67"/>
    </row>
    <row r="5" spans="1:6" ht="21.75" customHeight="1" x14ac:dyDescent="0.25">
      <c r="A5" s="258" t="s">
        <v>82</v>
      </c>
      <c r="B5" s="258"/>
      <c r="C5" s="258"/>
      <c r="D5" s="258"/>
      <c r="E5" s="258"/>
      <c r="F5" s="67"/>
    </row>
    <row r="6" spans="1:6" ht="21.75" customHeight="1" x14ac:dyDescent="0.25">
      <c r="A6" s="258" t="s">
        <v>138</v>
      </c>
      <c r="B6" s="258"/>
      <c r="C6" s="258"/>
      <c r="D6" s="258"/>
      <c r="E6" s="258"/>
      <c r="F6" s="67"/>
    </row>
    <row r="7" spans="1:6" x14ac:dyDescent="0.25">
      <c r="A7" s="130"/>
      <c r="B7" s="131"/>
      <c r="C7" s="56"/>
      <c r="D7" s="56"/>
      <c r="E7" s="57"/>
      <c r="F7" s="67"/>
    </row>
    <row r="8" spans="1:6" x14ac:dyDescent="0.25">
      <c r="A8" s="132" t="s">
        <v>28</v>
      </c>
      <c r="B8" s="133" t="s">
        <v>84</v>
      </c>
      <c r="C8" s="134" t="s">
        <v>29</v>
      </c>
      <c r="D8" s="134" t="s">
        <v>30</v>
      </c>
      <c r="E8" s="135" t="s">
        <v>31</v>
      </c>
      <c r="F8" s="67"/>
    </row>
    <row r="9" spans="1:6" ht="28.5" customHeight="1" x14ac:dyDescent="0.25">
      <c r="A9" s="38" t="s">
        <v>133</v>
      </c>
      <c r="B9" s="137" t="s">
        <v>88</v>
      </c>
      <c r="C9" s="137">
        <v>3</v>
      </c>
      <c r="D9" s="138"/>
      <c r="E9" s="138">
        <f t="shared" ref="E9:E47" si="0">D9*C9</f>
        <v>0</v>
      </c>
      <c r="F9" s="67"/>
    </row>
    <row r="10" spans="1:6" x14ac:dyDescent="0.25">
      <c r="A10" s="136" t="s">
        <v>85</v>
      </c>
      <c r="B10" s="137" t="s">
        <v>86</v>
      </c>
      <c r="C10" s="137">
        <v>3</v>
      </c>
      <c r="D10" s="138"/>
      <c r="E10" s="138">
        <f t="shared" si="0"/>
        <v>0</v>
      </c>
      <c r="F10" s="67"/>
    </row>
    <row r="11" spans="1:6" x14ac:dyDescent="0.25">
      <c r="A11" s="38" t="s">
        <v>139</v>
      </c>
      <c r="B11" s="137" t="s">
        <v>88</v>
      </c>
      <c r="C11" s="137">
        <v>2</v>
      </c>
      <c r="D11" s="138"/>
      <c r="E11" s="138">
        <f t="shared" si="0"/>
        <v>0</v>
      </c>
      <c r="F11" s="67"/>
    </row>
    <row r="12" spans="1:6" ht="18" customHeight="1" x14ac:dyDescent="0.25">
      <c r="A12" s="136" t="s">
        <v>89</v>
      </c>
      <c r="B12" s="137" t="s">
        <v>88</v>
      </c>
      <c r="C12" s="137">
        <v>2</v>
      </c>
      <c r="D12" s="138"/>
      <c r="E12" s="138">
        <f t="shared" si="0"/>
        <v>0</v>
      </c>
    </row>
    <row r="13" spans="1:6" ht="105" customHeight="1" x14ac:dyDescent="0.25">
      <c r="A13" s="136" t="s">
        <v>90</v>
      </c>
      <c r="B13" s="137" t="s">
        <v>91</v>
      </c>
      <c r="C13" s="137">
        <v>6</v>
      </c>
      <c r="D13" s="138"/>
      <c r="E13" s="138">
        <f t="shared" si="0"/>
        <v>0</v>
      </c>
    </row>
    <row r="14" spans="1:6" ht="99" customHeight="1" x14ac:dyDescent="0.25">
      <c r="A14" s="136" t="s">
        <v>92</v>
      </c>
      <c r="B14" s="137" t="s">
        <v>91</v>
      </c>
      <c r="C14" s="137">
        <v>15</v>
      </c>
      <c r="D14" s="138"/>
      <c r="E14" s="138">
        <f t="shared" si="0"/>
        <v>0</v>
      </c>
    </row>
    <row r="15" spans="1:6" ht="101.25" customHeight="1" x14ac:dyDescent="0.25">
      <c r="A15" s="136" t="s">
        <v>93</v>
      </c>
      <c r="B15" s="137" t="s">
        <v>91</v>
      </c>
      <c r="C15" s="137">
        <v>15</v>
      </c>
      <c r="D15" s="138"/>
      <c r="E15" s="138">
        <f t="shared" si="0"/>
        <v>0</v>
      </c>
    </row>
    <row r="16" spans="1:6" ht="33" customHeight="1" x14ac:dyDescent="0.25">
      <c r="A16" s="136" t="s">
        <v>94</v>
      </c>
      <c r="B16" s="137" t="s">
        <v>88</v>
      </c>
      <c r="C16" s="137">
        <v>1</v>
      </c>
      <c r="D16" s="138"/>
      <c r="E16" s="138">
        <f t="shared" si="0"/>
        <v>0</v>
      </c>
    </row>
    <row r="17" spans="1:5" ht="57" customHeight="1" x14ac:dyDescent="0.25">
      <c r="A17" s="136" t="s">
        <v>95</v>
      </c>
      <c r="B17" s="137" t="s">
        <v>88</v>
      </c>
      <c r="C17" s="137">
        <v>8</v>
      </c>
      <c r="D17" s="138"/>
      <c r="E17" s="138">
        <f t="shared" si="0"/>
        <v>0</v>
      </c>
    </row>
    <row r="18" spans="1:5" ht="101.25" x14ac:dyDescent="0.25">
      <c r="A18" s="136" t="s">
        <v>96</v>
      </c>
      <c r="B18" s="137" t="s">
        <v>86</v>
      </c>
      <c r="C18" s="137">
        <v>6</v>
      </c>
      <c r="D18" s="138"/>
      <c r="E18" s="138">
        <f t="shared" si="0"/>
        <v>0</v>
      </c>
    </row>
    <row r="19" spans="1:5" ht="31.5" customHeight="1" x14ac:dyDescent="0.25">
      <c r="A19" s="43" t="s">
        <v>134</v>
      </c>
      <c r="B19" s="137" t="s">
        <v>88</v>
      </c>
      <c r="C19" s="137">
        <v>5</v>
      </c>
      <c r="D19" s="138"/>
      <c r="E19" s="138">
        <f t="shared" si="0"/>
        <v>0</v>
      </c>
    </row>
    <row r="20" spans="1:5" ht="101.25" x14ac:dyDescent="0.25">
      <c r="A20" s="136" t="s">
        <v>97</v>
      </c>
      <c r="B20" s="137" t="s">
        <v>86</v>
      </c>
      <c r="C20" s="137">
        <v>15</v>
      </c>
      <c r="D20" s="138"/>
      <c r="E20" s="138">
        <f t="shared" si="0"/>
        <v>0</v>
      </c>
    </row>
    <row r="21" spans="1:5" x14ac:dyDescent="0.25">
      <c r="A21" s="136" t="s">
        <v>99</v>
      </c>
      <c r="B21" s="137" t="s">
        <v>88</v>
      </c>
      <c r="C21" s="137">
        <v>1</v>
      </c>
      <c r="D21" s="138"/>
      <c r="E21" s="138">
        <f t="shared" si="0"/>
        <v>0</v>
      </c>
    </row>
    <row r="22" spans="1:5" x14ac:dyDescent="0.25">
      <c r="A22" s="136" t="s">
        <v>100</v>
      </c>
      <c r="B22" s="137" t="s">
        <v>88</v>
      </c>
      <c r="C22" s="137">
        <v>5</v>
      </c>
      <c r="D22" s="138"/>
      <c r="E22" s="138">
        <f t="shared" si="0"/>
        <v>0</v>
      </c>
    </row>
    <row r="23" spans="1:5" x14ac:dyDescent="0.25">
      <c r="A23" s="136" t="s">
        <v>101</v>
      </c>
      <c r="B23" s="137" t="s">
        <v>88</v>
      </c>
      <c r="C23" s="137">
        <v>4</v>
      </c>
      <c r="D23" s="138"/>
      <c r="E23" s="138">
        <f t="shared" si="0"/>
        <v>0</v>
      </c>
    </row>
    <row r="24" spans="1:5" x14ac:dyDescent="0.25">
      <c r="A24" s="136" t="s">
        <v>102</v>
      </c>
      <c r="B24" s="137" t="s">
        <v>86</v>
      </c>
      <c r="C24" s="137">
        <v>8</v>
      </c>
      <c r="D24" s="138"/>
      <c r="E24" s="138">
        <f t="shared" si="0"/>
        <v>0</v>
      </c>
    </row>
    <row r="25" spans="1:5" x14ac:dyDescent="0.25">
      <c r="A25" s="136" t="s">
        <v>103</v>
      </c>
      <c r="B25" s="137" t="s">
        <v>104</v>
      </c>
      <c r="C25" s="137">
        <v>3</v>
      </c>
      <c r="D25" s="138"/>
      <c r="E25" s="138">
        <f t="shared" si="0"/>
        <v>0</v>
      </c>
    </row>
    <row r="26" spans="1:5" x14ac:dyDescent="0.25">
      <c r="A26" s="136" t="s">
        <v>105</v>
      </c>
      <c r="B26" s="137" t="s">
        <v>88</v>
      </c>
      <c r="C26" s="137">
        <v>6</v>
      </c>
      <c r="D26" s="138"/>
      <c r="E26" s="138">
        <f t="shared" si="0"/>
        <v>0</v>
      </c>
    </row>
    <row r="27" spans="1:5" x14ac:dyDescent="0.25">
      <c r="A27" s="136" t="s">
        <v>106</v>
      </c>
      <c r="B27" s="137" t="s">
        <v>107</v>
      </c>
      <c r="C27" s="137">
        <v>4</v>
      </c>
      <c r="D27" s="138"/>
      <c r="E27" s="138">
        <f t="shared" si="0"/>
        <v>0</v>
      </c>
    </row>
    <row r="28" spans="1:5" ht="33.75" x14ac:dyDescent="0.25">
      <c r="A28" s="136" t="s">
        <v>108</v>
      </c>
      <c r="B28" s="137" t="s">
        <v>88</v>
      </c>
      <c r="C28" s="137">
        <v>2</v>
      </c>
      <c r="D28" s="138"/>
      <c r="E28" s="138">
        <f t="shared" si="0"/>
        <v>0</v>
      </c>
    </row>
    <row r="29" spans="1:5" x14ac:dyDescent="0.25">
      <c r="A29" s="136" t="s">
        <v>109</v>
      </c>
      <c r="B29" s="137" t="s">
        <v>88</v>
      </c>
      <c r="C29" s="137">
        <v>5</v>
      </c>
      <c r="D29" s="138"/>
      <c r="E29" s="138">
        <f t="shared" si="0"/>
        <v>0</v>
      </c>
    </row>
    <row r="30" spans="1:5" x14ac:dyDescent="0.25">
      <c r="A30" s="136" t="s">
        <v>110</v>
      </c>
      <c r="B30" s="137" t="s">
        <v>88</v>
      </c>
      <c r="C30" s="137">
        <v>2</v>
      </c>
      <c r="D30" s="138"/>
      <c r="E30" s="138">
        <f t="shared" si="0"/>
        <v>0</v>
      </c>
    </row>
    <row r="31" spans="1:5" ht="51" customHeight="1" x14ac:dyDescent="0.25">
      <c r="A31" s="136" t="s">
        <v>111</v>
      </c>
      <c r="B31" s="137" t="s">
        <v>88</v>
      </c>
      <c r="C31" s="137">
        <v>3</v>
      </c>
      <c r="D31" s="138"/>
      <c r="E31" s="138">
        <f t="shared" si="0"/>
        <v>0</v>
      </c>
    </row>
    <row r="32" spans="1:5" ht="40.5" customHeight="1" x14ac:dyDescent="0.25">
      <c r="A32" s="136" t="s">
        <v>112</v>
      </c>
      <c r="B32" s="137" t="s">
        <v>88</v>
      </c>
      <c r="C32" s="137">
        <v>8</v>
      </c>
      <c r="D32" s="138"/>
      <c r="E32" s="138">
        <f t="shared" si="0"/>
        <v>0</v>
      </c>
    </row>
    <row r="33" spans="1:5" ht="33.75" customHeight="1" x14ac:dyDescent="0.25">
      <c r="A33" s="136" t="s">
        <v>113</v>
      </c>
      <c r="B33" s="137" t="s">
        <v>114</v>
      </c>
      <c r="C33" s="137">
        <v>6</v>
      </c>
      <c r="D33" s="138"/>
      <c r="E33" s="138">
        <f t="shared" si="0"/>
        <v>0</v>
      </c>
    </row>
    <row r="34" spans="1:5" ht="32.25" customHeight="1" x14ac:dyDescent="0.25">
      <c r="A34" s="136" t="s">
        <v>115</v>
      </c>
      <c r="B34" s="137" t="s">
        <v>104</v>
      </c>
      <c r="C34" s="137">
        <v>6</v>
      </c>
      <c r="D34" s="138"/>
      <c r="E34" s="138">
        <f t="shared" si="0"/>
        <v>0</v>
      </c>
    </row>
    <row r="35" spans="1:5" x14ac:dyDescent="0.25">
      <c r="A35" s="136" t="s">
        <v>116</v>
      </c>
      <c r="B35" s="137" t="s">
        <v>88</v>
      </c>
      <c r="C35" s="137">
        <v>12</v>
      </c>
      <c r="D35" s="138"/>
      <c r="E35" s="138">
        <f t="shared" si="0"/>
        <v>0</v>
      </c>
    </row>
    <row r="36" spans="1:5" x14ac:dyDescent="0.25">
      <c r="A36" s="136" t="s">
        <v>117</v>
      </c>
      <c r="B36" s="137" t="s">
        <v>88</v>
      </c>
      <c r="C36" s="137">
        <v>2</v>
      </c>
      <c r="D36" s="138"/>
      <c r="E36" s="138">
        <f t="shared" si="0"/>
        <v>0</v>
      </c>
    </row>
    <row r="37" spans="1:5" x14ac:dyDescent="0.25">
      <c r="A37" s="136" t="s">
        <v>118</v>
      </c>
      <c r="B37" s="137" t="s">
        <v>88</v>
      </c>
      <c r="C37" s="137">
        <v>4</v>
      </c>
      <c r="D37" s="138"/>
      <c r="E37" s="138">
        <f t="shared" si="0"/>
        <v>0</v>
      </c>
    </row>
    <row r="38" spans="1:5" x14ac:dyDescent="0.25">
      <c r="A38" s="136" t="s">
        <v>119</v>
      </c>
      <c r="B38" s="137" t="s">
        <v>91</v>
      </c>
      <c r="C38" s="137">
        <v>8</v>
      </c>
      <c r="D38" s="138"/>
      <c r="E38" s="138">
        <f t="shared" si="0"/>
        <v>0</v>
      </c>
    </row>
    <row r="39" spans="1:5" x14ac:dyDescent="0.25">
      <c r="A39" s="38" t="s">
        <v>137</v>
      </c>
      <c r="B39" s="137" t="s">
        <v>88</v>
      </c>
      <c r="C39" s="137">
        <v>2</v>
      </c>
      <c r="D39" s="138"/>
      <c r="E39" s="138">
        <f t="shared" si="0"/>
        <v>0</v>
      </c>
    </row>
    <row r="40" spans="1:5" ht="31.5" customHeight="1" x14ac:dyDescent="0.25">
      <c r="A40" s="136" t="s">
        <v>120</v>
      </c>
      <c r="B40" s="137" t="s">
        <v>88</v>
      </c>
      <c r="C40" s="137">
        <v>5</v>
      </c>
      <c r="D40" s="138"/>
      <c r="E40" s="138">
        <f t="shared" si="0"/>
        <v>0</v>
      </c>
    </row>
    <row r="41" spans="1:5" ht="28.5" customHeight="1" x14ac:dyDescent="0.25">
      <c r="A41" s="136" t="s">
        <v>121</v>
      </c>
      <c r="B41" s="137" t="s">
        <v>114</v>
      </c>
      <c r="C41" s="137">
        <v>5</v>
      </c>
      <c r="D41" s="138"/>
      <c r="E41" s="138">
        <f t="shared" si="0"/>
        <v>0</v>
      </c>
    </row>
    <row r="42" spans="1:5" ht="27.75" customHeight="1" x14ac:dyDescent="0.25">
      <c r="A42" s="136" t="s">
        <v>122</v>
      </c>
      <c r="B42" s="137" t="s">
        <v>114</v>
      </c>
      <c r="C42" s="137">
        <v>5</v>
      </c>
      <c r="D42" s="138"/>
      <c r="E42" s="138">
        <f t="shared" si="0"/>
        <v>0</v>
      </c>
    </row>
    <row r="43" spans="1:5" ht="101.25" x14ac:dyDescent="0.25">
      <c r="A43" s="136" t="s">
        <v>123</v>
      </c>
      <c r="B43" s="137" t="s">
        <v>91</v>
      </c>
      <c r="C43" s="137">
        <v>6</v>
      </c>
      <c r="D43" s="138"/>
      <c r="E43" s="138">
        <f t="shared" si="0"/>
        <v>0</v>
      </c>
    </row>
    <row r="44" spans="1:5" x14ac:dyDescent="0.25">
      <c r="A44" s="136" t="s">
        <v>125</v>
      </c>
      <c r="B44" s="137" t="s">
        <v>88</v>
      </c>
      <c r="C44" s="137">
        <v>2</v>
      </c>
      <c r="D44" s="138"/>
      <c r="E44" s="138">
        <f t="shared" si="0"/>
        <v>0</v>
      </c>
    </row>
    <row r="45" spans="1:5" x14ac:dyDescent="0.25">
      <c r="A45" s="136" t="s">
        <v>127</v>
      </c>
      <c r="B45" s="137" t="s">
        <v>88</v>
      </c>
      <c r="C45" s="137">
        <v>4</v>
      </c>
      <c r="D45" s="138"/>
      <c r="E45" s="138">
        <f t="shared" si="0"/>
        <v>0</v>
      </c>
    </row>
    <row r="46" spans="1:5" x14ac:dyDescent="0.25">
      <c r="A46" s="136" t="s">
        <v>129</v>
      </c>
      <c r="B46" s="137" t="s">
        <v>88</v>
      </c>
      <c r="C46" s="137">
        <v>2</v>
      </c>
      <c r="D46" s="138"/>
      <c r="E46" s="138">
        <f t="shared" si="0"/>
        <v>0</v>
      </c>
    </row>
    <row r="47" spans="1:5" x14ac:dyDescent="0.25">
      <c r="A47" s="136" t="s">
        <v>130</v>
      </c>
      <c r="B47" s="137" t="s">
        <v>88</v>
      </c>
      <c r="C47" s="137">
        <v>4</v>
      </c>
      <c r="D47" s="138"/>
      <c r="E47" s="138">
        <f t="shared" si="0"/>
        <v>0</v>
      </c>
    </row>
    <row r="48" spans="1:5" x14ac:dyDescent="0.25">
      <c r="A48" s="139"/>
      <c r="B48" s="140"/>
      <c r="C48" s="141"/>
      <c r="D48" s="142" t="s">
        <v>41</v>
      </c>
      <c r="E48" s="143">
        <f>SUM(E9:E47)</f>
        <v>0</v>
      </c>
    </row>
    <row r="49" spans="1:5" x14ac:dyDescent="0.25">
      <c r="A49" s="144"/>
      <c r="B49" s="145"/>
      <c r="C49" s="146"/>
      <c r="D49" s="225" t="s">
        <v>251</v>
      </c>
      <c r="E49" s="147">
        <f>E48*'BDI FORNECIMENTO DE MATERIAL'!C16</f>
        <v>0</v>
      </c>
    </row>
    <row r="50" spans="1:5" x14ac:dyDescent="0.25">
      <c r="A50" s="148"/>
      <c r="B50" s="149"/>
      <c r="C50" s="150"/>
      <c r="D50" s="151" t="s">
        <v>131</v>
      </c>
      <c r="E50" s="152">
        <f>SUM(E48:E49)</f>
        <v>0</v>
      </c>
    </row>
    <row r="58" spans="1:5" x14ac:dyDescent="0.25">
      <c r="D58" s="153"/>
    </row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autoFilter ref="A8:E50" xr:uid="{00000000-0009-0000-0000-000005000000}"/>
  <mergeCells count="3">
    <mergeCell ref="A2:E2"/>
    <mergeCell ref="A5:E5"/>
    <mergeCell ref="A6:E6"/>
  </mergeCells>
  <pageMargins left="0.51180555555555596" right="0.51180555555555596" top="0.78749999999999998" bottom="0.78749999999999998" header="0.511811023622047" footer="0.511811023622047"/>
  <pageSetup paperSize="9" scale="72" fitToHeight="0" orientation="portrait" horizontalDpi="300" verticalDpi="300" r:id="rId1"/>
  <rowBreaks count="1" manualBreakCount="1">
    <brk id="1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XFB104857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5703125" style="54" customWidth="1"/>
    <col min="2" max="2" width="10.28515625" style="124" customWidth="1"/>
    <col min="3" max="3" width="14.42578125" style="49" customWidth="1"/>
    <col min="4" max="4" width="29.5703125" style="49" customWidth="1"/>
    <col min="5" max="5" width="19.7109375" style="49" customWidth="1"/>
    <col min="6" max="6" width="13.42578125" style="49" customWidth="1"/>
    <col min="7" max="7" width="15.7109375" style="49" customWidth="1"/>
    <col min="8" max="8" width="12.85546875" style="49" customWidth="1"/>
    <col min="9" max="1023" width="9.140625" style="49"/>
    <col min="1026" max="16382" width="9.140625" style="50"/>
    <col min="16383" max="16384" width="11.5703125" customWidth="1"/>
  </cols>
  <sheetData>
    <row r="1" spans="1:6" ht="47.25" customHeight="1" x14ac:dyDescent="0.25">
      <c r="A1" s="125"/>
      <c r="B1" s="126"/>
      <c r="C1" s="52"/>
      <c r="D1" s="52"/>
      <c r="E1" s="53"/>
    </row>
    <row r="2" spans="1:6" ht="23.25" customHeight="1" x14ac:dyDescent="0.25">
      <c r="A2" s="257" t="s">
        <v>81</v>
      </c>
      <c r="B2" s="257"/>
      <c r="C2" s="257"/>
      <c r="D2" s="257"/>
      <c r="E2" s="257"/>
    </row>
    <row r="3" spans="1:6" ht="15" customHeight="1" x14ac:dyDescent="0.25">
      <c r="A3" s="127"/>
      <c r="C3" s="49" t="s">
        <v>25</v>
      </c>
      <c r="E3" s="58"/>
    </row>
    <row r="4" spans="1:6" x14ac:dyDescent="0.25">
      <c r="A4" s="128"/>
      <c r="B4" s="129"/>
      <c r="C4" s="116"/>
      <c r="D4" s="116"/>
      <c r="E4" s="58"/>
      <c r="F4" s="67"/>
    </row>
    <row r="5" spans="1:6" ht="21.75" customHeight="1" x14ac:dyDescent="0.25">
      <c r="A5" s="258" t="s">
        <v>82</v>
      </c>
      <c r="B5" s="258"/>
      <c r="C5" s="258"/>
      <c r="D5" s="258"/>
      <c r="E5" s="258"/>
      <c r="F5" s="67"/>
    </row>
    <row r="6" spans="1:6" ht="21.75" customHeight="1" x14ac:dyDescent="0.25">
      <c r="A6" s="258" t="s">
        <v>140</v>
      </c>
      <c r="B6" s="258"/>
      <c r="C6" s="258"/>
      <c r="D6" s="258"/>
      <c r="E6" s="258"/>
      <c r="F6" s="67"/>
    </row>
    <row r="7" spans="1:6" x14ac:dyDescent="0.25">
      <c r="A7" s="130"/>
      <c r="B7" s="131"/>
      <c r="C7" s="56"/>
      <c r="D7" s="56"/>
      <c r="E7" s="57"/>
      <c r="F7" s="67"/>
    </row>
    <row r="8" spans="1:6" x14ac:dyDescent="0.25">
      <c r="A8" s="132" t="s">
        <v>28</v>
      </c>
      <c r="B8" s="133" t="s">
        <v>84</v>
      </c>
      <c r="C8" s="134" t="s">
        <v>29</v>
      </c>
      <c r="D8" s="134" t="s">
        <v>30</v>
      </c>
      <c r="E8" s="135" t="s">
        <v>31</v>
      </c>
      <c r="F8" s="67"/>
    </row>
    <row r="9" spans="1:6" ht="28.5" customHeight="1" x14ac:dyDescent="0.25">
      <c r="A9" s="38" t="s">
        <v>133</v>
      </c>
      <c r="B9" s="137" t="s">
        <v>88</v>
      </c>
      <c r="C9" s="137">
        <v>3</v>
      </c>
      <c r="D9" s="138"/>
      <c r="E9" s="138">
        <f t="shared" ref="E9:E48" si="0">D9*C9</f>
        <v>0</v>
      </c>
      <c r="F9" s="67"/>
    </row>
    <row r="10" spans="1:6" x14ac:dyDescent="0.25">
      <c r="A10" s="136" t="s">
        <v>85</v>
      </c>
      <c r="B10" s="137" t="s">
        <v>86</v>
      </c>
      <c r="C10" s="137">
        <v>3</v>
      </c>
      <c r="D10" s="138"/>
      <c r="E10" s="138">
        <f t="shared" si="0"/>
        <v>0</v>
      </c>
      <c r="F10" s="67"/>
    </row>
    <row r="11" spans="1:6" x14ac:dyDescent="0.25">
      <c r="A11" s="38" t="s">
        <v>139</v>
      </c>
      <c r="B11" s="137" t="s">
        <v>88</v>
      </c>
      <c r="C11" s="137">
        <v>4</v>
      </c>
      <c r="D11" s="138"/>
      <c r="E11" s="138">
        <f t="shared" si="0"/>
        <v>0</v>
      </c>
      <c r="F11" s="67"/>
    </row>
    <row r="12" spans="1:6" ht="18" customHeight="1" x14ac:dyDescent="0.25">
      <c r="A12" s="136" t="s">
        <v>89</v>
      </c>
      <c r="B12" s="137" t="s">
        <v>88</v>
      </c>
      <c r="C12" s="137">
        <v>3</v>
      </c>
      <c r="D12" s="138"/>
      <c r="E12" s="138">
        <f t="shared" si="0"/>
        <v>0</v>
      </c>
    </row>
    <row r="13" spans="1:6" ht="105" customHeight="1" x14ac:dyDescent="0.25">
      <c r="A13" s="136" t="s">
        <v>90</v>
      </c>
      <c r="B13" s="137" t="s">
        <v>91</v>
      </c>
      <c r="C13" s="137">
        <v>6</v>
      </c>
      <c r="D13" s="138"/>
      <c r="E13" s="138">
        <f t="shared" si="0"/>
        <v>0</v>
      </c>
    </row>
    <row r="14" spans="1:6" ht="99" customHeight="1" x14ac:dyDescent="0.25">
      <c r="A14" s="136" t="s">
        <v>92</v>
      </c>
      <c r="B14" s="137" t="s">
        <v>91</v>
      </c>
      <c r="C14" s="137">
        <v>12</v>
      </c>
      <c r="D14" s="138"/>
      <c r="E14" s="138">
        <f t="shared" si="0"/>
        <v>0</v>
      </c>
    </row>
    <row r="15" spans="1:6" ht="101.25" customHeight="1" x14ac:dyDescent="0.25">
      <c r="A15" s="136" t="s">
        <v>93</v>
      </c>
      <c r="B15" s="137" t="s">
        <v>91</v>
      </c>
      <c r="C15" s="137">
        <v>12</v>
      </c>
      <c r="D15" s="138"/>
      <c r="E15" s="138">
        <f t="shared" si="0"/>
        <v>0</v>
      </c>
    </row>
    <row r="16" spans="1:6" ht="33" customHeight="1" x14ac:dyDescent="0.25">
      <c r="A16" s="136" t="s">
        <v>94</v>
      </c>
      <c r="B16" s="137" t="s">
        <v>88</v>
      </c>
      <c r="C16" s="137">
        <v>2</v>
      </c>
      <c r="D16" s="138"/>
      <c r="E16" s="138">
        <f t="shared" si="0"/>
        <v>0</v>
      </c>
    </row>
    <row r="17" spans="1:5" ht="57" customHeight="1" x14ac:dyDescent="0.25">
      <c r="A17" s="136" t="s">
        <v>95</v>
      </c>
      <c r="B17" s="137" t="s">
        <v>88</v>
      </c>
      <c r="C17" s="137">
        <v>5</v>
      </c>
      <c r="D17" s="138"/>
      <c r="E17" s="138">
        <f t="shared" si="0"/>
        <v>0</v>
      </c>
    </row>
    <row r="18" spans="1:5" ht="101.25" x14ac:dyDescent="0.25">
      <c r="A18" s="136" t="s">
        <v>96</v>
      </c>
      <c r="B18" s="137" t="s">
        <v>86</v>
      </c>
      <c r="C18" s="137">
        <v>4</v>
      </c>
      <c r="D18" s="138"/>
      <c r="E18" s="138">
        <f t="shared" si="0"/>
        <v>0</v>
      </c>
    </row>
    <row r="19" spans="1:5" ht="31.5" customHeight="1" x14ac:dyDescent="0.25">
      <c r="A19" s="43" t="s">
        <v>134</v>
      </c>
      <c r="B19" s="137" t="s">
        <v>88</v>
      </c>
      <c r="C19" s="137">
        <v>2</v>
      </c>
      <c r="D19" s="138"/>
      <c r="E19" s="138">
        <f t="shared" si="0"/>
        <v>0</v>
      </c>
    </row>
    <row r="20" spans="1:5" ht="101.25" x14ac:dyDescent="0.25">
      <c r="A20" s="136" t="s">
        <v>97</v>
      </c>
      <c r="B20" s="137" t="s">
        <v>86</v>
      </c>
      <c r="C20" s="137">
        <v>15</v>
      </c>
      <c r="D20" s="138"/>
      <c r="E20" s="138">
        <f t="shared" si="0"/>
        <v>0</v>
      </c>
    </row>
    <row r="21" spans="1:5" x14ac:dyDescent="0.25">
      <c r="A21" s="136" t="s">
        <v>99</v>
      </c>
      <c r="B21" s="137" t="s">
        <v>88</v>
      </c>
      <c r="C21" s="137">
        <v>2</v>
      </c>
      <c r="D21" s="138"/>
      <c r="E21" s="138">
        <f t="shared" si="0"/>
        <v>0</v>
      </c>
    </row>
    <row r="22" spans="1:5" x14ac:dyDescent="0.25">
      <c r="A22" s="136" t="s">
        <v>100</v>
      </c>
      <c r="B22" s="137" t="s">
        <v>88</v>
      </c>
      <c r="C22" s="137">
        <v>2</v>
      </c>
      <c r="D22" s="138"/>
      <c r="E22" s="138">
        <f t="shared" si="0"/>
        <v>0</v>
      </c>
    </row>
    <row r="23" spans="1:5" x14ac:dyDescent="0.25">
      <c r="A23" s="136" t="s">
        <v>101</v>
      </c>
      <c r="B23" s="137" t="s">
        <v>88</v>
      </c>
      <c r="C23" s="137">
        <v>2</v>
      </c>
      <c r="D23" s="138"/>
      <c r="E23" s="138">
        <f t="shared" si="0"/>
        <v>0</v>
      </c>
    </row>
    <row r="24" spans="1:5" x14ac:dyDescent="0.25">
      <c r="A24" s="136" t="s">
        <v>102</v>
      </c>
      <c r="B24" s="137" t="s">
        <v>86</v>
      </c>
      <c r="C24" s="137">
        <v>10</v>
      </c>
      <c r="D24" s="138"/>
      <c r="E24" s="138">
        <f t="shared" si="0"/>
        <v>0</v>
      </c>
    </row>
    <row r="25" spans="1:5" x14ac:dyDescent="0.25">
      <c r="A25" s="136" t="s">
        <v>103</v>
      </c>
      <c r="B25" s="137" t="s">
        <v>104</v>
      </c>
      <c r="C25" s="137">
        <v>2</v>
      </c>
      <c r="D25" s="138"/>
      <c r="E25" s="138">
        <f t="shared" si="0"/>
        <v>0</v>
      </c>
    </row>
    <row r="26" spans="1:5" x14ac:dyDescent="0.25">
      <c r="A26" s="136" t="s">
        <v>105</v>
      </c>
      <c r="B26" s="137" t="s">
        <v>88</v>
      </c>
      <c r="C26" s="137">
        <v>5</v>
      </c>
      <c r="D26" s="138"/>
      <c r="E26" s="138">
        <f t="shared" si="0"/>
        <v>0</v>
      </c>
    </row>
    <row r="27" spans="1:5" x14ac:dyDescent="0.25">
      <c r="A27" s="136" t="s">
        <v>106</v>
      </c>
      <c r="B27" s="137" t="s">
        <v>107</v>
      </c>
      <c r="C27" s="137">
        <v>4</v>
      </c>
      <c r="D27" s="138"/>
      <c r="E27" s="138">
        <f t="shared" si="0"/>
        <v>0</v>
      </c>
    </row>
    <row r="28" spans="1:5" ht="33.75" x14ac:dyDescent="0.25">
      <c r="A28" s="136" t="s">
        <v>108</v>
      </c>
      <c r="B28" s="137" t="s">
        <v>88</v>
      </c>
      <c r="C28" s="137">
        <v>2</v>
      </c>
      <c r="D28" s="138"/>
      <c r="E28" s="138">
        <f t="shared" si="0"/>
        <v>0</v>
      </c>
    </row>
    <row r="29" spans="1:5" x14ac:dyDescent="0.25">
      <c r="A29" s="136" t="s">
        <v>109</v>
      </c>
      <c r="B29" s="137" t="s">
        <v>88</v>
      </c>
      <c r="C29" s="137">
        <v>5</v>
      </c>
      <c r="D29" s="138"/>
      <c r="E29" s="138">
        <f t="shared" si="0"/>
        <v>0</v>
      </c>
    </row>
    <row r="30" spans="1:5" x14ac:dyDescent="0.25">
      <c r="A30" s="136" t="s">
        <v>110</v>
      </c>
      <c r="B30" s="137" t="s">
        <v>88</v>
      </c>
      <c r="C30" s="137">
        <v>2</v>
      </c>
      <c r="D30" s="138"/>
      <c r="E30" s="138">
        <f t="shared" si="0"/>
        <v>0</v>
      </c>
    </row>
    <row r="31" spans="1:5" ht="51" customHeight="1" x14ac:dyDescent="0.25">
      <c r="A31" s="136" t="s">
        <v>111</v>
      </c>
      <c r="B31" s="137" t="s">
        <v>88</v>
      </c>
      <c r="C31" s="137">
        <v>1</v>
      </c>
      <c r="D31" s="138"/>
      <c r="E31" s="138">
        <f t="shared" si="0"/>
        <v>0</v>
      </c>
    </row>
    <row r="32" spans="1:5" ht="40.5" customHeight="1" x14ac:dyDescent="0.25">
      <c r="A32" s="136" t="s">
        <v>112</v>
      </c>
      <c r="B32" s="137" t="s">
        <v>88</v>
      </c>
      <c r="C32" s="137">
        <v>8</v>
      </c>
      <c r="D32" s="138"/>
      <c r="E32" s="138">
        <f t="shared" si="0"/>
        <v>0</v>
      </c>
    </row>
    <row r="33" spans="1:5" ht="33.75" customHeight="1" x14ac:dyDescent="0.25">
      <c r="A33" s="136" t="s">
        <v>113</v>
      </c>
      <c r="B33" s="137" t="s">
        <v>114</v>
      </c>
      <c r="C33" s="137">
        <v>8</v>
      </c>
      <c r="D33" s="138"/>
      <c r="E33" s="138">
        <f t="shared" si="0"/>
        <v>0</v>
      </c>
    </row>
    <row r="34" spans="1:5" ht="32.25" customHeight="1" x14ac:dyDescent="0.25">
      <c r="A34" s="136" t="s">
        <v>115</v>
      </c>
      <c r="B34" s="137" t="s">
        <v>104</v>
      </c>
      <c r="C34" s="137">
        <v>5</v>
      </c>
      <c r="D34" s="138"/>
      <c r="E34" s="138">
        <f t="shared" si="0"/>
        <v>0</v>
      </c>
    </row>
    <row r="35" spans="1:5" x14ac:dyDescent="0.25">
      <c r="A35" s="136" t="s">
        <v>116</v>
      </c>
      <c r="B35" s="137" t="s">
        <v>88</v>
      </c>
      <c r="C35" s="137">
        <v>8</v>
      </c>
      <c r="D35" s="138"/>
      <c r="E35" s="138">
        <f t="shared" si="0"/>
        <v>0</v>
      </c>
    </row>
    <row r="36" spans="1:5" x14ac:dyDescent="0.25">
      <c r="A36" s="136" t="s">
        <v>117</v>
      </c>
      <c r="B36" s="137" t="s">
        <v>88</v>
      </c>
      <c r="C36" s="137">
        <v>2</v>
      </c>
      <c r="D36" s="138"/>
      <c r="E36" s="138">
        <f t="shared" si="0"/>
        <v>0</v>
      </c>
    </row>
    <row r="37" spans="1:5" x14ac:dyDescent="0.25">
      <c r="A37" s="136" t="s">
        <v>118</v>
      </c>
      <c r="B37" s="137" t="s">
        <v>88</v>
      </c>
      <c r="C37" s="137">
        <v>2</v>
      </c>
      <c r="D37" s="138"/>
      <c r="E37" s="138">
        <f t="shared" si="0"/>
        <v>0</v>
      </c>
    </row>
    <row r="38" spans="1:5" x14ac:dyDescent="0.25">
      <c r="A38" s="136" t="s">
        <v>119</v>
      </c>
      <c r="B38" s="137" t="s">
        <v>91</v>
      </c>
      <c r="C38" s="137">
        <v>8</v>
      </c>
      <c r="D38" s="138"/>
      <c r="E38" s="138">
        <f t="shared" si="0"/>
        <v>0</v>
      </c>
    </row>
    <row r="39" spans="1:5" x14ac:dyDescent="0.25">
      <c r="A39" s="38" t="s">
        <v>137</v>
      </c>
      <c r="B39" s="137" t="s">
        <v>88</v>
      </c>
      <c r="C39" s="137">
        <v>4</v>
      </c>
      <c r="D39" s="138"/>
      <c r="E39" s="138">
        <f t="shared" si="0"/>
        <v>0</v>
      </c>
    </row>
    <row r="40" spans="1:5" ht="31.5" customHeight="1" x14ac:dyDescent="0.25">
      <c r="A40" s="136" t="s">
        <v>120</v>
      </c>
      <c r="B40" s="137" t="s">
        <v>88</v>
      </c>
      <c r="C40" s="137">
        <v>3</v>
      </c>
      <c r="D40" s="138"/>
      <c r="E40" s="138">
        <f t="shared" si="0"/>
        <v>0</v>
      </c>
    </row>
    <row r="41" spans="1:5" ht="28.5" customHeight="1" x14ac:dyDescent="0.25">
      <c r="A41" s="136" t="s">
        <v>121</v>
      </c>
      <c r="B41" s="137" t="s">
        <v>114</v>
      </c>
      <c r="C41" s="137">
        <v>2</v>
      </c>
      <c r="D41" s="138"/>
      <c r="E41" s="138">
        <f t="shared" si="0"/>
        <v>0</v>
      </c>
    </row>
    <row r="42" spans="1:5" ht="27.75" customHeight="1" x14ac:dyDescent="0.25">
      <c r="A42" s="136" t="s">
        <v>122</v>
      </c>
      <c r="B42" s="137" t="s">
        <v>114</v>
      </c>
      <c r="C42" s="137">
        <v>2</v>
      </c>
      <c r="D42" s="138"/>
      <c r="E42" s="138">
        <f t="shared" si="0"/>
        <v>0</v>
      </c>
    </row>
    <row r="43" spans="1:5" ht="101.25" x14ac:dyDescent="0.25">
      <c r="A43" s="136" t="s">
        <v>123</v>
      </c>
      <c r="B43" s="137" t="s">
        <v>91</v>
      </c>
      <c r="C43" s="137">
        <v>6</v>
      </c>
      <c r="D43" s="138"/>
      <c r="E43" s="138">
        <f t="shared" si="0"/>
        <v>0</v>
      </c>
    </row>
    <row r="44" spans="1:5" x14ac:dyDescent="0.25">
      <c r="A44" s="136" t="s">
        <v>125</v>
      </c>
      <c r="B44" s="137" t="s">
        <v>88</v>
      </c>
      <c r="C44" s="137">
        <v>2</v>
      </c>
      <c r="D44" s="138"/>
      <c r="E44" s="138">
        <f t="shared" si="0"/>
        <v>0</v>
      </c>
    </row>
    <row r="45" spans="1:5" x14ac:dyDescent="0.25">
      <c r="A45" s="136" t="s">
        <v>126</v>
      </c>
      <c r="B45" s="137" t="s">
        <v>88</v>
      </c>
      <c r="C45" s="137">
        <v>1</v>
      </c>
      <c r="D45" s="138"/>
      <c r="E45" s="138">
        <f t="shared" si="0"/>
        <v>0</v>
      </c>
    </row>
    <row r="46" spans="1:5" x14ac:dyDescent="0.25">
      <c r="A46" s="136" t="s">
        <v>127</v>
      </c>
      <c r="B46" s="137" t="s">
        <v>88</v>
      </c>
      <c r="C46" s="137">
        <v>1</v>
      </c>
      <c r="D46" s="138"/>
      <c r="E46" s="138">
        <f t="shared" si="0"/>
        <v>0</v>
      </c>
    </row>
    <row r="47" spans="1:5" x14ac:dyDescent="0.25">
      <c r="A47" s="136" t="s">
        <v>129</v>
      </c>
      <c r="B47" s="137" t="s">
        <v>88</v>
      </c>
      <c r="C47" s="137">
        <v>1</v>
      </c>
      <c r="D47" s="138"/>
      <c r="E47" s="138">
        <f t="shared" si="0"/>
        <v>0</v>
      </c>
    </row>
    <row r="48" spans="1:5" x14ac:dyDescent="0.25">
      <c r="A48" s="136" t="s">
        <v>130</v>
      </c>
      <c r="B48" s="137" t="s">
        <v>88</v>
      </c>
      <c r="C48" s="137">
        <v>3</v>
      </c>
      <c r="D48" s="138"/>
      <c r="E48" s="138">
        <f t="shared" si="0"/>
        <v>0</v>
      </c>
    </row>
    <row r="49" spans="1:5" x14ac:dyDescent="0.25">
      <c r="A49" s="139"/>
      <c r="B49" s="140"/>
      <c r="C49" s="141"/>
      <c r="D49" s="142" t="s">
        <v>41</v>
      </c>
      <c r="E49" s="143">
        <f>SUM(E9:E48)</f>
        <v>0</v>
      </c>
    </row>
    <row r="50" spans="1:5" x14ac:dyDescent="0.25">
      <c r="A50" s="144"/>
      <c r="B50" s="145"/>
      <c r="C50" s="146"/>
      <c r="D50" s="225" t="s">
        <v>251</v>
      </c>
      <c r="E50" s="147">
        <f>E49*'BDI FORNECIMENTO DE MATERIAL'!C16</f>
        <v>0</v>
      </c>
    </row>
    <row r="51" spans="1:5" x14ac:dyDescent="0.25">
      <c r="A51" s="148"/>
      <c r="B51" s="149"/>
      <c r="C51" s="150"/>
      <c r="D51" s="151" t="s">
        <v>131</v>
      </c>
      <c r="E51" s="152">
        <f>SUM(E49:E50)</f>
        <v>0</v>
      </c>
    </row>
    <row r="59" spans="1:5" x14ac:dyDescent="0.25">
      <c r="D59" s="153"/>
    </row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autoFilter ref="A8:E51" xr:uid="{00000000-0009-0000-0000-000006000000}"/>
  <mergeCells count="3">
    <mergeCell ref="A2:E2"/>
    <mergeCell ref="A5:E5"/>
    <mergeCell ref="A6:E6"/>
  </mergeCells>
  <pageMargins left="0.51180555555555596" right="0.51180555555555596" top="0.78749999999999998" bottom="0.78749999999999998" header="0.511811023622047" footer="0.511811023622047"/>
  <pageSetup paperSize="9" scale="72" fitToHeight="0" orientation="portrait" horizontalDpi="300" verticalDpi="300" r:id="rId1"/>
  <rowBreaks count="1" manualBreakCount="1">
    <brk id="1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XFB104857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5703125" style="54" customWidth="1"/>
    <col min="2" max="2" width="10.28515625" style="124" customWidth="1"/>
    <col min="3" max="3" width="14.42578125" style="49" customWidth="1"/>
    <col min="4" max="4" width="29.5703125" style="49" customWidth="1"/>
    <col min="5" max="5" width="19.7109375" style="49" customWidth="1"/>
    <col min="6" max="6" width="13.42578125" style="49" customWidth="1"/>
    <col min="7" max="7" width="15.7109375" style="49" customWidth="1"/>
    <col min="8" max="8" width="12.85546875" style="49" customWidth="1"/>
    <col min="9" max="1023" width="9.140625" style="49"/>
    <col min="1026" max="16382" width="9.140625" style="50"/>
    <col min="16383" max="16384" width="11.5703125" customWidth="1"/>
  </cols>
  <sheetData>
    <row r="1" spans="1:6" ht="47.25" customHeight="1" x14ac:dyDescent="0.25">
      <c r="A1" s="125"/>
      <c r="B1" s="126"/>
      <c r="C1" s="52"/>
      <c r="D1" s="52"/>
      <c r="E1" s="53"/>
    </row>
    <row r="2" spans="1:6" ht="23.25" customHeight="1" x14ac:dyDescent="0.25">
      <c r="A2" s="257" t="s">
        <v>81</v>
      </c>
      <c r="B2" s="257"/>
      <c r="C2" s="257"/>
      <c r="D2" s="257"/>
      <c r="E2" s="257"/>
    </row>
    <row r="3" spans="1:6" ht="15" customHeight="1" x14ac:dyDescent="0.25">
      <c r="A3" s="127"/>
      <c r="C3" s="49" t="s">
        <v>25</v>
      </c>
      <c r="E3" s="58"/>
    </row>
    <row r="4" spans="1:6" x14ac:dyDescent="0.25">
      <c r="A4" s="128"/>
      <c r="B4" s="129"/>
      <c r="C4" s="116"/>
      <c r="D4" s="116"/>
      <c r="E4" s="58"/>
      <c r="F4" s="67"/>
    </row>
    <row r="5" spans="1:6" ht="21.75" customHeight="1" x14ac:dyDescent="0.25">
      <c r="A5" s="258" t="s">
        <v>82</v>
      </c>
      <c r="B5" s="258"/>
      <c r="C5" s="258"/>
      <c r="D5" s="258"/>
      <c r="E5" s="258"/>
      <c r="F5" s="67"/>
    </row>
    <row r="6" spans="1:6" ht="21.75" customHeight="1" x14ac:dyDescent="0.25">
      <c r="A6" s="258" t="s">
        <v>241</v>
      </c>
      <c r="B6" s="258"/>
      <c r="C6" s="258"/>
      <c r="D6" s="258"/>
      <c r="E6" s="258"/>
      <c r="F6" s="67"/>
    </row>
    <row r="7" spans="1:6" x14ac:dyDescent="0.25">
      <c r="A7" s="258"/>
      <c r="B7" s="258"/>
      <c r="C7" s="258"/>
      <c r="D7" s="258"/>
      <c r="E7" s="258"/>
      <c r="F7" s="67"/>
    </row>
    <row r="8" spans="1:6" x14ac:dyDescent="0.25">
      <c r="A8" s="132" t="s">
        <v>28</v>
      </c>
      <c r="B8" s="133" t="s">
        <v>84</v>
      </c>
      <c r="C8" s="134" t="s">
        <v>29</v>
      </c>
      <c r="D8" s="134" t="s">
        <v>30</v>
      </c>
      <c r="E8" s="135" t="s">
        <v>31</v>
      </c>
      <c r="F8" s="67"/>
    </row>
    <row r="9" spans="1:6" ht="28.5" customHeight="1" x14ac:dyDescent="0.25">
      <c r="A9" s="38" t="s">
        <v>133</v>
      </c>
      <c r="B9" s="137" t="s">
        <v>88</v>
      </c>
      <c r="C9" s="137">
        <v>3</v>
      </c>
      <c r="D9" s="138"/>
      <c r="E9" s="138">
        <f t="shared" ref="E9:E48" si="0">D9*C9</f>
        <v>0</v>
      </c>
      <c r="F9" s="67"/>
    </row>
    <row r="10" spans="1:6" x14ac:dyDescent="0.25">
      <c r="A10" s="136" t="s">
        <v>85</v>
      </c>
      <c r="B10" s="137" t="s">
        <v>86</v>
      </c>
      <c r="C10" s="137">
        <v>3</v>
      </c>
      <c r="D10" s="138"/>
      <c r="E10" s="138">
        <f t="shared" si="0"/>
        <v>0</v>
      </c>
      <c r="F10" s="67"/>
    </row>
    <row r="11" spans="1:6" x14ac:dyDescent="0.25">
      <c r="A11" s="38" t="s">
        <v>139</v>
      </c>
      <c r="B11" s="137" t="s">
        <v>88</v>
      </c>
      <c r="C11" s="137">
        <v>4</v>
      </c>
      <c r="D11" s="138"/>
      <c r="E11" s="138">
        <f t="shared" si="0"/>
        <v>0</v>
      </c>
      <c r="F11" s="67"/>
    </row>
    <row r="12" spans="1:6" ht="18" customHeight="1" x14ac:dyDescent="0.25">
      <c r="A12" s="136" t="s">
        <v>89</v>
      </c>
      <c r="B12" s="137" t="s">
        <v>88</v>
      </c>
      <c r="C12" s="137">
        <v>3</v>
      </c>
      <c r="D12" s="138"/>
      <c r="E12" s="138">
        <f t="shared" si="0"/>
        <v>0</v>
      </c>
    </row>
    <row r="13" spans="1:6" ht="105" customHeight="1" x14ac:dyDescent="0.25">
      <c r="A13" s="136" t="s">
        <v>90</v>
      </c>
      <c r="B13" s="137" t="s">
        <v>91</v>
      </c>
      <c r="C13" s="137">
        <v>6</v>
      </c>
      <c r="D13" s="138"/>
      <c r="E13" s="138">
        <f t="shared" si="0"/>
        <v>0</v>
      </c>
    </row>
    <row r="14" spans="1:6" ht="99" customHeight="1" x14ac:dyDescent="0.25">
      <c r="A14" s="136" t="s">
        <v>92</v>
      </c>
      <c r="B14" s="137" t="s">
        <v>91</v>
      </c>
      <c r="C14" s="137">
        <v>12</v>
      </c>
      <c r="D14" s="138"/>
      <c r="E14" s="138">
        <f t="shared" si="0"/>
        <v>0</v>
      </c>
    </row>
    <row r="15" spans="1:6" ht="101.25" customHeight="1" x14ac:dyDescent="0.25">
      <c r="A15" s="136" t="s">
        <v>93</v>
      </c>
      <c r="B15" s="137" t="s">
        <v>91</v>
      </c>
      <c r="C15" s="137">
        <v>12</v>
      </c>
      <c r="D15" s="138"/>
      <c r="E15" s="138">
        <f t="shared" si="0"/>
        <v>0</v>
      </c>
    </row>
    <row r="16" spans="1:6" ht="33" customHeight="1" x14ac:dyDescent="0.25">
      <c r="A16" s="136" t="s">
        <v>94</v>
      </c>
      <c r="B16" s="137" t="s">
        <v>88</v>
      </c>
      <c r="C16" s="137">
        <v>2</v>
      </c>
      <c r="D16" s="138"/>
      <c r="E16" s="138">
        <f t="shared" si="0"/>
        <v>0</v>
      </c>
    </row>
    <row r="17" spans="1:5" ht="57" customHeight="1" x14ac:dyDescent="0.25">
      <c r="A17" s="136" t="s">
        <v>95</v>
      </c>
      <c r="B17" s="137" t="s">
        <v>88</v>
      </c>
      <c r="C17" s="137">
        <v>5</v>
      </c>
      <c r="D17" s="138"/>
      <c r="E17" s="138">
        <f t="shared" si="0"/>
        <v>0</v>
      </c>
    </row>
    <row r="18" spans="1:5" ht="101.25" x14ac:dyDescent="0.25">
      <c r="A18" s="136" t="s">
        <v>96</v>
      </c>
      <c r="B18" s="137" t="s">
        <v>86</v>
      </c>
      <c r="C18" s="137">
        <v>4</v>
      </c>
      <c r="D18" s="138"/>
      <c r="E18" s="138">
        <f t="shared" si="0"/>
        <v>0</v>
      </c>
    </row>
    <row r="19" spans="1:5" ht="31.5" customHeight="1" x14ac:dyDescent="0.25">
      <c r="A19" s="43" t="s">
        <v>134</v>
      </c>
      <c r="B19" s="137" t="s">
        <v>88</v>
      </c>
      <c r="C19" s="137">
        <v>2</v>
      </c>
      <c r="D19" s="138"/>
      <c r="E19" s="138">
        <f t="shared" si="0"/>
        <v>0</v>
      </c>
    </row>
    <row r="20" spans="1:5" ht="101.25" x14ac:dyDescent="0.25">
      <c r="A20" s="136" t="s">
        <v>97</v>
      </c>
      <c r="B20" s="137" t="s">
        <v>86</v>
      </c>
      <c r="C20" s="137">
        <v>15</v>
      </c>
      <c r="D20" s="138"/>
      <c r="E20" s="138">
        <f t="shared" si="0"/>
        <v>0</v>
      </c>
    </row>
    <row r="21" spans="1:5" x14ac:dyDescent="0.25">
      <c r="A21" s="136" t="s">
        <v>99</v>
      </c>
      <c r="B21" s="137" t="s">
        <v>88</v>
      </c>
      <c r="C21" s="137">
        <v>2</v>
      </c>
      <c r="D21" s="138"/>
      <c r="E21" s="138">
        <f t="shared" si="0"/>
        <v>0</v>
      </c>
    </row>
    <row r="22" spans="1:5" x14ac:dyDescent="0.25">
      <c r="A22" s="136" t="s">
        <v>100</v>
      </c>
      <c r="B22" s="137" t="s">
        <v>88</v>
      </c>
      <c r="C22" s="137">
        <v>2</v>
      </c>
      <c r="D22" s="138"/>
      <c r="E22" s="138">
        <f t="shared" si="0"/>
        <v>0</v>
      </c>
    </row>
    <row r="23" spans="1:5" x14ac:dyDescent="0.25">
      <c r="A23" s="136" t="s">
        <v>101</v>
      </c>
      <c r="B23" s="137" t="s">
        <v>88</v>
      </c>
      <c r="C23" s="137">
        <v>2</v>
      </c>
      <c r="D23" s="138"/>
      <c r="E23" s="138">
        <f t="shared" si="0"/>
        <v>0</v>
      </c>
    </row>
    <row r="24" spans="1:5" x14ac:dyDescent="0.25">
      <c r="A24" s="136" t="s">
        <v>102</v>
      </c>
      <c r="B24" s="137" t="s">
        <v>86</v>
      </c>
      <c r="C24" s="137">
        <v>8</v>
      </c>
      <c r="D24" s="138"/>
      <c r="E24" s="138">
        <f t="shared" si="0"/>
        <v>0</v>
      </c>
    </row>
    <row r="25" spans="1:5" x14ac:dyDescent="0.25">
      <c r="A25" s="136" t="s">
        <v>103</v>
      </c>
      <c r="B25" s="137" t="s">
        <v>104</v>
      </c>
      <c r="C25" s="137">
        <v>2</v>
      </c>
      <c r="D25" s="138"/>
      <c r="E25" s="138">
        <f t="shared" si="0"/>
        <v>0</v>
      </c>
    </row>
    <row r="26" spans="1:5" x14ac:dyDescent="0.25">
      <c r="A26" s="136" t="s">
        <v>105</v>
      </c>
      <c r="B26" s="137" t="s">
        <v>88</v>
      </c>
      <c r="C26" s="137">
        <v>5</v>
      </c>
      <c r="D26" s="138"/>
      <c r="E26" s="138">
        <f t="shared" si="0"/>
        <v>0</v>
      </c>
    </row>
    <row r="27" spans="1:5" x14ac:dyDescent="0.25">
      <c r="A27" s="136" t="s">
        <v>106</v>
      </c>
      <c r="B27" s="137" t="s">
        <v>107</v>
      </c>
      <c r="C27" s="137">
        <v>4</v>
      </c>
      <c r="D27" s="138"/>
      <c r="E27" s="138">
        <f t="shared" si="0"/>
        <v>0</v>
      </c>
    </row>
    <row r="28" spans="1:5" ht="33.75" x14ac:dyDescent="0.25">
      <c r="A28" s="136" t="s">
        <v>108</v>
      </c>
      <c r="B28" s="137" t="s">
        <v>88</v>
      </c>
      <c r="C28" s="137">
        <v>2</v>
      </c>
      <c r="D28" s="138"/>
      <c r="E28" s="138">
        <f t="shared" si="0"/>
        <v>0</v>
      </c>
    </row>
    <row r="29" spans="1:5" x14ac:dyDescent="0.25">
      <c r="A29" s="136" t="s">
        <v>109</v>
      </c>
      <c r="B29" s="137" t="s">
        <v>88</v>
      </c>
      <c r="C29" s="137">
        <v>5</v>
      </c>
      <c r="D29" s="138"/>
      <c r="E29" s="138">
        <f t="shared" si="0"/>
        <v>0</v>
      </c>
    </row>
    <row r="30" spans="1:5" x14ac:dyDescent="0.25">
      <c r="A30" s="136" t="s">
        <v>110</v>
      </c>
      <c r="B30" s="137" t="s">
        <v>88</v>
      </c>
      <c r="C30" s="137">
        <v>2</v>
      </c>
      <c r="D30" s="138"/>
      <c r="E30" s="138">
        <f t="shared" si="0"/>
        <v>0</v>
      </c>
    </row>
    <row r="31" spans="1:5" ht="51" customHeight="1" x14ac:dyDescent="0.25">
      <c r="A31" s="136" t="s">
        <v>111</v>
      </c>
      <c r="B31" s="137" t="s">
        <v>88</v>
      </c>
      <c r="C31" s="137">
        <v>1</v>
      </c>
      <c r="D31" s="138"/>
      <c r="E31" s="138">
        <f t="shared" si="0"/>
        <v>0</v>
      </c>
    </row>
    <row r="32" spans="1:5" ht="40.5" customHeight="1" x14ac:dyDescent="0.25">
      <c r="A32" s="136" t="s">
        <v>112</v>
      </c>
      <c r="B32" s="137" t="s">
        <v>88</v>
      </c>
      <c r="C32" s="137">
        <v>8</v>
      </c>
      <c r="D32" s="138"/>
      <c r="E32" s="138">
        <f t="shared" si="0"/>
        <v>0</v>
      </c>
    </row>
    <row r="33" spans="1:5" ht="33.75" customHeight="1" x14ac:dyDescent="0.25">
      <c r="A33" s="136" t="s">
        <v>113</v>
      </c>
      <c r="B33" s="137" t="s">
        <v>114</v>
      </c>
      <c r="C33" s="137">
        <v>8</v>
      </c>
      <c r="D33" s="138"/>
      <c r="E33" s="138">
        <f t="shared" si="0"/>
        <v>0</v>
      </c>
    </row>
    <row r="34" spans="1:5" ht="32.25" customHeight="1" x14ac:dyDescent="0.25">
      <c r="A34" s="136" t="s">
        <v>115</v>
      </c>
      <c r="B34" s="137" t="s">
        <v>104</v>
      </c>
      <c r="C34" s="137">
        <v>5</v>
      </c>
      <c r="D34" s="138"/>
      <c r="E34" s="138">
        <f t="shared" si="0"/>
        <v>0</v>
      </c>
    </row>
    <row r="35" spans="1:5" x14ac:dyDescent="0.25">
      <c r="A35" s="136" t="s">
        <v>116</v>
      </c>
      <c r="B35" s="137" t="s">
        <v>88</v>
      </c>
      <c r="C35" s="137">
        <v>8</v>
      </c>
      <c r="D35" s="138"/>
      <c r="E35" s="138">
        <f t="shared" si="0"/>
        <v>0</v>
      </c>
    </row>
    <row r="36" spans="1:5" x14ac:dyDescent="0.25">
      <c r="A36" s="136" t="s">
        <v>117</v>
      </c>
      <c r="B36" s="137" t="s">
        <v>88</v>
      </c>
      <c r="C36" s="137">
        <v>2</v>
      </c>
      <c r="D36" s="138"/>
      <c r="E36" s="138">
        <f t="shared" si="0"/>
        <v>0</v>
      </c>
    </row>
    <row r="37" spans="1:5" x14ac:dyDescent="0.25">
      <c r="A37" s="136" t="s">
        <v>118</v>
      </c>
      <c r="B37" s="137" t="s">
        <v>88</v>
      </c>
      <c r="C37" s="137">
        <v>2</v>
      </c>
      <c r="D37" s="138"/>
      <c r="E37" s="138">
        <f t="shared" si="0"/>
        <v>0</v>
      </c>
    </row>
    <row r="38" spans="1:5" x14ac:dyDescent="0.25">
      <c r="A38" s="136" t="s">
        <v>119</v>
      </c>
      <c r="B38" s="137" t="s">
        <v>91</v>
      </c>
      <c r="C38" s="137">
        <v>8</v>
      </c>
      <c r="D38" s="138"/>
      <c r="E38" s="138">
        <f t="shared" si="0"/>
        <v>0</v>
      </c>
    </row>
    <row r="39" spans="1:5" x14ac:dyDescent="0.25">
      <c r="A39" s="38" t="s">
        <v>137</v>
      </c>
      <c r="B39" s="137" t="s">
        <v>88</v>
      </c>
      <c r="C39" s="137">
        <v>4</v>
      </c>
      <c r="D39" s="138"/>
      <c r="E39" s="138">
        <f t="shared" si="0"/>
        <v>0</v>
      </c>
    </row>
    <row r="40" spans="1:5" ht="37.5" customHeight="1" x14ac:dyDescent="0.25">
      <c r="A40" s="136" t="s">
        <v>120</v>
      </c>
      <c r="B40" s="137" t="s">
        <v>88</v>
      </c>
      <c r="C40" s="137">
        <v>3</v>
      </c>
      <c r="D40" s="138"/>
      <c r="E40" s="138">
        <f t="shared" si="0"/>
        <v>0</v>
      </c>
    </row>
    <row r="41" spans="1:5" ht="28.5" customHeight="1" x14ac:dyDescent="0.25">
      <c r="A41" s="136" t="s">
        <v>121</v>
      </c>
      <c r="B41" s="137" t="s">
        <v>114</v>
      </c>
      <c r="C41" s="137">
        <v>2</v>
      </c>
      <c r="D41" s="138"/>
      <c r="E41" s="138">
        <f t="shared" si="0"/>
        <v>0</v>
      </c>
    </row>
    <row r="42" spans="1:5" ht="27.75" customHeight="1" x14ac:dyDescent="0.25">
      <c r="A42" s="136" t="s">
        <v>122</v>
      </c>
      <c r="B42" s="137" t="s">
        <v>114</v>
      </c>
      <c r="C42" s="137">
        <v>2</v>
      </c>
      <c r="D42" s="138"/>
      <c r="E42" s="138">
        <f t="shared" si="0"/>
        <v>0</v>
      </c>
    </row>
    <row r="43" spans="1:5" ht="101.25" x14ac:dyDescent="0.25">
      <c r="A43" s="136" t="s">
        <v>123</v>
      </c>
      <c r="B43" s="137" t="s">
        <v>91</v>
      </c>
      <c r="C43" s="137">
        <v>6</v>
      </c>
      <c r="D43" s="138"/>
      <c r="E43" s="138">
        <f t="shared" si="0"/>
        <v>0</v>
      </c>
    </row>
    <row r="44" spans="1:5" x14ac:dyDescent="0.25">
      <c r="A44" s="136" t="s">
        <v>125</v>
      </c>
      <c r="B44" s="137" t="s">
        <v>88</v>
      </c>
      <c r="C44" s="137">
        <v>2</v>
      </c>
      <c r="D44" s="138"/>
      <c r="E44" s="138">
        <f t="shared" si="0"/>
        <v>0</v>
      </c>
    </row>
    <row r="45" spans="1:5" x14ac:dyDescent="0.25">
      <c r="A45" s="136" t="s">
        <v>126</v>
      </c>
      <c r="B45" s="137" t="s">
        <v>88</v>
      </c>
      <c r="C45" s="137">
        <v>1</v>
      </c>
      <c r="D45" s="138"/>
      <c r="E45" s="138">
        <f t="shared" si="0"/>
        <v>0</v>
      </c>
    </row>
    <row r="46" spans="1:5" x14ac:dyDescent="0.25">
      <c r="A46" s="136" t="s">
        <v>127</v>
      </c>
      <c r="B46" s="137" t="s">
        <v>88</v>
      </c>
      <c r="C46" s="137">
        <v>1</v>
      </c>
      <c r="D46" s="138"/>
      <c r="E46" s="138">
        <f t="shared" si="0"/>
        <v>0</v>
      </c>
    </row>
    <row r="47" spans="1:5" x14ac:dyDescent="0.25">
      <c r="A47" s="136" t="s">
        <v>129</v>
      </c>
      <c r="B47" s="137" t="s">
        <v>88</v>
      </c>
      <c r="C47" s="137">
        <v>1</v>
      </c>
      <c r="D47" s="138"/>
      <c r="E47" s="138">
        <f t="shared" si="0"/>
        <v>0</v>
      </c>
    </row>
    <row r="48" spans="1:5" x14ac:dyDescent="0.25">
      <c r="A48" s="136" t="s">
        <v>130</v>
      </c>
      <c r="B48" s="137" t="s">
        <v>88</v>
      </c>
      <c r="C48" s="137">
        <v>3</v>
      </c>
      <c r="D48" s="138"/>
      <c r="E48" s="138">
        <f t="shared" si="0"/>
        <v>0</v>
      </c>
    </row>
    <row r="49" spans="1:5" x14ac:dyDescent="0.25">
      <c r="A49" s="139"/>
      <c r="B49" s="140"/>
      <c r="C49" s="141"/>
      <c r="D49" s="142" t="s">
        <v>41</v>
      </c>
      <c r="E49" s="143">
        <f>SUM(E9:E48)</f>
        <v>0</v>
      </c>
    </row>
    <row r="50" spans="1:5" x14ac:dyDescent="0.25">
      <c r="A50" s="144"/>
      <c r="B50" s="145"/>
      <c r="C50" s="146"/>
      <c r="D50" s="225" t="s">
        <v>251</v>
      </c>
      <c r="E50" s="147">
        <f>E49*'BDI FORNECIMENTO DE MATERIAL'!C16</f>
        <v>0</v>
      </c>
    </row>
    <row r="51" spans="1:5" x14ac:dyDescent="0.25">
      <c r="A51" s="148"/>
      <c r="B51" s="149"/>
      <c r="C51" s="150"/>
      <c r="D51" s="151" t="s">
        <v>131</v>
      </c>
      <c r="E51" s="152">
        <f>SUM(E49:E50)</f>
        <v>0</v>
      </c>
    </row>
    <row r="59" spans="1:5" x14ac:dyDescent="0.25">
      <c r="D59" s="153"/>
    </row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autoFilter ref="A8:E51" xr:uid="{00000000-0009-0000-0000-000007000000}"/>
  <mergeCells count="4">
    <mergeCell ref="A2:E2"/>
    <mergeCell ref="A5:E5"/>
    <mergeCell ref="A6:E6"/>
    <mergeCell ref="A7:E7"/>
  </mergeCells>
  <pageMargins left="0.51180555555555596" right="0.51180555555555596" top="0.78749999999999998" bottom="0.78749999999999998" header="0.511811023622047" footer="0.511811023622047"/>
  <pageSetup paperSize="9" scale="72" fitToHeight="0" orientation="portrait" horizontalDpi="300" verticalDpi="300" r:id="rId1"/>
  <rowBreaks count="1" manualBreakCount="1">
    <brk id="1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XFC49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61" style="54" customWidth="1"/>
    <col min="2" max="2" width="12.5703125" style="124" customWidth="1"/>
    <col min="3" max="4" width="18.5703125" style="49" customWidth="1"/>
    <col min="5" max="5" width="21.42578125" style="49" customWidth="1"/>
    <col min="6" max="6" width="16.42578125" style="49" customWidth="1"/>
    <col min="7" max="7" width="13.42578125" style="49" customWidth="1"/>
    <col min="8" max="8" width="15.7109375" style="49" customWidth="1"/>
    <col min="9" max="9" width="12.85546875" style="49" customWidth="1"/>
    <col min="10" max="1023" width="9.140625" style="49"/>
    <col min="1028" max="16382" width="9.140625" style="50"/>
    <col min="16383" max="16383" width="11.5703125" customWidth="1"/>
    <col min="16384" max="16384" width="11.5703125" style="50" customWidth="1"/>
  </cols>
  <sheetData>
    <row r="1" spans="1:6" ht="52.5" customHeight="1" x14ac:dyDescent="0.25">
      <c r="A1" s="125"/>
      <c r="B1" s="126"/>
      <c r="C1" s="52"/>
      <c r="D1" s="52"/>
      <c r="E1" s="52"/>
      <c r="F1" s="53"/>
    </row>
    <row r="2" spans="1:6" ht="29.25" customHeight="1" x14ac:dyDescent="0.25">
      <c r="A2" s="259" t="s">
        <v>141</v>
      </c>
      <c r="B2" s="259"/>
      <c r="C2" s="259"/>
      <c r="D2" s="259"/>
      <c r="E2" s="259"/>
      <c r="F2" s="259"/>
    </row>
    <row r="3" spans="1:6" ht="15" customHeight="1" x14ac:dyDescent="0.25">
      <c r="A3" s="130"/>
      <c r="B3" s="131"/>
      <c r="C3" s="56" t="s">
        <v>25</v>
      </c>
      <c r="D3" s="56"/>
      <c r="E3" s="57"/>
      <c r="F3" s="57"/>
    </row>
    <row r="4" spans="1:6" x14ac:dyDescent="0.25">
      <c r="A4" s="154" t="s">
        <v>28</v>
      </c>
      <c r="B4" s="155" t="s">
        <v>84</v>
      </c>
      <c r="C4" s="60" t="s">
        <v>29</v>
      </c>
      <c r="D4" s="60" t="s">
        <v>142</v>
      </c>
      <c r="E4" s="61" t="s">
        <v>30</v>
      </c>
      <c r="F4" s="61" t="s">
        <v>31</v>
      </c>
    </row>
    <row r="5" spans="1:6" ht="31.5" customHeight="1" x14ac:dyDescent="0.25">
      <c r="A5" s="136" t="s">
        <v>143</v>
      </c>
      <c r="B5" s="137" t="s">
        <v>88</v>
      </c>
      <c r="C5" s="156">
        <v>1</v>
      </c>
      <c r="D5" s="156">
        <f>1/12</f>
        <v>8.3333333333333329E-2</v>
      </c>
      <c r="E5" s="138"/>
      <c r="F5" s="138">
        <f t="shared" ref="F5:F41" si="0">C5*D5*E5</f>
        <v>0</v>
      </c>
    </row>
    <row r="6" spans="1:6" ht="25.5" customHeight="1" x14ac:dyDescent="0.25">
      <c r="A6" s="136" t="s">
        <v>144</v>
      </c>
      <c r="B6" s="137" t="s">
        <v>88</v>
      </c>
      <c r="C6" s="156">
        <v>1</v>
      </c>
      <c r="D6" s="156">
        <f>1/12</f>
        <v>8.3333333333333329E-2</v>
      </c>
      <c r="E6" s="138"/>
      <c r="F6" s="138">
        <f t="shared" si="0"/>
        <v>0</v>
      </c>
    </row>
    <row r="7" spans="1:6" x14ac:dyDescent="0.25">
      <c r="A7" s="136" t="s">
        <v>145</v>
      </c>
      <c r="B7" s="137" t="s">
        <v>88</v>
      </c>
      <c r="C7" s="156">
        <v>1</v>
      </c>
      <c r="D7" s="156">
        <f>1/12</f>
        <v>8.3333333333333329E-2</v>
      </c>
      <c r="E7" s="138"/>
      <c r="F7" s="138">
        <f t="shared" si="0"/>
        <v>0</v>
      </c>
    </row>
    <row r="8" spans="1:6" ht="33.75" x14ac:dyDescent="0.25">
      <c r="A8" s="136" t="s">
        <v>146</v>
      </c>
      <c r="B8" s="137" t="s">
        <v>147</v>
      </c>
      <c r="C8" s="156">
        <v>20</v>
      </c>
      <c r="D8" s="156">
        <v>0.5</v>
      </c>
      <c r="E8" s="138"/>
      <c r="F8" s="138">
        <f t="shared" si="0"/>
        <v>0</v>
      </c>
    </row>
    <row r="9" spans="1:6" x14ac:dyDescent="0.25">
      <c r="A9" s="136" t="s">
        <v>148</v>
      </c>
      <c r="B9" s="137" t="s">
        <v>88</v>
      </c>
      <c r="C9" s="156">
        <v>60</v>
      </c>
      <c r="D9" s="156">
        <f t="shared" ref="D9:D14" si="1">1/12</f>
        <v>8.3333333333333329E-2</v>
      </c>
      <c r="E9" s="138"/>
      <c r="F9" s="138">
        <f t="shared" si="0"/>
        <v>0</v>
      </c>
    </row>
    <row r="10" spans="1:6" x14ac:dyDescent="0.25">
      <c r="A10" s="136" t="s">
        <v>149</v>
      </c>
      <c r="B10" s="137" t="s">
        <v>88</v>
      </c>
      <c r="C10" s="156">
        <v>40</v>
      </c>
      <c r="D10" s="156">
        <f t="shared" si="1"/>
        <v>8.3333333333333329E-2</v>
      </c>
      <c r="E10" s="138"/>
      <c r="F10" s="138">
        <f t="shared" si="0"/>
        <v>0</v>
      </c>
    </row>
    <row r="11" spans="1:6" x14ac:dyDescent="0.25">
      <c r="A11" s="136" t="s">
        <v>150</v>
      </c>
      <c r="B11" s="137" t="s">
        <v>88</v>
      </c>
      <c r="C11" s="156">
        <v>1</v>
      </c>
      <c r="D11" s="156">
        <f t="shared" si="1"/>
        <v>8.3333333333333329E-2</v>
      </c>
      <c r="E11" s="138"/>
      <c r="F11" s="138">
        <f t="shared" si="0"/>
        <v>0</v>
      </c>
    </row>
    <row r="12" spans="1:6" ht="38.25" customHeight="1" x14ac:dyDescent="0.25">
      <c r="A12" s="136" t="s">
        <v>151</v>
      </c>
      <c r="B12" s="137" t="s">
        <v>88</v>
      </c>
      <c r="C12" s="156">
        <v>1</v>
      </c>
      <c r="D12" s="156">
        <f t="shared" si="1"/>
        <v>8.3333333333333329E-2</v>
      </c>
      <c r="E12" s="138"/>
      <c r="F12" s="138">
        <f t="shared" si="0"/>
        <v>0</v>
      </c>
    </row>
    <row r="13" spans="1:6" ht="54" customHeight="1" x14ac:dyDescent="0.25">
      <c r="A13" s="136" t="s">
        <v>152</v>
      </c>
      <c r="B13" s="137" t="s">
        <v>88</v>
      </c>
      <c r="C13" s="156">
        <v>2</v>
      </c>
      <c r="D13" s="156">
        <f t="shared" si="1"/>
        <v>8.3333333333333329E-2</v>
      </c>
      <c r="E13" s="138"/>
      <c r="F13" s="138">
        <f t="shared" si="0"/>
        <v>0</v>
      </c>
    </row>
    <row r="14" spans="1:6" x14ac:dyDescent="0.25">
      <c r="A14" s="136" t="s">
        <v>153</v>
      </c>
      <c r="B14" s="137" t="s">
        <v>147</v>
      </c>
      <c r="C14" s="156">
        <v>1</v>
      </c>
      <c r="D14" s="156">
        <f t="shared" si="1"/>
        <v>8.3333333333333329E-2</v>
      </c>
      <c r="E14" s="138"/>
      <c r="F14" s="138">
        <f t="shared" si="0"/>
        <v>0</v>
      </c>
    </row>
    <row r="15" spans="1:6" x14ac:dyDescent="0.25">
      <c r="A15" s="136" t="s">
        <v>154</v>
      </c>
      <c r="B15" s="137" t="s">
        <v>88</v>
      </c>
      <c r="C15" s="156">
        <v>5</v>
      </c>
      <c r="D15" s="156">
        <f>2/12</f>
        <v>0.16666666666666666</v>
      </c>
      <c r="E15" s="138"/>
      <c r="F15" s="138">
        <f t="shared" si="0"/>
        <v>0</v>
      </c>
    </row>
    <row r="16" spans="1:6" ht="22.5" x14ac:dyDescent="0.25">
      <c r="A16" s="136" t="s">
        <v>155</v>
      </c>
      <c r="B16" s="137" t="s">
        <v>88</v>
      </c>
      <c r="C16" s="156">
        <v>2</v>
      </c>
      <c r="D16" s="156">
        <f t="shared" ref="D16:D35" si="2">1/12</f>
        <v>8.3333333333333329E-2</v>
      </c>
      <c r="E16" s="138"/>
      <c r="F16" s="138">
        <f t="shared" si="0"/>
        <v>0</v>
      </c>
    </row>
    <row r="17" spans="1:6" ht="22.5" x14ac:dyDescent="0.25">
      <c r="A17" s="136" t="s">
        <v>156</v>
      </c>
      <c r="B17" s="137" t="s">
        <v>88</v>
      </c>
      <c r="C17" s="156">
        <v>1</v>
      </c>
      <c r="D17" s="156">
        <f t="shared" si="2"/>
        <v>8.3333333333333329E-2</v>
      </c>
      <c r="E17" s="138"/>
      <c r="F17" s="138">
        <f t="shared" si="0"/>
        <v>0</v>
      </c>
    </row>
    <row r="18" spans="1:6" ht="22.5" x14ac:dyDescent="0.25">
      <c r="A18" s="136" t="s">
        <v>157</v>
      </c>
      <c r="B18" s="137" t="s">
        <v>88</v>
      </c>
      <c r="C18" s="156">
        <v>1</v>
      </c>
      <c r="D18" s="156">
        <f t="shared" si="2"/>
        <v>8.3333333333333329E-2</v>
      </c>
      <c r="E18" s="138"/>
      <c r="F18" s="138">
        <f t="shared" si="0"/>
        <v>0</v>
      </c>
    </row>
    <row r="19" spans="1:6" ht="22.5" x14ac:dyDescent="0.25">
      <c r="A19" s="136" t="s">
        <v>158</v>
      </c>
      <c r="B19" s="137" t="s">
        <v>88</v>
      </c>
      <c r="C19" s="156">
        <v>1</v>
      </c>
      <c r="D19" s="156">
        <f t="shared" si="2"/>
        <v>8.3333333333333329E-2</v>
      </c>
      <c r="E19" s="138"/>
      <c r="F19" s="138">
        <f t="shared" si="0"/>
        <v>0</v>
      </c>
    </row>
    <row r="20" spans="1:6" ht="22.5" x14ac:dyDescent="0.25">
      <c r="A20" s="136" t="s">
        <v>159</v>
      </c>
      <c r="B20" s="137" t="s">
        <v>88</v>
      </c>
      <c r="C20" s="156">
        <v>1</v>
      </c>
      <c r="D20" s="156">
        <f t="shared" si="2"/>
        <v>8.3333333333333329E-2</v>
      </c>
      <c r="E20" s="138"/>
      <c r="F20" s="138">
        <f t="shared" si="0"/>
        <v>0</v>
      </c>
    </row>
    <row r="21" spans="1:6" ht="22.5" x14ac:dyDescent="0.25">
      <c r="A21" s="136" t="s">
        <v>160</v>
      </c>
      <c r="B21" s="137" t="s">
        <v>88</v>
      </c>
      <c r="C21" s="156">
        <v>2</v>
      </c>
      <c r="D21" s="156">
        <f t="shared" si="2"/>
        <v>8.3333333333333329E-2</v>
      </c>
      <c r="E21" s="138"/>
      <c r="F21" s="138">
        <f t="shared" si="0"/>
        <v>0</v>
      </c>
    </row>
    <row r="22" spans="1:6" x14ac:dyDescent="0.25">
      <c r="A22" s="136" t="s">
        <v>161</v>
      </c>
      <c r="B22" s="137" t="s">
        <v>88</v>
      </c>
      <c r="C22" s="156">
        <v>1</v>
      </c>
      <c r="D22" s="156">
        <f t="shared" si="2"/>
        <v>8.3333333333333329E-2</v>
      </c>
      <c r="E22" s="138"/>
      <c r="F22" s="138">
        <f t="shared" si="0"/>
        <v>0</v>
      </c>
    </row>
    <row r="23" spans="1:6" x14ac:dyDescent="0.25">
      <c r="A23" s="136" t="s">
        <v>162</v>
      </c>
      <c r="B23" s="137" t="s">
        <v>88</v>
      </c>
      <c r="C23" s="156">
        <v>1</v>
      </c>
      <c r="D23" s="156">
        <f t="shared" si="2"/>
        <v>8.3333333333333329E-2</v>
      </c>
      <c r="E23" s="138"/>
      <c r="F23" s="138">
        <f t="shared" si="0"/>
        <v>0</v>
      </c>
    </row>
    <row r="24" spans="1:6" x14ac:dyDescent="0.25">
      <c r="A24" s="136" t="s">
        <v>163</v>
      </c>
      <c r="B24" s="137" t="s">
        <v>88</v>
      </c>
      <c r="C24" s="156">
        <v>1</v>
      </c>
      <c r="D24" s="156">
        <f t="shared" si="2"/>
        <v>8.3333333333333329E-2</v>
      </c>
      <c r="E24" s="138"/>
      <c r="F24" s="138">
        <f t="shared" si="0"/>
        <v>0</v>
      </c>
    </row>
    <row r="25" spans="1:6" x14ac:dyDescent="0.25">
      <c r="A25" s="136" t="s">
        <v>164</v>
      </c>
      <c r="B25" s="137" t="s">
        <v>88</v>
      </c>
      <c r="C25" s="156">
        <v>1</v>
      </c>
      <c r="D25" s="156">
        <f t="shared" si="2"/>
        <v>8.3333333333333329E-2</v>
      </c>
      <c r="E25" s="138"/>
      <c r="F25" s="138">
        <f t="shared" si="0"/>
        <v>0</v>
      </c>
    </row>
    <row r="26" spans="1:6" x14ac:dyDescent="0.25">
      <c r="A26" s="136" t="s">
        <v>165</v>
      </c>
      <c r="B26" s="137" t="s">
        <v>88</v>
      </c>
      <c r="C26" s="156">
        <v>1</v>
      </c>
      <c r="D26" s="156">
        <f t="shared" si="2"/>
        <v>8.3333333333333329E-2</v>
      </c>
      <c r="E26" s="138"/>
      <c r="F26" s="138">
        <f t="shared" si="0"/>
        <v>0</v>
      </c>
    </row>
    <row r="27" spans="1:6" x14ac:dyDescent="0.25">
      <c r="A27" s="136" t="s">
        <v>166</v>
      </c>
      <c r="B27" s="137" t="s">
        <v>88</v>
      </c>
      <c r="C27" s="156">
        <v>1</v>
      </c>
      <c r="D27" s="156">
        <f t="shared" si="2"/>
        <v>8.3333333333333329E-2</v>
      </c>
      <c r="E27" s="138"/>
      <c r="F27" s="138">
        <f t="shared" si="0"/>
        <v>0</v>
      </c>
    </row>
    <row r="28" spans="1:6" x14ac:dyDescent="0.25">
      <c r="A28" s="136" t="s">
        <v>167</v>
      </c>
      <c r="B28" s="137" t="s">
        <v>88</v>
      </c>
      <c r="C28" s="156">
        <v>1</v>
      </c>
      <c r="D28" s="156">
        <f t="shared" si="2"/>
        <v>8.3333333333333329E-2</v>
      </c>
      <c r="E28" s="138"/>
      <c r="F28" s="138">
        <f t="shared" si="0"/>
        <v>0</v>
      </c>
    </row>
    <row r="29" spans="1:6" x14ac:dyDescent="0.25">
      <c r="A29" s="136" t="s">
        <v>168</v>
      </c>
      <c r="B29" s="137" t="s">
        <v>88</v>
      </c>
      <c r="C29" s="156">
        <v>1</v>
      </c>
      <c r="D29" s="156">
        <f t="shared" si="2"/>
        <v>8.3333333333333329E-2</v>
      </c>
      <c r="E29" s="138"/>
      <c r="F29" s="138">
        <f t="shared" si="0"/>
        <v>0</v>
      </c>
    </row>
    <row r="30" spans="1:6" x14ac:dyDescent="0.25">
      <c r="A30" s="136" t="s">
        <v>169</v>
      </c>
      <c r="B30" s="137" t="s">
        <v>88</v>
      </c>
      <c r="C30" s="156">
        <v>1</v>
      </c>
      <c r="D30" s="156">
        <f t="shared" si="2"/>
        <v>8.3333333333333329E-2</v>
      </c>
      <c r="E30" s="138"/>
      <c r="F30" s="138">
        <f t="shared" si="0"/>
        <v>0</v>
      </c>
    </row>
    <row r="31" spans="1:6" ht="30" x14ac:dyDescent="0.25">
      <c r="A31" s="38" t="s">
        <v>170</v>
      </c>
      <c r="B31" s="137" t="s">
        <v>88</v>
      </c>
      <c r="C31" s="156">
        <v>1</v>
      </c>
      <c r="D31" s="156">
        <f t="shared" si="2"/>
        <v>8.3333333333333329E-2</v>
      </c>
      <c r="E31" s="138"/>
      <c r="F31" s="138">
        <f t="shared" si="0"/>
        <v>0</v>
      </c>
    </row>
    <row r="32" spans="1:6" ht="22.5" x14ac:dyDescent="0.25">
      <c r="A32" s="136" t="s">
        <v>171</v>
      </c>
      <c r="B32" s="137" t="s">
        <v>88</v>
      </c>
      <c r="C32" s="156">
        <v>2</v>
      </c>
      <c r="D32" s="156">
        <f t="shared" si="2"/>
        <v>8.3333333333333329E-2</v>
      </c>
      <c r="E32" s="138"/>
      <c r="F32" s="138">
        <f t="shared" si="0"/>
        <v>0</v>
      </c>
    </row>
    <row r="33" spans="1:6" x14ac:dyDescent="0.25">
      <c r="A33" s="38" t="s">
        <v>172</v>
      </c>
      <c r="B33" s="137" t="s">
        <v>88</v>
      </c>
      <c r="C33" s="156">
        <v>1</v>
      </c>
      <c r="D33" s="156">
        <f t="shared" si="2"/>
        <v>8.3333333333333329E-2</v>
      </c>
      <c r="E33" s="138"/>
      <c r="F33" s="138">
        <f t="shared" si="0"/>
        <v>0</v>
      </c>
    </row>
    <row r="34" spans="1:6" ht="22.5" x14ac:dyDescent="0.25">
      <c r="A34" s="136" t="s">
        <v>173</v>
      </c>
      <c r="B34" s="137" t="s">
        <v>88</v>
      </c>
      <c r="C34" s="156">
        <v>2</v>
      </c>
      <c r="D34" s="156">
        <f t="shared" si="2"/>
        <v>8.3333333333333329E-2</v>
      </c>
      <c r="E34" s="138"/>
      <c r="F34" s="138">
        <f t="shared" si="0"/>
        <v>0</v>
      </c>
    </row>
    <row r="35" spans="1:6" x14ac:dyDescent="0.25">
      <c r="A35" s="136" t="s">
        <v>174</v>
      </c>
      <c r="B35" s="137" t="s">
        <v>88</v>
      </c>
      <c r="C35" s="156">
        <v>1</v>
      </c>
      <c r="D35" s="156">
        <f t="shared" si="2"/>
        <v>8.3333333333333329E-2</v>
      </c>
      <c r="E35" s="138"/>
      <c r="F35" s="138">
        <f t="shared" si="0"/>
        <v>0</v>
      </c>
    </row>
    <row r="36" spans="1:6" x14ac:dyDescent="0.25">
      <c r="A36" s="136" t="s">
        <v>175</v>
      </c>
      <c r="B36" s="137" t="s">
        <v>88</v>
      </c>
      <c r="C36" s="156">
        <v>2</v>
      </c>
      <c r="D36" s="156">
        <f>2/12</f>
        <v>0.16666666666666666</v>
      </c>
      <c r="E36" s="138"/>
      <c r="F36" s="138">
        <f t="shared" si="0"/>
        <v>0</v>
      </c>
    </row>
    <row r="37" spans="1:6" x14ac:dyDescent="0.25">
      <c r="A37" s="136" t="s">
        <v>176</v>
      </c>
      <c r="B37" s="137" t="s">
        <v>88</v>
      </c>
      <c r="C37" s="156">
        <v>2</v>
      </c>
      <c r="D37" s="156">
        <f>1/12</f>
        <v>8.3333333333333329E-2</v>
      </c>
      <c r="E37" s="138"/>
      <c r="F37" s="138">
        <f t="shared" si="0"/>
        <v>0</v>
      </c>
    </row>
    <row r="38" spans="1:6" x14ac:dyDescent="0.25">
      <c r="A38" s="136" t="s">
        <v>177</v>
      </c>
      <c r="B38" s="137" t="s">
        <v>88</v>
      </c>
      <c r="C38" s="156">
        <v>1</v>
      </c>
      <c r="D38" s="156">
        <f>1/12</f>
        <v>8.3333333333333329E-2</v>
      </c>
      <c r="E38" s="138"/>
      <c r="F38" s="138">
        <f t="shared" si="0"/>
        <v>0</v>
      </c>
    </row>
    <row r="39" spans="1:6" x14ac:dyDescent="0.25">
      <c r="A39" s="157" t="s">
        <v>178</v>
      </c>
      <c r="B39" s="137" t="s">
        <v>88</v>
      </c>
      <c r="C39" s="156">
        <v>1</v>
      </c>
      <c r="D39" s="156">
        <f>1/12</f>
        <v>8.3333333333333329E-2</v>
      </c>
      <c r="E39" s="138"/>
      <c r="F39" s="138">
        <f t="shared" si="0"/>
        <v>0</v>
      </c>
    </row>
    <row r="40" spans="1:6" x14ac:dyDescent="0.25">
      <c r="A40" s="136" t="s">
        <v>179</v>
      </c>
      <c r="B40" s="137" t="s">
        <v>88</v>
      </c>
      <c r="C40" s="156">
        <v>1</v>
      </c>
      <c r="D40" s="156">
        <f>2/12</f>
        <v>0.16666666666666666</v>
      </c>
      <c r="E40" s="138"/>
      <c r="F40" s="138">
        <f t="shared" si="0"/>
        <v>0</v>
      </c>
    </row>
    <row r="41" spans="1:6" x14ac:dyDescent="0.25">
      <c r="A41" s="38" t="s">
        <v>180</v>
      </c>
      <c r="B41" s="137" t="s">
        <v>88</v>
      </c>
      <c r="C41" s="156">
        <v>1</v>
      </c>
      <c r="D41" s="156">
        <f>1/12</f>
        <v>8.3333333333333329E-2</v>
      </c>
      <c r="E41" s="138"/>
      <c r="F41" s="138">
        <f t="shared" si="0"/>
        <v>0</v>
      </c>
    </row>
    <row r="42" spans="1:6" x14ac:dyDescent="0.25">
      <c r="A42" s="158"/>
      <c r="B42" s="159"/>
      <c r="C42" s="73"/>
      <c r="D42" s="73"/>
      <c r="E42" s="74" t="s">
        <v>41</v>
      </c>
      <c r="F42" s="75">
        <f>SUM(F5:F41)</f>
        <v>0</v>
      </c>
    </row>
    <row r="43" spans="1:6" x14ac:dyDescent="0.25">
      <c r="A43" s="160"/>
      <c r="E43" s="225" t="s">
        <v>250</v>
      </c>
      <c r="F43" s="78">
        <f>F42*BDI!C17</f>
        <v>0</v>
      </c>
    </row>
    <row r="44" spans="1:6" x14ac:dyDescent="0.25">
      <c r="A44" s="161"/>
      <c r="B44" s="131"/>
      <c r="C44" s="56"/>
      <c r="D44" s="56"/>
      <c r="E44" s="122" t="s">
        <v>131</v>
      </c>
      <c r="F44" s="162">
        <f>ROUND(SUM(F42:F43),2)</f>
        <v>0</v>
      </c>
    </row>
    <row r="49" spans="4:4" ht="15" customHeight="1" x14ac:dyDescent="0.25">
      <c r="D49" s="146"/>
    </row>
  </sheetData>
  <autoFilter ref="A4:F44" xr:uid="{00000000-0009-0000-0000-000008000000}"/>
  <mergeCells count="1">
    <mergeCell ref="A2:F2"/>
  </mergeCells>
  <pageMargins left="0.51180555555555596" right="0.51180555555555596" top="0.78749999999999998" bottom="0.78749999999999998" header="0.511811023622047" footer="0.511811023622047"/>
  <pageSetup paperSize="9" scale="91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K63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76.85546875" style="49" customWidth="1"/>
    <col min="2" max="2" width="9.140625" style="49"/>
    <col min="3" max="4" width="9.140625" style="49" hidden="1"/>
    <col min="5" max="1022" width="9.140625" style="49"/>
    <col min="1026" max="16381" width="9.140625" style="50"/>
    <col min="16382" max="16384" width="11.5703125" style="50" customWidth="1"/>
  </cols>
  <sheetData>
    <row r="1" spans="1:3" ht="47.25" customHeight="1" x14ac:dyDescent="0.25">
      <c r="A1" s="51"/>
      <c r="B1" s="53"/>
    </row>
    <row r="2" spans="1:3" ht="27.75" customHeight="1" x14ac:dyDescent="0.25">
      <c r="A2" s="260" t="s">
        <v>181</v>
      </c>
      <c r="B2" s="260"/>
    </row>
    <row r="3" spans="1:3" x14ac:dyDescent="0.25">
      <c r="A3" s="163" t="s">
        <v>182</v>
      </c>
      <c r="B3" s="164"/>
      <c r="C3" s="49" t="s">
        <v>25</v>
      </c>
    </row>
    <row r="4" spans="1:3" ht="15" customHeight="1" x14ac:dyDescent="0.25">
      <c r="A4" s="55"/>
      <c r="B4" s="57"/>
    </row>
    <row r="5" spans="1:3" x14ac:dyDescent="0.25">
      <c r="A5" s="165" t="s">
        <v>183</v>
      </c>
      <c r="B5" s="166" t="s">
        <v>184</v>
      </c>
    </row>
    <row r="6" spans="1:3" x14ac:dyDescent="0.25">
      <c r="A6" s="167" t="s">
        <v>185</v>
      </c>
      <c r="B6" s="168">
        <v>0.2</v>
      </c>
    </row>
    <row r="7" spans="1:3" x14ac:dyDescent="0.25">
      <c r="A7" s="169" t="s">
        <v>186</v>
      </c>
      <c r="B7" s="170">
        <v>1.4999999999999999E-2</v>
      </c>
    </row>
    <row r="8" spans="1:3" x14ac:dyDescent="0.25">
      <c r="A8" s="171" t="s">
        <v>187</v>
      </c>
      <c r="B8" s="170">
        <v>0.01</v>
      </c>
    </row>
    <row r="9" spans="1:3" x14ac:dyDescent="0.25">
      <c r="A9" s="171" t="s">
        <v>188</v>
      </c>
      <c r="B9" s="170">
        <v>2E-3</v>
      </c>
    </row>
    <row r="10" spans="1:3" x14ac:dyDescent="0.25">
      <c r="A10" s="171" t="s">
        <v>189</v>
      </c>
      <c r="B10" s="170">
        <v>2.5000000000000001E-2</v>
      </c>
    </row>
    <row r="11" spans="1:3" x14ac:dyDescent="0.25">
      <c r="A11" s="171" t="s">
        <v>190</v>
      </c>
      <c r="B11" s="170">
        <v>0.08</v>
      </c>
    </row>
    <row r="12" spans="1:3" x14ac:dyDescent="0.25">
      <c r="A12" s="171" t="s">
        <v>191</v>
      </c>
      <c r="B12" s="170">
        <v>0.03</v>
      </c>
    </row>
    <row r="13" spans="1:3" x14ac:dyDescent="0.25">
      <c r="A13" s="171" t="s">
        <v>192</v>
      </c>
      <c r="B13" s="170">
        <v>6.0000000000000001E-3</v>
      </c>
    </row>
    <row r="14" spans="1:3" x14ac:dyDescent="0.25">
      <c r="A14" s="171" t="s">
        <v>193</v>
      </c>
      <c r="B14" s="170">
        <v>0</v>
      </c>
    </row>
    <row r="15" spans="1:3" x14ac:dyDescent="0.25">
      <c r="A15" s="172" t="s">
        <v>23</v>
      </c>
      <c r="B15" s="166">
        <f>SUM(B6:B14)</f>
        <v>0.3680000000000001</v>
      </c>
    </row>
    <row r="16" spans="1:3" ht="15" customHeight="1" x14ac:dyDescent="0.25">
      <c r="A16" s="83"/>
      <c r="B16" s="58"/>
    </row>
    <row r="17" spans="1:2" x14ac:dyDescent="0.25">
      <c r="A17" s="165" t="s">
        <v>194</v>
      </c>
      <c r="B17" s="166" t="s">
        <v>184</v>
      </c>
    </row>
    <row r="18" spans="1:2" x14ac:dyDescent="0.25">
      <c r="A18" s="171" t="s">
        <v>195</v>
      </c>
      <c r="B18" s="170">
        <v>0.1203</v>
      </c>
    </row>
    <row r="19" spans="1:2" x14ac:dyDescent="0.25">
      <c r="A19" s="171" t="s">
        <v>196</v>
      </c>
      <c r="B19" s="170">
        <v>1.8499999999999999E-2</v>
      </c>
    </row>
    <row r="20" spans="1:2" x14ac:dyDescent="0.25">
      <c r="A20" s="171" t="s">
        <v>197</v>
      </c>
      <c r="B20" s="170">
        <v>1.3299999999999999E-2</v>
      </c>
    </row>
    <row r="21" spans="1:2" x14ac:dyDescent="0.25">
      <c r="A21" s="171" t="s">
        <v>198</v>
      </c>
      <c r="B21" s="170">
        <v>2.2800000000000001E-2</v>
      </c>
    </row>
    <row r="22" spans="1:2" x14ac:dyDescent="0.25">
      <c r="A22" s="171" t="s">
        <v>199</v>
      </c>
      <c r="B22" s="170">
        <v>1.2999999999999999E-2</v>
      </c>
    </row>
    <row r="23" spans="1:2" x14ac:dyDescent="0.25">
      <c r="A23" s="171" t="s">
        <v>200</v>
      </c>
      <c r="B23" s="170">
        <v>1.37E-2</v>
      </c>
    </row>
    <row r="24" spans="1:2" x14ac:dyDescent="0.25">
      <c r="A24" s="171" t="s">
        <v>201</v>
      </c>
      <c r="B24" s="170">
        <v>8.3299999999999999E-2</v>
      </c>
    </row>
    <row r="25" spans="1:2" x14ac:dyDescent="0.25">
      <c r="A25" s="172" t="s">
        <v>23</v>
      </c>
      <c r="B25" s="166">
        <f>SUM(B18:B24)</f>
        <v>0.28489999999999999</v>
      </c>
    </row>
    <row r="26" spans="1:2" x14ac:dyDescent="0.25">
      <c r="A26" s="173"/>
      <c r="B26" s="174"/>
    </row>
    <row r="27" spans="1:2" x14ac:dyDescent="0.25">
      <c r="A27" s="165" t="s">
        <v>202</v>
      </c>
      <c r="B27" s="166" t="s">
        <v>184</v>
      </c>
    </row>
    <row r="28" spans="1:2" x14ac:dyDescent="0.25">
      <c r="A28" s="171" t="s">
        <v>203</v>
      </c>
      <c r="B28" s="170">
        <v>3.8399999999999997E-2</v>
      </c>
    </row>
    <row r="29" spans="1:2" x14ac:dyDescent="0.25">
      <c r="A29" s="171" t="s">
        <v>204</v>
      </c>
      <c r="B29" s="170">
        <v>1.7999999999999999E-2</v>
      </c>
    </row>
    <row r="30" spans="1:2" x14ac:dyDescent="0.25">
      <c r="A30" s="171" t="s">
        <v>205</v>
      </c>
      <c r="B30" s="170">
        <v>0.04</v>
      </c>
    </row>
    <row r="31" spans="1:2" x14ac:dyDescent="0.25">
      <c r="A31" s="172" t="s">
        <v>23</v>
      </c>
      <c r="B31" s="166">
        <f>SUM(B28:B30)</f>
        <v>9.6399999999999986E-2</v>
      </c>
    </row>
    <row r="32" spans="1:2" x14ac:dyDescent="0.25">
      <c r="A32" s="173"/>
      <c r="B32" s="174"/>
    </row>
    <row r="33" spans="1:2" x14ac:dyDescent="0.25">
      <c r="A33" s="165" t="s">
        <v>206</v>
      </c>
      <c r="B33" s="166" t="s">
        <v>184</v>
      </c>
    </row>
    <row r="34" spans="1:2" x14ac:dyDescent="0.25">
      <c r="A34" s="175" t="s">
        <v>207</v>
      </c>
      <c r="B34" s="176">
        <f>B15*B25</f>
        <v>0.10484320000000003</v>
      </c>
    </row>
    <row r="35" spans="1:2" x14ac:dyDescent="0.25">
      <c r="A35" s="172" t="s">
        <v>23</v>
      </c>
      <c r="B35" s="166">
        <f>SUM(B32:B34)</f>
        <v>0.10484320000000003</v>
      </c>
    </row>
    <row r="36" spans="1:2" x14ac:dyDescent="0.25">
      <c r="A36" s="171"/>
      <c r="B36" s="174"/>
    </row>
    <row r="37" spans="1:2" ht="15" customHeight="1" x14ac:dyDescent="0.25">
      <c r="A37" s="83"/>
      <c r="B37" s="58"/>
    </row>
    <row r="38" spans="1:2" x14ac:dyDescent="0.25">
      <c r="A38" s="177" t="s">
        <v>208</v>
      </c>
      <c r="B38" s="178">
        <f>B15+B25+B31+B35</f>
        <v>0.8541432000000001</v>
      </c>
    </row>
    <row r="63" ht="47.25" customHeight="1" x14ac:dyDescent="0.25"/>
  </sheetData>
  <mergeCells count="1">
    <mergeCell ref="A2:B2"/>
  </mergeCells>
  <pageMargins left="0.51180555555555596" right="0.51180555555555596" top="0.78749999999999998" bottom="0.78749999999999998" header="0.511811023622047" footer="0.511811023622047"/>
  <pageSetup paperSize="9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K19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6.140625" style="49" customWidth="1"/>
    <col min="2" max="2" width="60.5703125" style="49" customWidth="1"/>
    <col min="3" max="3" width="9.140625" style="49"/>
    <col min="4" max="4" width="9.140625" style="49" hidden="1"/>
    <col min="5" max="1022" width="9.140625" style="49"/>
    <col min="1026" max="16381" width="9.140625" style="50"/>
    <col min="16382" max="16384" width="11.5703125" style="50" customWidth="1"/>
  </cols>
  <sheetData>
    <row r="1" spans="1:3" ht="48.75" customHeight="1" x14ac:dyDescent="0.25">
      <c r="A1" s="51"/>
      <c r="B1" s="52"/>
      <c r="C1" s="53"/>
    </row>
    <row r="2" spans="1:3" ht="37.5" customHeight="1" x14ac:dyDescent="0.25">
      <c r="A2" s="261" t="s">
        <v>209</v>
      </c>
      <c r="B2" s="261"/>
      <c r="C2" s="179"/>
    </row>
    <row r="3" spans="1:3" ht="15" customHeight="1" x14ac:dyDescent="0.25">
      <c r="A3" s="55"/>
      <c r="B3" s="262"/>
      <c r="C3" s="262"/>
    </row>
    <row r="4" spans="1:3" x14ac:dyDescent="0.25">
      <c r="A4" s="180" t="s">
        <v>210</v>
      </c>
      <c r="B4" s="181" t="s">
        <v>211</v>
      </c>
      <c r="C4" s="182" t="s">
        <v>184</v>
      </c>
    </row>
    <row r="5" spans="1:3" x14ac:dyDescent="0.25">
      <c r="A5" s="183" t="s">
        <v>212</v>
      </c>
      <c r="B5" s="184" t="s">
        <v>213</v>
      </c>
      <c r="C5" s="185">
        <f>SUM(C6:C10)</f>
        <v>0</v>
      </c>
    </row>
    <row r="6" spans="1:3" x14ac:dyDescent="0.25">
      <c r="A6" s="186" t="s">
        <v>214</v>
      </c>
      <c r="B6" s="187" t="s">
        <v>215</v>
      </c>
      <c r="C6" s="188"/>
    </row>
    <row r="7" spans="1:3" x14ac:dyDescent="0.25">
      <c r="A7" s="189" t="s">
        <v>216</v>
      </c>
      <c r="B7" s="190" t="s">
        <v>217</v>
      </c>
      <c r="C7" s="191"/>
    </row>
    <row r="8" spans="1:3" x14ac:dyDescent="0.25">
      <c r="A8" s="189" t="s">
        <v>218</v>
      </c>
      <c r="B8" s="190" t="s">
        <v>219</v>
      </c>
      <c r="C8" s="191"/>
    </row>
    <row r="9" spans="1:3" x14ac:dyDescent="0.25">
      <c r="A9" s="189" t="s">
        <v>220</v>
      </c>
      <c r="B9" s="190" t="s">
        <v>221</v>
      </c>
      <c r="C9" s="191"/>
    </row>
    <row r="10" spans="1:3" x14ac:dyDescent="0.25">
      <c r="A10" s="189" t="s">
        <v>222</v>
      </c>
      <c r="B10" s="190" t="s">
        <v>223</v>
      </c>
      <c r="C10" s="191"/>
    </row>
    <row r="11" spans="1:3" x14ac:dyDescent="0.25">
      <c r="A11" s="192" t="s">
        <v>224</v>
      </c>
      <c r="B11" s="193" t="s">
        <v>225</v>
      </c>
      <c r="C11" s="194">
        <v>0</v>
      </c>
    </row>
    <row r="12" spans="1:3" x14ac:dyDescent="0.25">
      <c r="A12" s="192" t="s">
        <v>226</v>
      </c>
      <c r="B12" s="193" t="s">
        <v>227</v>
      </c>
      <c r="C12" s="194">
        <f>SUM(C13:C16)</f>
        <v>0</v>
      </c>
    </row>
    <row r="13" spans="1:3" x14ac:dyDescent="0.25">
      <c r="A13" s="189" t="s">
        <v>228</v>
      </c>
      <c r="B13" s="190" t="s">
        <v>229</v>
      </c>
      <c r="C13" s="191"/>
    </row>
    <row r="14" spans="1:3" x14ac:dyDescent="0.25">
      <c r="A14" s="189" t="s">
        <v>230</v>
      </c>
      <c r="B14" s="190" t="s">
        <v>231</v>
      </c>
      <c r="C14" s="191"/>
    </row>
    <row r="15" spans="1:3" x14ac:dyDescent="0.25">
      <c r="A15" s="189" t="s">
        <v>232</v>
      </c>
      <c r="B15" s="190" t="s">
        <v>233</v>
      </c>
      <c r="C15" s="191"/>
    </row>
    <row r="16" spans="1:3" x14ac:dyDescent="0.25">
      <c r="A16" s="189" t="s">
        <v>234</v>
      </c>
      <c r="B16" s="190" t="s">
        <v>235</v>
      </c>
      <c r="C16" s="191"/>
    </row>
    <row r="17" spans="1:3" x14ac:dyDescent="0.25">
      <c r="A17" s="192" t="s">
        <v>236</v>
      </c>
      <c r="B17" s="195"/>
      <c r="C17" s="196">
        <f>TRUNC((1+C5)*(1+C11)/((1-(C12)))-1,4)</f>
        <v>0</v>
      </c>
    </row>
    <row r="18" spans="1:3" x14ac:dyDescent="0.25">
      <c r="A18" s="263" t="s">
        <v>237</v>
      </c>
      <c r="B18" s="263"/>
      <c r="C18" s="263"/>
    </row>
    <row r="19" spans="1:3" x14ac:dyDescent="0.25">
      <c r="A19" s="264" t="s">
        <v>238</v>
      </c>
      <c r="B19" s="264"/>
      <c r="C19" s="264"/>
    </row>
  </sheetData>
  <mergeCells count="4">
    <mergeCell ref="A2:B2"/>
    <mergeCell ref="B3:C3"/>
    <mergeCell ref="A18:C18"/>
    <mergeCell ref="A19:C19"/>
  </mergeCells>
  <printOptions horizontalCentered="1"/>
  <pageMargins left="0.51180555555555596" right="0.51180555555555596" top="0.78749999999999998" bottom="0.78749999999999998" header="0.511811023622047" footer="0.511811023622047"/>
  <pageSetup paperSize="9" fitToHeight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MK18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6.140625" style="49" customWidth="1"/>
    <col min="2" max="2" width="60.5703125" style="49" customWidth="1"/>
    <col min="3" max="1022" width="9.140625" style="49"/>
    <col min="1026" max="16381" width="9.140625" style="50"/>
    <col min="16382" max="16384" width="11.5703125" style="50" customWidth="1"/>
  </cols>
  <sheetData>
    <row r="1" spans="1:3" ht="48.75" customHeight="1" x14ac:dyDescent="0.25">
      <c r="A1" s="51"/>
      <c r="B1" s="52"/>
      <c r="C1" s="53"/>
    </row>
    <row r="2" spans="1:3" ht="28.5" customHeight="1" x14ac:dyDescent="0.25">
      <c r="A2" s="261" t="s">
        <v>239</v>
      </c>
      <c r="B2" s="261"/>
      <c r="C2" s="179"/>
    </row>
    <row r="3" spans="1:3" ht="15" customHeight="1" x14ac:dyDescent="0.25">
      <c r="A3" s="55"/>
      <c r="B3" s="56"/>
      <c r="C3" s="57"/>
    </row>
    <row r="4" spans="1:3" x14ac:dyDescent="0.25">
      <c r="A4" s="180" t="s">
        <v>210</v>
      </c>
      <c r="B4" s="181" t="s">
        <v>211</v>
      </c>
      <c r="C4" s="182" t="s">
        <v>184</v>
      </c>
    </row>
    <row r="5" spans="1:3" x14ac:dyDescent="0.25">
      <c r="A5" s="183" t="s">
        <v>212</v>
      </c>
      <c r="B5" s="184" t="s">
        <v>213</v>
      </c>
      <c r="C5" s="185">
        <f>SUM(C6:C10)</f>
        <v>0</v>
      </c>
    </row>
    <row r="6" spans="1:3" x14ac:dyDescent="0.25">
      <c r="A6" s="186" t="s">
        <v>214</v>
      </c>
      <c r="B6" s="187" t="s">
        <v>215</v>
      </c>
      <c r="C6" s="188"/>
    </row>
    <row r="7" spans="1:3" x14ac:dyDescent="0.25">
      <c r="A7" s="189" t="s">
        <v>216</v>
      </c>
      <c r="B7" s="190" t="s">
        <v>217</v>
      </c>
      <c r="C7" s="191"/>
    </row>
    <row r="8" spans="1:3" x14ac:dyDescent="0.25">
      <c r="A8" s="189" t="s">
        <v>218</v>
      </c>
      <c r="B8" s="190" t="s">
        <v>219</v>
      </c>
      <c r="C8" s="191"/>
    </row>
    <row r="9" spans="1:3" x14ac:dyDescent="0.25">
      <c r="A9" s="189" t="s">
        <v>220</v>
      </c>
      <c r="B9" s="190" t="s">
        <v>221</v>
      </c>
      <c r="C9" s="191"/>
    </row>
    <row r="10" spans="1:3" x14ac:dyDescent="0.25">
      <c r="A10" s="189" t="s">
        <v>222</v>
      </c>
      <c r="B10" s="190" t="s">
        <v>223</v>
      </c>
      <c r="C10" s="191"/>
    </row>
    <row r="11" spans="1:3" x14ac:dyDescent="0.25">
      <c r="A11" s="192" t="s">
        <v>224</v>
      </c>
      <c r="B11" s="193" t="s">
        <v>225</v>
      </c>
      <c r="C11" s="194">
        <v>0</v>
      </c>
    </row>
    <row r="12" spans="1:3" x14ac:dyDescent="0.25">
      <c r="A12" s="192" t="s">
        <v>226</v>
      </c>
      <c r="B12" s="193" t="s">
        <v>227</v>
      </c>
      <c r="C12" s="194">
        <f>SUM(C13:C15)</f>
        <v>0</v>
      </c>
    </row>
    <row r="13" spans="1:3" x14ac:dyDescent="0.25">
      <c r="A13" s="189" t="s">
        <v>228</v>
      </c>
      <c r="B13" s="190" t="s">
        <v>229</v>
      </c>
      <c r="C13" s="191"/>
    </row>
    <row r="14" spans="1:3" x14ac:dyDescent="0.25">
      <c r="A14" s="189" t="s">
        <v>230</v>
      </c>
      <c r="B14" s="190" t="s">
        <v>231</v>
      </c>
      <c r="C14" s="191"/>
    </row>
    <row r="15" spans="1:3" x14ac:dyDescent="0.25">
      <c r="A15" s="189" t="s">
        <v>234</v>
      </c>
      <c r="B15" s="190" t="s">
        <v>235</v>
      </c>
      <c r="C15" s="191"/>
    </row>
    <row r="16" spans="1:3" x14ac:dyDescent="0.25">
      <c r="A16" s="192" t="s">
        <v>236</v>
      </c>
      <c r="B16" s="195"/>
      <c r="C16" s="196">
        <f>TRUNC((1+C5)*(1+C11)/((1-(C12)))-1,4)</f>
        <v>0</v>
      </c>
    </row>
    <row r="17" spans="1:3" x14ac:dyDescent="0.25">
      <c r="A17" s="263" t="s">
        <v>237</v>
      </c>
      <c r="B17" s="263"/>
      <c r="C17" s="263"/>
    </row>
    <row r="18" spans="1:3" x14ac:dyDescent="0.25">
      <c r="A18" s="264" t="s">
        <v>238</v>
      </c>
      <c r="B18" s="264"/>
      <c r="C18" s="264"/>
    </row>
  </sheetData>
  <mergeCells count="3">
    <mergeCell ref="A2:B2"/>
    <mergeCell ref="A17:C17"/>
    <mergeCell ref="A18:C18"/>
  </mergeCells>
  <printOptions horizontalCentered="1"/>
  <pageMargins left="0.51180555555555596" right="0.51180555555555596" top="0.78749999999999998" bottom="0.78749999999999998" header="0.511811023622047" footer="0.511811023622047"/>
  <pageSetup paperSize="9" fitToHeight="0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XEU1048576"/>
  <sheetViews>
    <sheetView tabSelected="1" view="pageBreakPreview" zoomScale="130" zoomScaleNormal="140" zoomScaleSheetLayoutView="130" zoomScalePageLayoutView="130" workbookViewId="0">
      <selection activeCell="I7" sqref="I10"/>
    </sheetView>
  </sheetViews>
  <sheetFormatPr defaultColWidth="9.140625" defaultRowHeight="15" customHeight="1" x14ac:dyDescent="0.25"/>
  <cols>
    <col min="1" max="1" width="52.5703125" style="54" customWidth="1"/>
    <col min="2" max="2" width="29.5703125" style="49" customWidth="1"/>
    <col min="3" max="1016" width="9.140625" style="49"/>
    <col min="1019" max="16375" width="9.140625" style="50"/>
    <col min="16376" max="16384" width="11.5703125" customWidth="1"/>
  </cols>
  <sheetData>
    <row r="1" spans="1:3" ht="12.75" customHeight="1" x14ac:dyDescent="0.25">
      <c r="A1" s="197"/>
      <c r="B1" s="198"/>
    </row>
    <row r="2" spans="1:3" ht="12.75" customHeight="1" x14ac:dyDescent="0.25">
      <c r="A2" s="197"/>
      <c r="B2" s="198"/>
    </row>
    <row r="3" spans="1:3" ht="12.75" customHeight="1" x14ac:dyDescent="0.25">
      <c r="A3" s="199"/>
      <c r="B3" s="200"/>
      <c r="C3" s="49" t="s">
        <v>25</v>
      </c>
    </row>
    <row r="4" spans="1:3" ht="21.75" customHeight="1" x14ac:dyDescent="0.25">
      <c r="A4" s="258" t="s">
        <v>240</v>
      </c>
      <c r="B4" s="258"/>
    </row>
    <row r="5" spans="1:3" x14ac:dyDescent="0.25">
      <c r="A5" s="130"/>
      <c r="B5" s="57"/>
    </row>
    <row r="6" spans="1:3" x14ac:dyDescent="0.25">
      <c r="A6" s="201" t="s">
        <v>28</v>
      </c>
      <c r="B6" s="202" t="s">
        <v>30</v>
      </c>
    </row>
    <row r="7" spans="1:3" ht="15" customHeight="1" x14ac:dyDescent="0.25">
      <c r="A7" s="38" t="s">
        <v>50</v>
      </c>
      <c r="B7" s="112"/>
    </row>
    <row r="8" spans="1:3" ht="15" customHeight="1" x14ac:dyDescent="0.25">
      <c r="A8" s="136" t="s">
        <v>49</v>
      </c>
      <c r="B8" s="112"/>
    </row>
    <row r="9" spans="1:3" ht="15" customHeight="1" x14ac:dyDescent="0.25">
      <c r="A9" s="38" t="s">
        <v>76</v>
      </c>
      <c r="B9" s="112"/>
    </row>
    <row r="10" spans="1:3" ht="15" customHeight="1" x14ac:dyDescent="0.25">
      <c r="A10" s="136" t="s">
        <v>52</v>
      </c>
      <c r="B10" s="112"/>
    </row>
    <row r="11" spans="1:3" ht="15" customHeight="1" x14ac:dyDescent="0.25">
      <c r="A11" s="136" t="s">
        <v>60</v>
      </c>
      <c r="B11" s="112"/>
    </row>
    <row r="12" spans="1:3" ht="15" customHeight="1" x14ac:dyDescent="0.25">
      <c r="A12" s="136" t="s">
        <v>53</v>
      </c>
      <c r="B12" s="112"/>
    </row>
    <row r="13" spans="1:3" ht="15" customHeight="1" x14ac:dyDescent="0.25">
      <c r="A13" s="136" t="s">
        <v>61</v>
      </c>
      <c r="B13" s="112"/>
    </row>
    <row r="14" spans="1:3" ht="15" customHeight="1" x14ac:dyDescent="0.25">
      <c r="A14" s="136" t="s">
        <v>80</v>
      </c>
      <c r="B14" s="138"/>
    </row>
    <row r="15" spans="1:3" ht="15" customHeight="1" x14ac:dyDescent="0.25">
      <c r="A15" s="136" t="s">
        <v>69</v>
      </c>
      <c r="B15" s="112"/>
    </row>
    <row r="16" spans="1:3" ht="15" customHeight="1" x14ac:dyDescent="0.25">
      <c r="A16" s="136" t="s">
        <v>72</v>
      </c>
      <c r="B16" s="112"/>
    </row>
    <row r="17" spans="1:2" ht="15" customHeight="1" x14ac:dyDescent="0.25">
      <c r="A17" s="136" t="s">
        <v>66</v>
      </c>
      <c r="B17" s="112"/>
    </row>
    <row r="18" spans="1:2" ht="15" customHeight="1" x14ac:dyDescent="0.25">
      <c r="A18" s="43" t="s">
        <v>68</v>
      </c>
      <c r="B18" s="138"/>
    </row>
    <row r="19" spans="1:2" ht="15" customHeight="1" x14ac:dyDescent="0.25">
      <c r="A19" s="136" t="s">
        <v>62</v>
      </c>
      <c r="B19" s="112"/>
    </row>
    <row r="20" spans="1:2" ht="15" customHeight="1" x14ac:dyDescent="0.25">
      <c r="A20" s="136" t="s">
        <v>77</v>
      </c>
      <c r="B20" s="138"/>
    </row>
    <row r="21" spans="1:2" ht="15" customHeight="1" x14ac:dyDescent="0.25">
      <c r="A21" s="136" t="s">
        <v>73</v>
      </c>
      <c r="B21" s="112"/>
    </row>
    <row r="22" spans="1:2" ht="15" customHeight="1" x14ac:dyDescent="0.25">
      <c r="A22" s="136" t="s">
        <v>51</v>
      </c>
      <c r="B22" s="112"/>
    </row>
    <row r="23" spans="1:2" ht="15" customHeight="1" x14ac:dyDescent="0.25">
      <c r="A23" s="136" t="s">
        <v>63</v>
      </c>
      <c r="B23" s="112"/>
    </row>
    <row r="24" spans="1:2" ht="15" customHeight="1" x14ac:dyDescent="0.25">
      <c r="A24" s="136" t="s">
        <v>64</v>
      </c>
      <c r="B24" s="112"/>
    </row>
    <row r="25" spans="1:2" ht="15" customHeight="1" x14ac:dyDescent="0.25">
      <c r="A25" s="136" t="s">
        <v>78</v>
      </c>
      <c r="B25" s="138"/>
    </row>
    <row r="26" spans="1:2" ht="15" customHeight="1" x14ac:dyDescent="0.25">
      <c r="A26" s="38" t="s">
        <v>79</v>
      </c>
      <c r="B26" s="138"/>
    </row>
    <row r="34" spans="2:2" x14ac:dyDescent="0.25">
      <c r="B34" s="153"/>
    </row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autoFilter ref="A6:B26" xr:uid="{00000000-0009-0000-0000-00000C000000}"/>
  <mergeCells count="1">
    <mergeCell ref="A4:B4"/>
  </mergeCells>
  <pageMargins left="0.51180555555555596" right="0.51180555555555596" top="0.78749999999999998" bottom="0.78749999999999998" header="0.511811023622047" footer="0.511811023622047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1942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17</vt:i4>
      </vt:variant>
    </vt:vector>
  </HeadingPairs>
  <TitlesOfParts>
    <vt:vector size="30" baseType="lpstr">
      <vt:lpstr>RESUMO </vt:lpstr>
      <vt:lpstr>QUANT. POR AREA </vt:lpstr>
      <vt:lpstr>MÃO DE OBRA</vt:lpstr>
      <vt:lpstr>FORNECIMENTO DE MATERIAL - MERC</vt:lpstr>
      <vt:lpstr>FORNECIMENTO DE MATERIAL - MILT</vt:lpstr>
      <vt:lpstr>FORNECIMENTO DE MATERIAL - ME-1</vt:lpstr>
      <vt:lpstr>FORNECIMENTO DE MATERIAL - ME-2</vt:lpstr>
      <vt:lpstr>FORNECIMENTO DE MATERIAL - ME-3</vt:lpstr>
      <vt:lpstr>FERRAMENTAS E MATERIAIS - MERCA</vt:lpstr>
      <vt:lpstr>ENCARGOS SOCIAIS</vt:lpstr>
      <vt:lpstr>BDI</vt:lpstr>
      <vt:lpstr>BDI FORNECIMENTO DE MATERIAL</vt:lpstr>
      <vt:lpstr>LISTA DE EPI</vt:lpstr>
      <vt:lpstr>BDI!Area_de_impressao</vt:lpstr>
      <vt:lpstr>'BDI FORNECIMENTO DE MATERIAL'!Area_de_impressao</vt:lpstr>
      <vt:lpstr>'FERRAMENTAS E MATERIAIS - MERCA'!Area_de_impressao</vt:lpstr>
      <vt:lpstr>'FORNECIMENTO DE MATERIAL - ME-1'!Area_de_impressao</vt:lpstr>
      <vt:lpstr>'FORNECIMENTO DE MATERIAL - ME-2'!Area_de_impressao</vt:lpstr>
      <vt:lpstr>'FORNECIMENTO DE MATERIAL - ME-3'!Area_de_impressao</vt:lpstr>
      <vt:lpstr>'FORNECIMENTO DE MATERIAL - MERC'!Area_de_impressao</vt:lpstr>
      <vt:lpstr>'FORNECIMENTO DE MATERIAL - MILT'!Area_de_impressao</vt:lpstr>
      <vt:lpstr>'LISTA DE EPI'!Area_de_impressao</vt:lpstr>
      <vt:lpstr>'MÃO DE OBRA'!Area_de_impressao</vt:lpstr>
      <vt:lpstr>'QUANT. POR AREA '!Area_de_impressao</vt:lpstr>
      <vt:lpstr>'RESUMO '!Area_de_impressao</vt:lpstr>
      <vt:lpstr>'QUANT. POR AREA '!Print_Area_0</vt:lpstr>
      <vt:lpstr>'RESUMO '!Print_Area_0</vt:lpstr>
      <vt:lpstr>'QUANT. POR AREA '!Print_Area_0_0</vt:lpstr>
      <vt:lpstr>'QUANT. POR AREA '!Titulos_de_impressao</vt:lpstr>
      <vt:lpstr>'RESUMO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BTS</dc:creator>
  <dc:description/>
  <cp:lastModifiedBy>Anselmo Santana Lima Junior</cp:lastModifiedBy>
  <cp:revision>112</cp:revision>
  <cp:lastPrinted>2026-06-26T13:24:44Z</cp:lastPrinted>
  <dcterms:created xsi:type="dcterms:W3CDTF">2018-07-12T11:49:55Z</dcterms:created>
  <dcterms:modified xsi:type="dcterms:W3CDTF">2026-06-26T13:24:51Z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