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fiocruzbr-my.sharepoint.com/personal/felipe_procha_fiocruz_br/Documents/Área de Trabalho/Apoio Adm/"/>
    </mc:Choice>
  </mc:AlternateContent>
  <xr:revisionPtr revIDLastSave="840" documentId="8_{07992338-2F7F-4DC0-97C9-34900ACA55F1}" xr6:coauthVersionLast="47" xr6:coauthVersionMax="47" xr10:uidLastSave="{EB5866EB-8A7D-44C8-A100-042612EEA55A}"/>
  <bookViews>
    <workbookView xWindow="-28920" yWindow="-120" windowWidth="29040" windowHeight="15720" tabRatio="362" activeTab="2" xr2:uid="{00000000-000D-0000-FFFF-FFFF00000000}"/>
  </bookViews>
  <sheets>
    <sheet name="PROPOSTA" sheetId="42" r:id="rId1"/>
    <sheet name="MdO" sheetId="37" r:id="rId2"/>
    <sheet name="BENEFÍCIOS " sheetId="53" r:id="rId3"/>
    <sheet name="EPI's" sheetId="49" r:id="rId4"/>
    <sheet name=" Notas" sheetId="52" r:id="rId5"/>
  </sheets>
  <definedNames>
    <definedName name="ASG">MdO!$E$15</definedName>
    <definedName name="ASG_">MdO!$E$15</definedName>
    <definedName name="Auxiliar_de_Serviços_Gerais">MdO!$E$15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7" i="53" l="1"/>
  <c r="C39" i="53"/>
  <c r="H18" i="53"/>
  <c r="G33" i="53"/>
  <c r="C40" i="53"/>
  <c r="D129" i="37"/>
  <c r="C34" i="52"/>
  <c r="A34" i="52"/>
  <c r="C38" i="53"/>
  <c r="E36" i="53"/>
  <c r="G36" i="53" s="1"/>
  <c r="J64" i="37" s="1"/>
  <c r="E35" i="53"/>
  <c r="J35" i="53" s="1"/>
  <c r="E34" i="53"/>
  <c r="G34" i="53" s="1"/>
  <c r="H64" i="37" s="1"/>
  <c r="E33" i="53"/>
  <c r="E32" i="53"/>
  <c r="J32" i="53" s="1"/>
  <c r="E31" i="53"/>
  <c r="J31" i="53" s="1"/>
  <c r="C18" i="53"/>
  <c r="F13" i="49"/>
  <c r="F15" i="49"/>
  <c r="F8" i="49"/>
  <c r="F9" i="49"/>
  <c r="F10" i="49"/>
  <c r="F11" i="49"/>
  <c r="F12" i="49"/>
  <c r="E152" i="37"/>
  <c r="D84" i="37"/>
  <c r="D133" i="37"/>
  <c r="D81" i="37"/>
  <c r="D80" i="37"/>
  <c r="J17" i="37"/>
  <c r="E17" i="37"/>
  <c r="H17" i="37"/>
  <c r="H22" i="37" s="1"/>
  <c r="G17" i="37"/>
  <c r="F17" i="37"/>
  <c r="A8" i="49"/>
  <c r="J5" i="53"/>
  <c r="J9" i="53"/>
  <c r="K9" i="53" s="1"/>
  <c r="I61" i="37" s="1"/>
  <c r="E6" i="53"/>
  <c r="E7" i="53"/>
  <c r="E8" i="53"/>
  <c r="E9" i="53"/>
  <c r="E10" i="53"/>
  <c r="F10" i="53" s="1"/>
  <c r="C6" i="53"/>
  <c r="C32" i="53" s="1"/>
  <c r="C7" i="53"/>
  <c r="C33" i="53" s="1"/>
  <c r="C8" i="53"/>
  <c r="C34" i="53" s="1"/>
  <c r="C9" i="53"/>
  <c r="C35" i="53" s="1"/>
  <c r="C10" i="53"/>
  <c r="C36" i="53" s="1"/>
  <c r="H36" i="53" s="1"/>
  <c r="B6" i="53"/>
  <c r="B32" i="53" s="1"/>
  <c r="B7" i="53"/>
  <c r="B33" i="53" s="1"/>
  <c r="B8" i="53"/>
  <c r="B34" i="53" s="1"/>
  <c r="B9" i="53"/>
  <c r="B35" i="53" s="1"/>
  <c r="B10" i="53"/>
  <c r="B36" i="53" s="1"/>
  <c r="G19" i="53"/>
  <c r="H19" i="53" s="1"/>
  <c r="G18" i="53"/>
  <c r="G23" i="53"/>
  <c r="H23" i="53" s="1"/>
  <c r="B23" i="53"/>
  <c r="B20" i="53"/>
  <c r="B21" i="53"/>
  <c r="B22" i="53"/>
  <c r="C20" i="53"/>
  <c r="C21" i="53"/>
  <c r="C22" i="53"/>
  <c r="C23" i="53"/>
  <c r="C19" i="53"/>
  <c r="B19" i="53"/>
  <c r="F14" i="49"/>
  <c r="I17" i="37"/>
  <c r="G31" i="53" l="1"/>
  <c r="G64" i="37"/>
  <c r="J36" i="53"/>
  <c r="G32" i="53"/>
  <c r="H34" i="53"/>
  <c r="G35" i="53"/>
  <c r="H33" i="53"/>
  <c r="J33" i="53"/>
  <c r="J34" i="53"/>
  <c r="G119" i="37"/>
  <c r="E119" i="37"/>
  <c r="J119" i="37"/>
  <c r="I119" i="37"/>
  <c r="H119" i="37"/>
  <c r="C25" i="53"/>
  <c r="E64" i="37" l="1"/>
  <c r="J37" i="53"/>
  <c r="I64" i="37"/>
  <c r="H35" i="53"/>
  <c r="H32" i="53"/>
  <c r="F64" i="37"/>
  <c r="F6" i="53"/>
  <c r="E5" i="53"/>
  <c r="F5" i="53" s="1"/>
  <c r="K5" i="53" s="1"/>
  <c r="E61" i="37" s="1"/>
  <c r="J40" i="53" l="1"/>
  <c r="J38" i="53"/>
  <c r="J41" i="53" s="1"/>
  <c r="J39" i="53"/>
  <c r="D155" i="37"/>
  <c r="F119" i="37"/>
  <c r="J10" i="53" l="1"/>
  <c r="K10" i="53" s="1"/>
  <c r="J61" i="37" s="1"/>
  <c r="B28" i="42"/>
  <c r="C5" i="53"/>
  <c r="E151" i="37"/>
  <c r="E153" i="37"/>
  <c r="E154" i="37"/>
  <c r="E150" i="37"/>
  <c r="E149" i="37"/>
  <c r="C12" i="53" l="1"/>
  <c r="C31" i="53"/>
  <c r="H31" i="53" s="1"/>
  <c r="H37" i="53" s="1"/>
  <c r="L10" i="53"/>
  <c r="I23" i="53"/>
  <c r="E155" i="37"/>
  <c r="H39" i="53" l="1"/>
  <c r="H40" i="53"/>
  <c r="H38" i="53"/>
  <c r="J23" i="53"/>
  <c r="J62" i="37"/>
  <c r="J65" i="37" s="1"/>
  <c r="A24" i="42"/>
  <c r="C49" i="52"/>
  <c r="C47" i="52"/>
  <c r="H41" i="53" l="1"/>
  <c r="J42" i="53" s="1"/>
  <c r="C51" i="52"/>
  <c r="C50" i="52"/>
  <c r="C48" i="52"/>
  <c r="J7" i="53" l="1"/>
  <c r="G22" i="53"/>
  <c r="H22" i="53" s="1"/>
  <c r="G21" i="53"/>
  <c r="H21" i="53" s="1"/>
  <c r="G20" i="53"/>
  <c r="H20" i="53" s="1"/>
  <c r="I20" i="53" l="1"/>
  <c r="G62" i="37" s="1"/>
  <c r="I18" i="53"/>
  <c r="I21" i="53"/>
  <c r="I19" i="53"/>
  <c r="I22" i="53"/>
  <c r="I62" i="37" s="1"/>
  <c r="I65" i="37" s="1"/>
  <c r="L9" i="53"/>
  <c r="J8" i="53"/>
  <c r="K8" i="53" s="1"/>
  <c r="H61" i="37" s="1"/>
  <c r="J6" i="53"/>
  <c r="K6" i="53" s="1"/>
  <c r="F61" i="37" s="1"/>
  <c r="F9" i="53"/>
  <c r="F8" i="53"/>
  <c r="F7" i="53"/>
  <c r="K7" i="53" s="1"/>
  <c r="B5" i="53"/>
  <c r="B31" i="53" l="1"/>
  <c r="B18" i="53"/>
  <c r="H62" i="37"/>
  <c r="H65" i="37" s="1"/>
  <c r="J21" i="53"/>
  <c r="J18" i="53"/>
  <c r="E62" i="37"/>
  <c r="E65" i="37" s="1"/>
  <c r="F62" i="37"/>
  <c r="F65" i="37" s="1"/>
  <c r="J19" i="53"/>
  <c r="L7" i="53"/>
  <c r="G61" i="37"/>
  <c r="G65" i="37" s="1"/>
  <c r="J22" i="53"/>
  <c r="J20" i="53"/>
  <c r="L5" i="53"/>
  <c r="L6" i="53"/>
  <c r="J24" i="53" l="1"/>
  <c r="L8" i="53"/>
  <c r="E15" i="37" l="1"/>
  <c r="E22" i="37" l="1"/>
  <c r="C41" i="52" l="1"/>
  <c r="C38" i="52"/>
  <c r="H15" i="37"/>
  <c r="C18" i="37" l="1"/>
  <c r="B29" i="42" l="1"/>
  <c r="A29" i="42"/>
  <c r="A28" i="42"/>
  <c r="B27" i="42"/>
  <c r="A27" i="42"/>
  <c r="B26" i="42"/>
  <c r="A26" i="42"/>
  <c r="B25" i="42"/>
  <c r="A25" i="42"/>
  <c r="B24" i="42"/>
  <c r="C37" i="52"/>
  <c r="C29" i="52"/>
  <c r="C40" i="52" s="1"/>
  <c r="B30" i="42" l="1"/>
  <c r="C17" i="37" l="1"/>
  <c r="C15" i="37"/>
  <c r="G15" i="37"/>
  <c r="I15" i="37" l="1"/>
  <c r="D55" i="37" l="1"/>
  <c r="D83" i="37" s="1"/>
  <c r="F15" i="37"/>
  <c r="J18" i="37"/>
  <c r="I18" i="37"/>
  <c r="H18" i="37"/>
  <c r="G18" i="37"/>
  <c r="E18" i="37"/>
  <c r="F18" i="37"/>
  <c r="J15" i="37"/>
  <c r="D85" i="37" l="1"/>
  <c r="I22" i="37"/>
  <c r="J22" i="37"/>
  <c r="I27" i="37" l="1"/>
  <c r="I81" i="37" l="1"/>
  <c r="I84" i="37"/>
  <c r="I83" i="37"/>
  <c r="I82" i="37"/>
  <c r="H72" i="37" l="1"/>
  <c r="J72" i="37"/>
  <c r="I72" i="37"/>
  <c r="H27" i="37"/>
  <c r="H82" i="37" s="1"/>
  <c r="H36" i="37" l="1"/>
  <c r="H94" i="37"/>
  <c r="H53" i="37"/>
  <c r="H47" i="37"/>
  <c r="H35" i="37"/>
  <c r="H81" i="37"/>
  <c r="H95" i="37"/>
  <c r="H96" i="37"/>
  <c r="H51" i="37"/>
  <c r="H97" i="37"/>
  <c r="H84" i="37"/>
  <c r="H49" i="37"/>
  <c r="H138" i="37"/>
  <c r="H93" i="37"/>
  <c r="H79" i="37"/>
  <c r="H54" i="37"/>
  <c r="H48" i="37"/>
  <c r="H52" i="37"/>
  <c r="H50" i="37"/>
  <c r="H37" i="37" l="1"/>
  <c r="H38" i="37" s="1"/>
  <c r="I52" i="37"/>
  <c r="J27" i="37"/>
  <c r="H98" i="37"/>
  <c r="H111" i="37" s="1"/>
  <c r="H55" i="37"/>
  <c r="H71" i="37" s="1"/>
  <c r="J84" i="37" l="1"/>
  <c r="J83" i="37"/>
  <c r="J81" i="37"/>
  <c r="I49" i="37"/>
  <c r="I94" i="37"/>
  <c r="I79" i="37"/>
  <c r="I95" i="37"/>
  <c r="I53" i="37"/>
  <c r="I93" i="37"/>
  <c r="I48" i="37"/>
  <c r="I35" i="37"/>
  <c r="I54" i="37"/>
  <c r="I96" i="37"/>
  <c r="I50" i="37"/>
  <c r="I36" i="37"/>
  <c r="I47" i="37"/>
  <c r="I51" i="37"/>
  <c r="I138" i="37"/>
  <c r="I97" i="37"/>
  <c r="J49" i="37"/>
  <c r="J96" i="37"/>
  <c r="J82" i="37"/>
  <c r="J36" i="37"/>
  <c r="J54" i="37"/>
  <c r="J35" i="37"/>
  <c r="J97" i="37"/>
  <c r="J52" i="37"/>
  <c r="J53" i="37"/>
  <c r="J47" i="37"/>
  <c r="J138" i="37"/>
  <c r="J93" i="37"/>
  <c r="J79" i="37"/>
  <c r="J94" i="37"/>
  <c r="J51" i="37"/>
  <c r="J95" i="37"/>
  <c r="J50" i="37"/>
  <c r="J48" i="37"/>
  <c r="I37" i="37" l="1"/>
  <c r="I38" i="37" s="1"/>
  <c r="I55" i="37"/>
  <c r="I98" i="37"/>
  <c r="I111" i="37" s="1"/>
  <c r="J37" i="37"/>
  <c r="J38" i="37" s="1"/>
  <c r="J98" i="37"/>
  <c r="J111" i="37" s="1"/>
  <c r="J55" i="37"/>
  <c r="J71" i="37" s="1"/>
  <c r="I40" i="37" l="1"/>
  <c r="I70" i="37" s="1"/>
  <c r="I71" i="37"/>
  <c r="J40" i="37"/>
  <c r="J70" i="37" s="1"/>
  <c r="J73" i="37" s="1"/>
  <c r="J139" i="37" s="1"/>
  <c r="I73" i="37" l="1"/>
  <c r="I139" i="37" s="1"/>
  <c r="E105" i="37" l="1"/>
  <c r="H105" i="37"/>
  <c r="H112" i="37" s="1"/>
  <c r="H113" i="37" s="1"/>
  <c r="H141" i="37" s="1"/>
  <c r="J105" i="37"/>
  <c r="J112" i="37" s="1"/>
  <c r="J113" i="37" s="1"/>
  <c r="J141" i="37" s="1"/>
  <c r="I105" i="37"/>
  <c r="I112" i="37" s="1"/>
  <c r="I113" i="37" s="1"/>
  <c r="I141" i="37" s="1"/>
  <c r="D37" i="37" l="1"/>
  <c r="D38" i="37" s="1"/>
  <c r="E121" i="37" l="1"/>
  <c r="E142" i="37" s="1"/>
  <c r="H121" i="37"/>
  <c r="H142" i="37" s="1"/>
  <c r="I121" i="37"/>
  <c r="I142" i="37" s="1"/>
  <c r="J121" i="37"/>
  <c r="J142" i="37" s="1"/>
  <c r="G22" i="37" l="1"/>
  <c r="F22" i="37"/>
  <c r="E112" i="37"/>
  <c r="G72" i="37"/>
  <c r="G121" i="37"/>
  <c r="G142" i="37" s="1"/>
  <c r="F121" i="37"/>
  <c r="F142" i="37" s="1"/>
  <c r="G105" i="37" l="1"/>
  <c r="G112" i="37" s="1"/>
  <c r="F72" i="37"/>
  <c r="F105" i="37"/>
  <c r="F112" i="37" s="1"/>
  <c r="G27" i="37"/>
  <c r="H80" i="37"/>
  <c r="I80" i="37"/>
  <c r="J80" i="37"/>
  <c r="E72" i="37"/>
  <c r="G50" i="37" l="1"/>
  <c r="G48" i="37"/>
  <c r="G54" i="37"/>
  <c r="F27" i="37"/>
  <c r="F82" i="37" s="1"/>
  <c r="G52" i="37"/>
  <c r="G36" i="37"/>
  <c r="G49" i="37"/>
  <c r="G35" i="37"/>
  <c r="G53" i="37"/>
  <c r="G51" i="37"/>
  <c r="G47" i="37"/>
  <c r="G94" i="37"/>
  <c r="G79" i="37"/>
  <c r="G96" i="37"/>
  <c r="G81" i="37"/>
  <c r="G138" i="37"/>
  <c r="G95" i="37"/>
  <c r="G84" i="37"/>
  <c r="G97" i="37"/>
  <c r="G93" i="37"/>
  <c r="G82" i="37"/>
  <c r="G80" i="37"/>
  <c r="D98" i="37"/>
  <c r="F83" i="37" l="1"/>
  <c r="F81" i="37"/>
  <c r="F80" i="37"/>
  <c r="F96" i="37"/>
  <c r="F79" i="37"/>
  <c r="F51" i="37"/>
  <c r="F93" i="37"/>
  <c r="F35" i="37"/>
  <c r="F53" i="37"/>
  <c r="F47" i="37"/>
  <c r="F97" i="37"/>
  <c r="F94" i="37"/>
  <c r="F54" i="37"/>
  <c r="F84" i="37"/>
  <c r="F50" i="37"/>
  <c r="F138" i="37"/>
  <c r="F48" i="37"/>
  <c r="F36" i="37"/>
  <c r="F49" i="37"/>
  <c r="F52" i="37"/>
  <c r="F95" i="37"/>
  <c r="G37" i="37"/>
  <c r="G38" i="37" s="1"/>
  <c r="E27" i="37"/>
  <c r="E79" i="37" s="1"/>
  <c r="E52" i="37" l="1"/>
  <c r="E49" i="37"/>
  <c r="E54" i="37"/>
  <c r="E51" i="37"/>
  <c r="E53" i="37"/>
  <c r="E138" i="37"/>
  <c r="E36" i="37"/>
  <c r="E35" i="37"/>
  <c r="E83" i="37"/>
  <c r="E81" i="37"/>
  <c r="E80" i="37"/>
  <c r="E84" i="37"/>
  <c r="E82" i="37"/>
  <c r="E47" i="37"/>
  <c r="E95" i="37"/>
  <c r="F37" i="37"/>
  <c r="F38" i="37" s="1"/>
  <c r="H83" i="37"/>
  <c r="H85" i="37" s="1"/>
  <c r="H140" i="37" s="1"/>
  <c r="I85" i="37"/>
  <c r="I140" i="37" s="1"/>
  <c r="I143" i="37" s="1"/>
  <c r="J85" i="37"/>
  <c r="J140" i="37" s="1"/>
  <c r="J143" i="37" s="1"/>
  <c r="G40" i="37"/>
  <c r="G70" i="37" s="1"/>
  <c r="E48" i="37"/>
  <c r="F85" i="37"/>
  <c r="F140" i="37" s="1"/>
  <c r="G83" i="37"/>
  <c r="G85" i="37" s="1"/>
  <c r="G140" i="37" s="1"/>
  <c r="E97" i="37"/>
  <c r="E50" i="37"/>
  <c r="E93" i="37"/>
  <c r="E94" i="37"/>
  <c r="E96" i="37"/>
  <c r="E55" i="37" l="1"/>
  <c r="E37" i="37"/>
  <c r="E38" i="37" s="1"/>
  <c r="E85" i="37"/>
  <c r="E140" i="37" s="1"/>
  <c r="F40" i="37"/>
  <c r="F70" i="37" s="1"/>
  <c r="J127" i="37"/>
  <c r="J128" i="37" s="1"/>
  <c r="I127" i="37"/>
  <c r="I128" i="37" s="1"/>
  <c r="F98" i="37"/>
  <c r="F111" i="37" s="1"/>
  <c r="F113" i="37" s="1"/>
  <c r="F141" i="37" s="1"/>
  <c r="F55" i="37"/>
  <c r="E98" i="37"/>
  <c r="E111" i="37" s="1"/>
  <c r="J145" i="37" l="1"/>
  <c r="J129" i="37" s="1"/>
  <c r="J133" i="37" s="1"/>
  <c r="J144" i="37" s="1"/>
  <c r="I145" i="37"/>
  <c r="F153" i="37" s="1"/>
  <c r="F71" i="37"/>
  <c r="F73" i="37" s="1"/>
  <c r="E71" i="37"/>
  <c r="E40" i="37"/>
  <c r="E70" i="37" s="1"/>
  <c r="E113" i="37"/>
  <c r="E141" i="37" s="1"/>
  <c r="G98" i="37"/>
  <c r="G111" i="37" s="1"/>
  <c r="G113" i="37" s="1"/>
  <c r="G141" i="37" s="1"/>
  <c r="G55" i="37"/>
  <c r="G153" i="37" l="1"/>
  <c r="C28" i="42"/>
  <c r="F154" i="37"/>
  <c r="G154" i="37" s="1"/>
  <c r="F139" i="37"/>
  <c r="F143" i="37" s="1"/>
  <c r="E73" i="37"/>
  <c r="E139" i="37" s="1"/>
  <c r="E143" i="37" s="1"/>
  <c r="I129" i="37"/>
  <c r="I133" i="37" s="1"/>
  <c r="I144" i="37" s="1"/>
  <c r="G71" i="37"/>
  <c r="G73" i="37" s="1"/>
  <c r="G139" i="37" s="1"/>
  <c r="G143" i="37" s="1"/>
  <c r="H40" i="37"/>
  <c r="H70" i="37" s="1"/>
  <c r="H73" i="37" s="1"/>
  <c r="H139" i="37" s="1"/>
  <c r="H143" i="37" s="1"/>
  <c r="G127" i="37" l="1"/>
  <c r="G128" i="37" s="1"/>
  <c r="F127" i="37"/>
  <c r="E127" i="37"/>
  <c r="E128" i="37" s="1"/>
  <c r="C29" i="42"/>
  <c r="E29" i="42" s="1"/>
  <c r="E28" i="42"/>
  <c r="H127" i="37"/>
  <c r="H128" i="37" s="1"/>
  <c r="E145" i="37" l="1"/>
  <c r="F149" i="37" s="1"/>
  <c r="G149" i="37" s="1"/>
  <c r="H145" i="37"/>
  <c r="F152" i="37" s="1"/>
  <c r="G152" i="37" s="1"/>
  <c r="G145" i="37"/>
  <c r="F151" i="37" s="1"/>
  <c r="F128" i="37"/>
  <c r="F145" i="37" s="1"/>
  <c r="G129" i="37" l="1"/>
  <c r="F129" i="37"/>
  <c r="F133" i="37" s="1"/>
  <c r="F144" i="37" s="1"/>
  <c r="F150" i="37"/>
  <c r="E129" i="37"/>
  <c r="E133" i="37" s="1"/>
  <c r="E144" i="37" s="1"/>
  <c r="H129" i="37"/>
  <c r="H133" i="37" s="1"/>
  <c r="H144" i="37" s="1"/>
  <c r="G151" i="37"/>
  <c r="C27" i="42"/>
  <c r="E27" i="42" s="1"/>
  <c r="G133" i="37"/>
  <c r="G144" i="37" s="1"/>
  <c r="C25" i="42" l="1"/>
  <c r="E25" i="42" s="1"/>
  <c r="G150" i="37"/>
  <c r="C26" i="42"/>
  <c r="E26" i="42" s="1"/>
  <c r="G155" i="37" l="1"/>
  <c r="C24" i="42"/>
  <c r="E24" i="42" s="1"/>
  <c r="G156" i="37" l="1"/>
  <c r="E30" i="42" l="1"/>
  <c r="E32" i="42" s="1"/>
  <c r="E34" i="42" s="1"/>
  <c r="C30" i="42"/>
</calcChain>
</file>

<file path=xl/sharedStrings.xml><?xml version="1.0" encoding="utf-8"?>
<sst xmlns="http://schemas.openxmlformats.org/spreadsheetml/2006/main" count="442" uniqueCount="234">
  <si>
    <t>Total</t>
  </si>
  <si>
    <t>SEBRAE</t>
  </si>
  <si>
    <t>INCRA</t>
  </si>
  <si>
    <t>FGTS</t>
  </si>
  <si>
    <t>Insumos Diversos</t>
  </si>
  <si>
    <t>Custos Indiretos, Tributos e Lucro</t>
  </si>
  <si>
    <t>Custos Indiretos</t>
  </si>
  <si>
    <t>Tributos</t>
  </si>
  <si>
    <t>Lucro</t>
  </si>
  <si>
    <t>Módulo 1 - Composição da Remuneração</t>
  </si>
  <si>
    <t>Composição da Remuneração</t>
  </si>
  <si>
    <t>Valor (R$)</t>
  </si>
  <si>
    <t>A</t>
  </si>
  <si>
    <t>Salário-Base</t>
  </si>
  <si>
    <t>B</t>
  </si>
  <si>
    <t>C</t>
  </si>
  <si>
    <t>D</t>
  </si>
  <si>
    <t>E</t>
  </si>
  <si>
    <t>F</t>
  </si>
  <si>
    <t>G</t>
  </si>
  <si>
    <t>Outros (especificar)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</si>
  <si>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</si>
  <si>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</si>
  <si>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</si>
  <si>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</si>
  <si>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</si>
  <si>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</si>
  <si>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</si>
  <si>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</si>
  <si>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</si>
  <si>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Percentual (%)</t>
  </si>
  <si>
    <t>INSS</t>
  </si>
  <si>
    <t>Salário Educação</t>
  </si>
  <si>
    <t>SAT</t>
  </si>
  <si>
    <t>SESC ou SESI</t>
  </si>
  <si>
    <t>SENAI - SENAC</t>
  </si>
  <si>
    <t>H</t>
  </si>
  <si>
    <t xml:space="preserve">Total </t>
  </si>
  <si>
    <t>Submódulo 2.3 - Benefícios Mensais e Diários.</t>
  </si>
  <si>
    <t>2.3</t>
  </si>
  <si>
    <t>Benefícios Mensais e Diários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</si>
  <si>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</si>
  <si>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</si>
  <si>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</si>
  <si>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</si>
  <si>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</si>
  <si>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</si>
  <si>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</si>
  <si>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</si>
  <si>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</si>
  <si>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</si>
  <si>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Módulo 4 - Custo de Reposição do Profissional Ausente</t>
  </si>
  <si>
    <t>4.1</t>
  </si>
  <si>
    <t>4.2</t>
  </si>
  <si>
    <t>Quadro-Resumo do Módulo 4 - Custo de Reposição do Profissional Ausente</t>
  </si>
  <si>
    <t>Custo de Reposição do Profissional Ausente</t>
  </si>
  <si>
    <t>Módulo 5 - Insumos Diversos</t>
  </si>
  <si>
    <t>Módulo 6 - Custos Indiretos, Tributos e Lucro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</si>
  <si>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</si>
  <si>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</si>
  <si>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</si>
  <si>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</si>
  <si>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 xml:space="preserve">Valor Total por Empregado </t>
  </si>
  <si>
    <t>PLANILHA DE CUSTOS E FORMAÇÃO DE PREÇOS</t>
  </si>
  <si>
    <t xml:space="preserve">Data da apresentação da proposta (dia/mês/ano):   ___/___/_____ </t>
  </si>
  <si>
    <t xml:space="preserve">Ano Acordo,Convenção ou Sentença Normativa em Dissídio Coletivo:  </t>
  </si>
  <si>
    <t>Mão-de-obra vinculada à execução contratual</t>
  </si>
  <si>
    <t xml:space="preserve">Salário Normativo da Categoria Profissional: </t>
  </si>
  <si>
    <t xml:space="preserve">Categoria profissional (vinculada à execução contratual): </t>
  </si>
  <si>
    <t>Data base da categoria (dia/mês/ano):</t>
  </si>
  <si>
    <t xml:space="preserve">Identificação do Serviço: </t>
  </si>
  <si>
    <t>CARGO</t>
  </si>
  <si>
    <t xml:space="preserve">SALÁRIO </t>
  </si>
  <si>
    <t>QUANTIDADE</t>
  </si>
  <si>
    <t>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</si>
  <si>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</si>
  <si>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</si>
  <si>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</si>
  <si>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</si>
  <si>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</si>
  <si>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Submódulo 4.1 - Substituto nas Ausências Legais</t>
  </si>
  <si>
    <t>Submódulo 4.2 - Substituto na Intrajornada</t>
  </si>
  <si>
    <t>Substituto na Intrajornada</t>
  </si>
  <si>
    <t>IDENTIFICAÇÃO</t>
  </si>
  <si>
    <t>RAZÃO SOCIAL:</t>
  </si>
  <si>
    <t>CNPJ (MF):</t>
  </si>
  <si>
    <t>ENDEREÇO:</t>
  </si>
  <si>
    <t>CEP:</t>
  </si>
  <si>
    <t>TELEFONE:</t>
  </si>
  <si>
    <t>( )</t>
  </si>
  <si>
    <t>EMAIL:</t>
  </si>
  <si>
    <t>POSTOS DE TRABALHO</t>
  </si>
  <si>
    <t>VALOR  TOTAL MENSAL - R$</t>
  </si>
  <si>
    <t>Valor total da proposta por extenso:</t>
  </si>
  <si>
    <t xml:space="preserve">Município/UF: </t>
  </si>
  <si>
    <t xml:space="preserve">Nº de meses de execução contratual: 12 (Doze meses) </t>
  </si>
  <si>
    <t>C.1. PIS</t>
  </si>
  <si>
    <t>C.2. COFINS</t>
  </si>
  <si>
    <t>C.3. ISS</t>
  </si>
  <si>
    <t>TOTAL</t>
  </si>
  <si>
    <t>Incidência do Submódulo 2.2 sobre 13º Salário e Adicional de Férias</t>
  </si>
  <si>
    <t>SubTotal</t>
  </si>
  <si>
    <t>VALOR MENSAL POR POSTO  - R$</t>
  </si>
  <si>
    <t>Outros (Especificar)</t>
  </si>
  <si>
    <t xml:space="preserve"> </t>
  </si>
  <si>
    <t>Processo Nº: 25001.016221/2022-34</t>
  </si>
  <si>
    <t>PREGÃO ELETRÔNICO:</t>
  </si>
  <si>
    <t xml:space="preserve">DESCRIÇÃO  </t>
  </si>
  <si>
    <t xml:space="preserve">Total dos Postos </t>
  </si>
  <si>
    <t>QUANTIDADE DE POSTOS</t>
  </si>
  <si>
    <t>EMPREGADOS POR POSTOS</t>
  </si>
  <si>
    <t>DATA:</t>
  </si>
  <si>
    <t xml:space="preserve">Adicional Noturno </t>
  </si>
  <si>
    <t xml:space="preserve">Adicional de Hora Noturna Reduzida </t>
  </si>
  <si>
    <t>NOTAS</t>
  </si>
  <si>
    <t>Substituto na cobertura de Intervalo para repouso ou alimentação</t>
  </si>
  <si>
    <t>Uniformes e EPIS</t>
  </si>
  <si>
    <r>
      <t xml:space="preserve">Salário para o cálculo de Periculosidade: </t>
    </r>
    <r>
      <rPr>
        <b/>
        <sz val="9"/>
        <color indexed="8"/>
        <rFont val="Calibri"/>
        <family val="2"/>
        <scheme val="minor"/>
      </rPr>
      <t xml:space="preserve"> </t>
    </r>
  </si>
  <si>
    <t>POSTOS</t>
  </si>
  <si>
    <t>ITEM</t>
  </si>
  <si>
    <t>%</t>
  </si>
  <si>
    <t>CÁLCULO</t>
  </si>
  <si>
    <t>Adicional de Insalubridade</t>
  </si>
  <si>
    <t>Adicional Noturno</t>
  </si>
  <si>
    <t>Adicional de Hora Noturna Reduzida</t>
  </si>
  <si>
    <t>Salário Base</t>
  </si>
  <si>
    <t>Art. 1º, caput e parágrafo único do Decreto n° 57.155/1965; Provisionamento mensal: 8,33% que corresponde a 1 ÷ 12 = 8,3333.</t>
  </si>
  <si>
    <t>8,33%*Múdulo 1</t>
  </si>
  <si>
    <t>12,10%*Módulo 1</t>
  </si>
  <si>
    <t>Percentual*Total do módulo 1</t>
  </si>
  <si>
    <t>Vale Transporte</t>
  </si>
  <si>
    <t xml:space="preserve">Auxílio-Refeição/Alimentação </t>
  </si>
  <si>
    <t>-</t>
  </si>
  <si>
    <t>Tributos:</t>
  </si>
  <si>
    <t>CONSIDERAÇÕES E FUNDAMENTAÇÕES</t>
  </si>
  <si>
    <t>Indicação do Dissídio ou Convenção Coletiva de Trabalho e Data Base da Categoria:</t>
  </si>
  <si>
    <t xml:space="preserve">UF:  </t>
  </si>
  <si>
    <t>Para efeito do SAT o licitante deverá preencher conforme relatório SEFIP/GFIP da empresa.</t>
  </si>
  <si>
    <t xml:space="preserve">Local e Data
_____________________________________________
Assinatura e identificação do Responsável
________________________________________________
</t>
  </si>
  <si>
    <t>Multa do FGTS sobre o Aviso Prévio Trabalhado</t>
  </si>
  <si>
    <t>VALOR  MENSAL POR POSTO</t>
  </si>
  <si>
    <t>VALOR TOTAL MENSAL</t>
  </si>
  <si>
    <t>ESCALA SEMANAL</t>
  </si>
  <si>
    <t>RESUMO</t>
  </si>
  <si>
    <t>Adicional de Insalubridade (Conforme CCT)</t>
  </si>
  <si>
    <t xml:space="preserve">PLANILHA DE CUSTOS E FORMAÇÃO DE PREÇOS </t>
  </si>
  <si>
    <t>ORDEM</t>
  </si>
  <si>
    <t xml:space="preserve">QUANTIDADE
(A) </t>
  </si>
  <si>
    <t>DIAS TRABALHADOS
(F)</t>
  </si>
  <si>
    <t>CUSTO MENSAL
TOTAL 
(H x A)</t>
  </si>
  <si>
    <t>(A)</t>
  </si>
  <si>
    <t xml:space="preserve">SALÁRIO BASE
</t>
  </si>
  <si>
    <t>( C )</t>
  </si>
  <si>
    <t>(B)</t>
  </si>
  <si>
    <t>(D)</t>
  </si>
  <si>
    <t xml:space="preserve">VALOR DA TARIFA 
</t>
  </si>
  <si>
    <t xml:space="preserve">QUANTIDADE DE PASSAGEM DIÁRIA </t>
  </si>
  <si>
    <t>(E)</t>
  </si>
  <si>
    <t>(F)</t>
  </si>
  <si>
    <t>(G)</t>
  </si>
  <si>
    <t>CUSTO MENSAL DA TARIFA
(DxExF)</t>
  </si>
  <si>
    <t>DESCONTO PROFISSIONAL 
(Bx6%)</t>
  </si>
  <si>
    <t>(H)</t>
  </si>
  <si>
    <t>CUSTO POR
PROFISSIONAL
(G - C)</t>
  </si>
  <si>
    <t>(I)</t>
  </si>
  <si>
    <t xml:space="preserve">QUANTIDADE
</t>
  </si>
  <si>
    <t xml:space="preserve">(A) </t>
  </si>
  <si>
    <t xml:space="preserve">VALOR DO 
BENEFÍCIO
</t>
  </si>
  <si>
    <t xml:space="preserve">( C ) </t>
  </si>
  <si>
    <t xml:space="preserve">DIAS TRABALHADOS
</t>
  </si>
  <si>
    <t>CUSTO MENSAL
(B x C)</t>
  </si>
  <si>
    <t>CUSTO POR PROFISSIONAL
(D - E)</t>
  </si>
  <si>
    <t>CUSTO MENSAL TOTAL 
POR FUNÇÃO
(F x A)</t>
  </si>
  <si>
    <t>Crachá em PVC com cordão silk da empresa</t>
  </si>
  <si>
    <t xml:space="preserve">TOTAL MENSAL DA NECESSIDADE </t>
  </si>
  <si>
    <t>VALOR UNIT.</t>
  </si>
  <si>
    <t>VALOR MENSAL</t>
  </si>
  <si>
    <t>DESCRIÇÃO</t>
  </si>
  <si>
    <t xml:space="preserve">
Deverá preencher a aba específica da planilha com os valores unitários </t>
  </si>
  <si>
    <t xml:space="preserve">O percentual de 12,10% leva em consideração a opção de utilizar a Conta-Depósito Vinculada ― bloqueada para movimentação durante a execução. </t>
  </si>
  <si>
    <t>O licitante deverá apresentar memória de cálculo para os percentuais que forem adotados.</t>
  </si>
  <si>
    <t>DATA BASE DA CATEGORIA</t>
  </si>
  <si>
    <t>FUNDAMENTAÇÃO
(CCT/LEI)</t>
  </si>
  <si>
    <r>
      <rPr>
        <b/>
        <sz val="10"/>
        <color rgb="FFFF0000"/>
        <rFont val="Calibri"/>
        <family val="2"/>
        <scheme val="minor"/>
      </rPr>
      <t>O licitante deverá apresentar memória de cálculo para os percentuais que forem adotados.
O percentual relativo ao Aviso Prévio Trabalhado não será considerado custo renovável, após a anualidade, passará a 0,194% conforme Acórdão 1186/2017 do Plenário do Tribunal de Contas da União.</t>
    </r>
    <r>
      <rPr>
        <b/>
        <sz val="10"/>
        <rFont val="Calibri"/>
        <family val="2"/>
        <scheme val="minor"/>
      </rPr>
      <t xml:space="preserve">
</t>
    </r>
  </si>
  <si>
    <t>40 HORAS</t>
  </si>
  <si>
    <t>TOTAL ANUAL (DOZE MESES)</t>
  </si>
  <si>
    <t xml:space="preserve">QUANTIDADE </t>
  </si>
  <si>
    <t>Nos preços ofertados estão incluídos todos os custos e despesas necessários ao cumprimento do objeto da licitação. O prazo de validade desta Proposta de Preço é de 60 dias corridos, a contar da data de sua apresentação.</t>
  </si>
  <si>
    <t>VALOR DA 
PARTICIPAÇÃO
DO
PROFISSINAL
(D x 10%)</t>
  </si>
  <si>
    <t>DEMAIS POSTOS</t>
  </si>
  <si>
    <t>Touca de TNT Descartável Plissada - Pacote com 100 unidades</t>
  </si>
  <si>
    <t>EPI's</t>
  </si>
  <si>
    <t>Avental de TNT Descartável ANVISA Manga Longa 40gr - Pacote com 10 unidades</t>
  </si>
  <si>
    <t>Assistente de Informação e Comunicação</t>
  </si>
  <si>
    <t>Analista de Informação e Comunicação </t>
  </si>
  <si>
    <t>Analista Técnico-Administrativo de Informação e Comunicação</t>
  </si>
  <si>
    <t>Especialista Técnico-Administrativo de Informação e Comunicação</t>
  </si>
  <si>
    <t>Benefícios Indiretos (cláusula Décima Oitava CCT)</t>
  </si>
  <si>
    <t>Luvas nitrílicas sem pó - TAMANHO M - Caixa com 100 pares</t>
  </si>
  <si>
    <t>Luvas nitrílicas sem pó - TAMANHO G - Caixa com 100 pares</t>
  </si>
  <si>
    <t>OBJETO: Contratação de empresa especializada para prestação dos serviços continuados de apoio administrativo e técnico operacional ao desenvolvimento das atividades de competência do Instituto de Comunicação e Informação Científica e Tecnológica em Saúde, sob o regime de dedicação exclusiva de mão de obra.</t>
  </si>
  <si>
    <t>PROCESSO Nº: 25380.000286/2026-74</t>
  </si>
  <si>
    <t>CBO</t>
  </si>
  <si>
    <t>4110-10</t>
  </si>
  <si>
    <t>7687-10</t>
  </si>
  <si>
    <t>2521-05</t>
  </si>
  <si>
    <t xml:space="preserve">(VT*4*21)-(SB*6%) </t>
  </si>
  <si>
    <t xml:space="preserve">(VA*21)-(1% ) </t>
  </si>
  <si>
    <t>O cálculo deverá ser de 21 dias.
Para efeito do desconto sobre o VA, o valor será no mínimo de R$35,00 por dia e o desconto será de 1%, conforme CCT de referência.
Benefício indiretos no valor de R$ 299,77.</t>
  </si>
  <si>
    <t>Benefícios indiretos</t>
  </si>
  <si>
    <t>Não há previsão editalícia de cobertura de férias e ausências legais, motivo pelo qual deve permanecer em branco.</t>
  </si>
  <si>
    <t xml:space="preserve">Para os tributos (COFINS, PIS E ISS) o licitante deve elaborar sua proposta e, por conseguinte, sua planilha com base no regime de tributação ao qual estará submetido durante a execução do contrato.
No que se refe aos Custos Indiretos e Lucro,  a empresa deverá editar conforme a sua realidade. Todavia, deve-se observar o Acórdão n. 408/2019 – TCU – Plenário, acerca da limitação destes percentuais.
</t>
  </si>
  <si>
    <t xml:space="preserve">A Presente aba foi elaborada para que o Licitante possa dispor de considerações, metodologias de cálculo, jurisprudência e legislações aplicáveis aos módulos, deve ser alterado pelo licitante.
Vale Transporte - LEI No 7.418, DE 16 DE DEZEMBRO DE 1985 </t>
  </si>
  <si>
    <t>ANEXO (I)</t>
  </si>
  <si>
    <t>SAT (RAT x FAP)</t>
  </si>
  <si>
    <t xml:space="preserve">No que se refere ao reajuste stricto sensu insidirá o IPCA, respeitada a anualidade da proposta.
O crachá deverá ser confeccionado em PVC, com foto e identificação de que o colaborador está a serviço do Instituto de Comunicação e Informação Científica e Tecnológica em Saúde - FIOCRUZ. O cordão Silk deverá ser de qualidade e possuir o logo da empresa.
Os EPIS deverão ser ajustados de acordo com as necessidades de cada colaborador.
</t>
  </si>
  <si>
    <t>Reembolso-Creche (Incidência de 20%)</t>
  </si>
  <si>
    <t>PLANILHA  AUXILIAR DE CUSTOS - REEMBOLSO-CRECHE</t>
  </si>
  <si>
    <t>PLANILHA  AUXILIAR DE CUSTOS - VA</t>
  </si>
  <si>
    <t>PLANILHA AUXILIAR DE  CUSTOS - VT</t>
  </si>
  <si>
    <t>PERCENTUAL DE INCIDÊNCIA</t>
  </si>
  <si>
    <t xml:space="preserve">QUANT. BENEFICIADOS </t>
  </si>
  <si>
    <t>CUSTO MENSAL TOTAL 
POR FUNÇÃO
(E x A)</t>
  </si>
  <si>
    <t>CUSTO MENSAL POR POSTO
(B x C)</t>
  </si>
  <si>
    <t>CUSTO MENSAL EFETIVO
(F x B)</t>
  </si>
  <si>
    <t>CUSTOS INDIRETOS</t>
  </si>
  <si>
    <t>LUCRO</t>
  </si>
  <si>
    <t xml:space="preserve">VALOR PROVISIONADO MENSALMENTE E VALOR EFETIVAMENTE EMPREGADO PARA O BENEFÍCIO </t>
  </si>
  <si>
    <t>INSTRUÇÃO NORMATIVA SEGES/MGI Nº 147, DE 13 DE ABRIL DE 2026
Conforme disposto na referida Instrução Normativa, a provisão deve considerar o percentual de incidência de 20%. A presente tabela tem como objetivo facilitar a gestão do benefício, permitindo que, quando ativado, sejam lançados os quantitativos reais. Dessa forma, serão calculados automaticamente os valores a serem reembolsados e aqueles que permanecerão no saldo contratual.
Ressalta-se que o valor a ser reembolsado mensalmente a cada trabalhador ou trabalhadora que atenda às regras estabelecidas é de R$ 526,64.</t>
  </si>
  <si>
    <t>Os salários foram estipulados com base no histórico já praticado neste Instituto, visando garantir uma justa remuneração conforme a complexidade das atividades desempenhadas. A metodologia está de acordo com a jurisprudência, e os valores são o mínimo aceitável.</t>
  </si>
  <si>
    <t>A DIFERENÇA NÃO SERÁ REPASSADA PARA A EMPRESA, A DIFERENÇA ENTRE O CUSTO MENSAL PROVISIONADO E O CUSTO EFETIVO + CITL (*CITL – Custos Indiretos, Tributos e Lucro), NÃO MEDIDOS NO MÊS FICARÃO NO SALDO DO CONTRATO OU LIBERADOS PARA OUTROS FINS.</t>
  </si>
  <si>
    <t>TRIBUTOS</t>
  </si>
  <si>
    <t>Assistente de Restauração de Livros e Documentos</t>
  </si>
  <si>
    <t>Analista de Gestão da Informação e Comunicação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</si>
</sst>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\-??_);_(@_)"/>
    <numFmt numFmtId="165" formatCode="_(&quot;R$ &quot;* #,##0.00_);_(&quot;R$ &quot;* \(#,##0.00\);_(&quot;R$ &quot;* &quot;-&quot;??_);_(@_)"/>
    <numFmt numFmtId="166" formatCode="_(&quot;R$ &quot;* #,##0.00_);_(&quot;R$ &quot;* \(#,##0.00\);_(&quot;R$ &quot;* \-??_);_(@_)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64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trike/>
      <sz val="9"/>
      <color theme="1"/>
      <name val="Calibri"/>
      <family val="2"/>
      <scheme val="minor"/>
    </font>
    <font>
      <b/>
      <sz val="10"/>
      <color rgb="FF0061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trike/>
      <sz val="9"/>
      <name val="Calibri"/>
      <family val="2"/>
      <scheme val="minor"/>
    </font>
    <font>
      <b/>
      <strike/>
      <sz val="9"/>
      <color rgb="FF000000"/>
      <name val="Calibri"/>
      <family val="2"/>
      <scheme val="minor"/>
    </font>
    <font>
      <b/>
      <sz val="9"/>
      <color rgb="FF00610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162937"/>
      <name val="Calibri"/>
      <family val="2"/>
    </font>
    <font>
      <b/>
      <strike/>
      <sz val="9"/>
      <color theme="0"/>
      <name val="Calibri"/>
      <family val="2"/>
      <scheme val="minor"/>
    </font>
    <font>
      <strike/>
      <sz val="9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A0D06"/>
        <bgColor indexed="64"/>
      </patternFill>
    </fill>
    <fill>
      <patternFill patternType="solid">
        <fgColor rgb="FF6A0D06"/>
        <bgColor rgb="FF292929"/>
      </patternFill>
    </fill>
    <fill>
      <patternFill patternType="solid">
        <fgColor rgb="FF4C6A74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88">
    <xf numFmtId="0" fontId="0" fillId="0" borderId="0"/>
    <xf numFmtId="43" fontId="1" fillId="0" borderId="0" applyFont="0" applyFill="0" applyBorder="0" applyAlignment="0" applyProtection="0"/>
    <xf numFmtId="164" fontId="2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6" applyNumberFormat="0" applyAlignment="0" applyProtection="0"/>
    <xf numFmtId="0" fontId="11" fillId="6" borderId="7" applyNumberFormat="0" applyAlignment="0" applyProtection="0"/>
    <xf numFmtId="0" fontId="12" fillId="6" borderId="6" applyNumberFormat="0" applyAlignment="0" applyProtection="0"/>
    <xf numFmtId="0" fontId="13" fillId="0" borderId="8" applyNumberFormat="0" applyFill="0" applyAlignment="0" applyProtection="0"/>
    <xf numFmtId="0" fontId="14" fillId="7" borderId="9" applyNumberFormat="0" applyAlignment="0" applyProtection="0"/>
    <xf numFmtId="0" fontId="15" fillId="0" borderId="0" applyNumberFormat="0" applyFill="0" applyBorder="0" applyAlignment="0" applyProtection="0"/>
    <xf numFmtId="0" fontId="1" fillId="8" borderId="10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2" borderId="0" applyNumberFormat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1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5" fillId="0" borderId="0"/>
    <xf numFmtId="44" fontId="45" fillId="0" borderId="0" applyFont="0" applyFill="0" applyBorder="0" applyAlignment="0" applyProtection="0"/>
  </cellStyleXfs>
  <cellXfs count="497">
    <xf numFmtId="0" fontId="0" fillId="0" borderId="0" xfId="0"/>
    <xf numFmtId="0" fontId="23" fillId="34" borderId="0" xfId="0" applyFont="1" applyFill="1" applyAlignment="1">
      <alignment horizontal="left"/>
    </xf>
    <xf numFmtId="0" fontId="23" fillId="34" borderId="0" xfId="0" applyFont="1" applyFill="1" applyAlignment="1">
      <alignment horizontal="left" wrapText="1"/>
    </xf>
    <xf numFmtId="0" fontId="23" fillId="34" borderId="0" xfId="0" applyFont="1" applyFill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26" fillId="34" borderId="0" xfId="52" applyFont="1" applyFill="1"/>
    <xf numFmtId="0" fontId="32" fillId="34" borderId="0" xfId="52" applyFont="1" applyFill="1" applyAlignment="1">
      <alignment vertical="top" wrapText="1"/>
    </xf>
    <xf numFmtId="0" fontId="32" fillId="0" borderId="0" xfId="52" applyFont="1" applyAlignment="1">
      <alignment vertical="top" wrapText="1"/>
    </xf>
    <xf numFmtId="0" fontId="32" fillId="34" borderId="0" xfId="52" applyFont="1" applyFill="1"/>
    <xf numFmtId="0" fontId="32" fillId="0" borderId="0" xfId="52" applyFont="1" applyAlignment="1" applyProtection="1">
      <alignment vertical="justify" wrapText="1"/>
      <protection locked="0"/>
    </xf>
    <xf numFmtId="0" fontId="32" fillId="0" borderId="0" xfId="52" applyFont="1" applyAlignment="1" applyProtection="1">
      <alignment vertical="top" wrapText="1"/>
      <protection locked="0"/>
    </xf>
    <xf numFmtId="0" fontId="32" fillId="0" borderId="0" xfId="52" applyFont="1" applyAlignment="1" applyProtection="1">
      <alignment vertical="justify"/>
      <protection locked="0"/>
    </xf>
    <xf numFmtId="0" fontId="32" fillId="0" borderId="0" xfId="52" applyFont="1" applyProtection="1">
      <protection locked="0"/>
    </xf>
    <xf numFmtId="0" fontId="25" fillId="34" borderId="0" xfId="0" applyFont="1" applyFill="1"/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right" vertical="center" wrapText="1"/>
    </xf>
    <xf numFmtId="0" fontId="26" fillId="0" borderId="1" xfId="52" applyFont="1" applyBorder="1" applyAlignment="1">
      <alignment horizont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43" fontId="24" fillId="0" borderId="23" xfId="1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4" fontId="25" fillId="0" borderId="1" xfId="84" applyFont="1" applyBorder="1" applyAlignment="1">
      <alignment horizontal="left" vertical="center" wrapText="1"/>
    </xf>
    <xf numFmtId="44" fontId="25" fillId="0" borderId="1" xfId="84" applyFont="1" applyBorder="1" applyAlignment="1">
      <alignment horizontal="center" vertical="center" wrapText="1"/>
    </xf>
    <xf numFmtId="9" fontId="25" fillId="0" borderId="1" xfId="0" applyNumberFormat="1" applyFont="1" applyBorder="1" applyAlignment="1">
      <alignment horizontal="center" vertical="center" wrapText="1"/>
    </xf>
    <xf numFmtId="44" fontId="25" fillId="0" borderId="1" xfId="84" applyFont="1" applyBorder="1" applyAlignment="1">
      <alignment horizontal="left" vertical="top" wrapText="1"/>
    </xf>
    <xf numFmtId="44" fontId="25" fillId="0" borderId="1" xfId="84" applyFont="1" applyBorder="1" applyAlignment="1">
      <alignment horizontal="center" vertical="top" wrapText="1"/>
    </xf>
    <xf numFmtId="0" fontId="25" fillId="0" borderId="37" xfId="0" applyFont="1" applyBorder="1" applyAlignment="1">
      <alignment horizontal="center" vertical="center" wrapText="1"/>
    </xf>
    <xf numFmtId="44" fontId="25" fillId="0" borderId="37" xfId="84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44" fontId="24" fillId="0" borderId="32" xfId="84" applyFont="1" applyBorder="1" applyAlignment="1">
      <alignment horizontal="center" vertical="center" wrapText="1"/>
    </xf>
    <xf numFmtId="10" fontId="25" fillId="0" borderId="1" xfId="0" applyNumberFormat="1" applyFont="1" applyBorder="1" applyAlignment="1">
      <alignment horizontal="center" vertical="center" wrapText="1"/>
    </xf>
    <xf numFmtId="44" fontId="25" fillId="0" borderId="1" xfId="84" applyFont="1" applyFill="1" applyBorder="1" applyAlignment="1">
      <alignment horizontal="center" vertical="center" wrapText="1"/>
    </xf>
    <xf numFmtId="10" fontId="25" fillId="0" borderId="37" xfId="0" applyNumberFormat="1" applyFont="1" applyBorder="1" applyAlignment="1">
      <alignment horizontal="center" vertical="center" wrapText="1"/>
    </xf>
    <xf numFmtId="43" fontId="24" fillId="0" borderId="32" xfId="1" applyFont="1" applyBorder="1" applyAlignment="1">
      <alignment horizontal="center" vertical="center" wrapText="1"/>
    </xf>
    <xf numFmtId="10" fontId="25" fillId="33" borderId="1" xfId="0" applyNumberFormat="1" applyFont="1" applyFill="1" applyBorder="1" applyAlignment="1">
      <alignment horizontal="center" vertical="center" wrapText="1"/>
    </xf>
    <xf numFmtId="43" fontId="25" fillId="0" borderId="0" xfId="0" applyNumberFormat="1" applyFont="1"/>
    <xf numFmtId="44" fontId="25" fillId="0" borderId="37" xfId="84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30" fillId="0" borderId="1" xfId="0" applyFont="1" applyBorder="1"/>
    <xf numFmtId="0" fontId="25" fillId="0" borderId="1" xfId="0" applyFont="1" applyBorder="1" applyAlignment="1">
      <alignment vertical="center" wrapText="1"/>
    </xf>
    <xf numFmtId="43" fontId="24" fillId="0" borderId="32" xfId="1" applyFont="1" applyFill="1" applyBorder="1" applyAlignment="1">
      <alignment horizontal="center" vertical="center" wrapText="1"/>
    </xf>
    <xf numFmtId="0" fontId="34" fillId="0" borderId="0" xfId="0" applyFont="1"/>
    <xf numFmtId="8" fontId="25" fillId="0" borderId="37" xfId="0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vertical="center" wrapText="1"/>
    </xf>
    <xf numFmtId="44" fontId="25" fillId="0" borderId="1" xfId="0" applyNumberFormat="1" applyFont="1" applyBorder="1" applyAlignment="1">
      <alignment vertical="center" wrapText="1"/>
    </xf>
    <xf numFmtId="43" fontId="25" fillId="0" borderId="1" xfId="1" applyFont="1" applyBorder="1" applyAlignment="1">
      <alignment horizontal="center" vertical="center" wrapText="1"/>
    </xf>
    <xf numFmtId="43" fontId="25" fillId="0" borderId="37" xfId="1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43" fontId="25" fillId="0" borderId="1" xfId="1" applyFont="1" applyFill="1" applyBorder="1" applyAlignment="1">
      <alignment horizontal="center" vertical="center" wrapText="1"/>
    </xf>
    <xf numFmtId="0" fontId="25" fillId="0" borderId="34" xfId="0" applyFont="1" applyBorder="1" applyAlignment="1">
      <alignment vertical="center"/>
    </xf>
    <xf numFmtId="0" fontId="25" fillId="34" borderId="1" xfId="0" applyFont="1" applyFill="1" applyBorder="1" applyAlignment="1">
      <alignment vertical="center"/>
    </xf>
    <xf numFmtId="0" fontId="25" fillId="34" borderId="1" xfId="0" applyFont="1" applyFill="1" applyBorder="1" applyAlignment="1">
      <alignment horizontal="center" vertical="center"/>
    </xf>
    <xf numFmtId="0" fontId="25" fillId="34" borderId="1" xfId="0" applyFont="1" applyFill="1" applyBorder="1" applyAlignment="1">
      <alignment vertical="center" wrapText="1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 wrapText="1"/>
    </xf>
    <xf numFmtId="44" fontId="41" fillId="0" borderId="13" xfId="84" applyFont="1" applyFill="1" applyBorder="1" applyAlignment="1">
      <alignment horizontal="left" shrinkToFit="1"/>
    </xf>
    <xf numFmtId="44" fontId="41" fillId="0" borderId="13" xfId="84" applyFont="1" applyFill="1" applyBorder="1" applyAlignment="1">
      <alignment horizontal="left" vertical="center" shrinkToFit="1"/>
    </xf>
    <xf numFmtId="0" fontId="23" fillId="34" borderId="0" xfId="0" applyFont="1" applyFill="1" applyAlignment="1">
      <alignment horizontal="left" vertical="center"/>
    </xf>
    <xf numFmtId="44" fontId="25" fillId="0" borderId="1" xfId="84" applyFont="1" applyFill="1" applyBorder="1" applyAlignment="1">
      <alignment vertical="center" wrapText="1"/>
    </xf>
    <xf numFmtId="10" fontId="40" fillId="0" borderId="46" xfId="85" applyNumberFormat="1" applyFont="1" applyFill="1" applyBorder="1" applyAlignment="1">
      <alignment horizontal="center" wrapText="1"/>
    </xf>
    <xf numFmtId="10" fontId="39" fillId="34" borderId="43" xfId="85" applyNumberFormat="1" applyFont="1" applyFill="1" applyBorder="1" applyAlignment="1">
      <alignment horizontal="center" wrapText="1"/>
    </xf>
    <xf numFmtId="44" fontId="40" fillId="0" borderId="44" xfId="84" applyFont="1" applyFill="1" applyBorder="1" applyAlignment="1">
      <alignment horizontal="center" wrapText="1"/>
    </xf>
    <xf numFmtId="44" fontId="40" fillId="0" borderId="45" xfId="84" applyFont="1" applyFill="1" applyBorder="1" applyAlignment="1">
      <alignment horizontal="center"/>
    </xf>
    <xf numFmtId="44" fontId="40" fillId="0" borderId="45" xfId="84" applyFont="1" applyFill="1" applyBorder="1" applyAlignment="1">
      <alignment horizontal="center" wrapText="1"/>
    </xf>
    <xf numFmtId="10" fontId="40" fillId="0" borderId="47" xfId="0" applyNumberFormat="1" applyFont="1" applyBorder="1" applyAlignment="1">
      <alignment horizontal="center" wrapText="1"/>
    </xf>
    <xf numFmtId="10" fontId="40" fillId="0" borderId="47" xfId="85" applyNumberFormat="1" applyFont="1" applyFill="1" applyBorder="1" applyAlignment="1">
      <alignment horizontal="center" wrapText="1"/>
    </xf>
    <xf numFmtId="0" fontId="40" fillId="0" borderId="47" xfId="0" applyFont="1" applyBorder="1" applyAlignment="1">
      <alignment horizontal="center" wrapText="1"/>
    </xf>
    <xf numFmtId="10" fontId="40" fillId="0" borderId="1" xfId="85" applyNumberFormat="1" applyFont="1" applyFill="1" applyBorder="1" applyAlignment="1">
      <alignment horizontal="center" wrapText="1"/>
    </xf>
    <xf numFmtId="10" fontId="40" fillId="0" borderId="1" xfId="85" applyNumberFormat="1" applyFont="1" applyFill="1" applyBorder="1" applyAlignment="1">
      <alignment horizontal="center"/>
    </xf>
    <xf numFmtId="10" fontId="40" fillId="0" borderId="1" xfId="0" applyNumberFormat="1" applyFont="1" applyBorder="1" applyAlignment="1">
      <alignment horizontal="center" wrapText="1"/>
    </xf>
    <xf numFmtId="10" fontId="39" fillId="34" borderId="1" xfId="85" applyNumberFormat="1" applyFont="1" applyFill="1" applyBorder="1" applyAlignment="1">
      <alignment horizontal="center" wrapText="1"/>
    </xf>
    <xf numFmtId="10" fontId="39" fillId="34" borderId="14" xfId="85" applyNumberFormat="1" applyFont="1" applyFill="1" applyBorder="1" applyAlignment="1">
      <alignment horizontal="center" wrapText="1"/>
    </xf>
    <xf numFmtId="0" fontId="25" fillId="34" borderId="1" xfId="84" applyNumberFormat="1" applyFont="1" applyFill="1" applyBorder="1" applyAlignment="1">
      <alignment horizontal="center" vertical="center"/>
    </xf>
    <xf numFmtId="0" fontId="25" fillId="34" borderId="0" xfId="0" applyFont="1" applyFill="1" applyAlignment="1">
      <alignment horizontal="left"/>
    </xf>
    <xf numFmtId="44" fontId="30" fillId="34" borderId="0" xfId="84" applyFont="1" applyFill="1" applyBorder="1" applyAlignment="1">
      <alignment horizontal="left" shrinkToFit="1"/>
    </xf>
    <xf numFmtId="44" fontId="30" fillId="34" borderId="0" xfId="84" applyFont="1" applyFill="1" applyBorder="1" applyAlignment="1">
      <alignment horizontal="left" vertical="center" shrinkToFit="1"/>
    </xf>
    <xf numFmtId="0" fontId="25" fillId="34" borderId="0" xfId="0" applyFont="1" applyFill="1" applyAlignment="1">
      <alignment horizontal="left" wrapText="1"/>
    </xf>
    <xf numFmtId="0" fontId="25" fillId="34" borderId="0" xfId="0" applyFont="1" applyFill="1" applyAlignment="1">
      <alignment horizontal="center"/>
    </xf>
    <xf numFmtId="0" fontId="42" fillId="0" borderId="34" xfId="0" applyFont="1" applyBorder="1" applyAlignment="1">
      <alignment horizontal="center" vertical="center" wrapText="1"/>
    </xf>
    <xf numFmtId="8" fontId="42" fillId="0" borderId="1" xfId="0" applyNumberFormat="1" applyFont="1" applyBorder="1" applyAlignment="1">
      <alignment horizontal="center" vertical="center" wrapText="1"/>
    </xf>
    <xf numFmtId="44" fontId="42" fillId="0" borderId="1" xfId="1" applyNumberFormat="1" applyFont="1" applyFill="1" applyBorder="1" applyAlignment="1">
      <alignment horizontal="center" vertical="center" wrapText="1"/>
    </xf>
    <xf numFmtId="44" fontId="42" fillId="0" borderId="1" xfId="84" applyFont="1" applyFill="1" applyBorder="1" applyAlignment="1">
      <alignment horizontal="center" vertical="center" wrapText="1"/>
    </xf>
    <xf numFmtId="0" fontId="14" fillId="34" borderId="0" xfId="10" applyFont="1" applyFill="1" applyBorder="1" applyAlignment="1">
      <alignment vertical="center"/>
    </xf>
    <xf numFmtId="0" fontId="23" fillId="34" borderId="22" xfId="0" applyFont="1" applyFill="1" applyBorder="1"/>
    <xf numFmtId="0" fontId="23" fillId="34" borderId="0" xfId="0" applyFont="1" applyFill="1"/>
    <xf numFmtId="0" fontId="23" fillId="34" borderId="22" xfId="0" applyFont="1" applyFill="1" applyBorder="1" applyAlignment="1">
      <alignment vertical="top" wrapText="1"/>
    </xf>
    <xf numFmtId="0" fontId="23" fillId="34" borderId="0" xfId="0" applyFont="1" applyFill="1" applyAlignment="1">
      <alignment vertical="top"/>
    </xf>
    <xf numFmtId="0" fontId="23" fillId="34" borderId="22" xfId="0" applyFont="1" applyFill="1" applyBorder="1" applyAlignment="1">
      <alignment vertical="top"/>
    </xf>
    <xf numFmtId="44" fontId="25" fillId="34" borderId="0" xfId="0" applyNumberFormat="1" applyFont="1" applyFill="1" applyAlignment="1">
      <alignment horizontal="left"/>
    </xf>
    <xf numFmtId="0" fontId="31" fillId="34" borderId="0" xfId="10" applyFont="1" applyFill="1" applyBorder="1" applyAlignment="1">
      <alignment vertical="center"/>
    </xf>
    <xf numFmtId="0" fontId="44" fillId="34" borderId="0" xfId="10" applyFont="1" applyFill="1" applyBorder="1" applyAlignment="1">
      <alignment vertical="center"/>
    </xf>
    <xf numFmtId="0" fontId="27" fillId="34" borderId="0" xfId="0" applyFont="1" applyFill="1" applyAlignment="1">
      <alignment vertical="center" wrapText="1"/>
    </xf>
    <xf numFmtId="0" fontId="29" fillId="34" borderId="0" xfId="0" applyFont="1" applyFill="1" applyAlignment="1">
      <alignment horizontal="left"/>
    </xf>
    <xf numFmtId="0" fontId="27" fillId="34" borderId="0" xfId="0" applyFont="1" applyFill="1" applyAlignment="1">
      <alignment horizontal="center" vertical="center" wrapText="1"/>
    </xf>
    <xf numFmtId="44" fontId="27" fillId="34" borderId="0" xfId="0" applyNumberFormat="1" applyFont="1" applyFill="1" applyAlignment="1">
      <alignment horizontal="center" vertical="center" wrapText="1"/>
    </xf>
    <xf numFmtId="0" fontId="25" fillId="34" borderId="0" xfId="0" applyFont="1" applyFill="1" applyAlignment="1">
      <alignment horizontal="left" vertical="center"/>
    </xf>
    <xf numFmtId="0" fontId="25" fillId="34" borderId="17" xfId="0" applyFont="1" applyFill="1" applyBorder="1" applyAlignment="1">
      <alignment horizontal="justify" vertical="center" wrapText="1"/>
    </xf>
    <xf numFmtId="0" fontId="25" fillId="34" borderId="2" xfId="0" applyFont="1" applyFill="1" applyBorder="1" applyAlignment="1">
      <alignment horizontal="justify" vertical="center" wrapText="1"/>
    </xf>
    <xf numFmtId="0" fontId="25" fillId="34" borderId="1" xfId="0" applyFont="1" applyFill="1" applyBorder="1" applyAlignment="1">
      <alignment horizontal="justify" vertical="center" wrapText="1"/>
    </xf>
    <xf numFmtId="0" fontId="25" fillId="34" borderId="1" xfId="0" applyFont="1" applyFill="1" applyBorder="1" applyAlignment="1">
      <alignment horizontal="left" vertical="center" wrapText="1"/>
    </xf>
    <xf numFmtId="44" fontId="25" fillId="34" borderId="0" xfId="84" applyFont="1" applyFill="1" applyBorder="1" applyAlignment="1">
      <alignment horizontal="left"/>
    </xf>
    <xf numFmtId="44" fontId="27" fillId="34" borderId="0" xfId="84" applyFont="1" applyFill="1" applyBorder="1" applyAlignment="1">
      <alignment vertical="center" shrinkToFit="1"/>
    </xf>
    <xf numFmtId="0" fontId="25" fillId="0" borderId="1" xfId="0" applyFont="1" applyBorder="1"/>
    <xf numFmtId="0" fontId="25" fillId="0" borderId="1" xfId="0" applyFont="1" applyBorder="1" applyAlignment="1">
      <alignment horizontal="center"/>
    </xf>
    <xf numFmtId="0" fontId="25" fillId="34" borderId="0" xfId="0" applyFont="1" applyFill="1" applyAlignment="1">
      <alignment vertical="top" wrapText="1"/>
    </xf>
    <xf numFmtId="0" fontId="24" fillId="0" borderId="1" xfId="0" applyFont="1" applyBorder="1" applyAlignment="1">
      <alignment horizontal="center"/>
    </xf>
    <xf numFmtId="44" fontId="25" fillId="0" borderId="1" xfId="84" applyFont="1" applyFill="1" applyBorder="1" applyAlignment="1">
      <alignment horizontal="left" vertical="center" wrapText="1"/>
    </xf>
    <xf numFmtId="44" fontId="25" fillId="34" borderId="1" xfId="84" applyFont="1" applyFill="1" applyBorder="1" applyAlignment="1">
      <alignment horizontal="center" vertical="center"/>
    </xf>
    <xf numFmtId="43" fontId="25" fillId="0" borderId="1" xfId="0" applyNumberFormat="1" applyFont="1" applyBorder="1" applyAlignment="1">
      <alignment horizontal="center" vertical="center"/>
    </xf>
    <xf numFmtId="44" fontId="24" fillId="0" borderId="1" xfId="84" applyFont="1" applyFill="1" applyBorder="1" applyAlignment="1">
      <alignment horizontal="center" vertical="center"/>
    </xf>
    <xf numFmtId="44" fontId="25" fillId="0" borderId="0" xfId="0" applyNumberFormat="1" applyFont="1"/>
    <xf numFmtId="0" fontId="40" fillId="0" borderId="50" xfId="0" applyFont="1" applyBorder="1" applyAlignment="1">
      <alignment horizontal="center" vertical="center" wrapText="1"/>
    </xf>
    <xf numFmtId="0" fontId="41" fillId="0" borderId="18" xfId="84" applyNumberFormat="1" applyFont="1" applyFill="1" applyBorder="1" applyAlignment="1">
      <alignment horizontal="center" vertical="center" shrinkToFit="1"/>
    </xf>
    <xf numFmtId="0" fontId="39" fillId="34" borderId="0" xfId="0" applyFont="1" applyFill="1" applyAlignment="1">
      <alignment horizontal="center" vertical="center" wrapText="1"/>
    </xf>
    <xf numFmtId="44" fontId="41" fillId="0" borderId="18" xfId="84" applyFont="1" applyFill="1" applyBorder="1" applyAlignment="1">
      <alignment horizontal="left" vertical="center" shrinkToFit="1"/>
    </xf>
    <xf numFmtId="44" fontId="41" fillId="0" borderId="1" xfId="84" applyFont="1" applyFill="1" applyBorder="1" applyAlignment="1">
      <alignment vertical="center" shrinkToFit="1"/>
    </xf>
    <xf numFmtId="8" fontId="26" fillId="0" borderId="1" xfId="84" applyNumberFormat="1" applyFont="1" applyFill="1" applyBorder="1" applyAlignment="1" applyProtection="1">
      <alignment horizontal="center" vertical="center"/>
      <protection locked="0"/>
    </xf>
    <xf numFmtId="43" fontId="25" fillId="0" borderId="1" xfId="0" applyNumberFormat="1" applyFont="1" applyBorder="1"/>
    <xf numFmtId="0" fontId="40" fillId="0" borderId="1" xfId="0" applyFont="1" applyBorder="1" applyAlignment="1">
      <alignment horizontal="left" wrapText="1"/>
    </xf>
    <xf numFmtId="0" fontId="40" fillId="0" borderId="1" xfId="0" applyFont="1" applyBorder="1" applyAlignment="1">
      <alignment horizont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center" vertical="center" wrapText="1"/>
    </xf>
    <xf numFmtId="0" fontId="31" fillId="34" borderId="32" xfId="0" applyFont="1" applyFill="1" applyBorder="1" applyAlignment="1">
      <alignment horizontal="center" vertical="center" wrapText="1"/>
    </xf>
    <xf numFmtId="44" fontId="40" fillId="0" borderId="50" xfId="84" applyFont="1" applyBorder="1" applyAlignment="1">
      <alignment horizontal="center" vertical="center" wrapText="1"/>
    </xf>
    <xf numFmtId="44" fontId="23" fillId="34" borderId="0" xfId="0" applyNumberFormat="1" applyFont="1" applyFill="1" applyAlignment="1">
      <alignment horizontal="left"/>
    </xf>
    <xf numFmtId="44" fontId="23" fillId="34" borderId="1" xfId="84" applyFont="1" applyFill="1" applyBorder="1" applyAlignment="1">
      <alignment horizontal="left" vertical="center"/>
    </xf>
    <xf numFmtId="0" fontId="40" fillId="0" borderId="49" xfId="0" applyFont="1" applyBorder="1" applyAlignment="1">
      <alignment horizontal="left" vertical="center" wrapText="1"/>
    </xf>
    <xf numFmtId="44" fontId="25" fillId="33" borderId="1" xfId="84" applyFont="1" applyFill="1" applyBorder="1" applyAlignment="1">
      <alignment vertical="center" wrapText="1"/>
    </xf>
    <xf numFmtId="44" fontId="25" fillId="33" borderId="1" xfId="84" applyFont="1" applyFill="1" applyBorder="1"/>
    <xf numFmtId="44" fontId="39" fillId="33" borderId="1" xfId="0" applyNumberFormat="1" applyFont="1" applyFill="1" applyBorder="1" applyAlignment="1">
      <alignment horizontal="center" vertical="center" wrapText="1"/>
    </xf>
    <xf numFmtId="44" fontId="41" fillId="33" borderId="18" xfId="84" applyFont="1" applyFill="1" applyBorder="1" applyAlignment="1">
      <alignment horizontal="left" vertical="center" shrinkToFit="1"/>
    </xf>
    <xf numFmtId="44" fontId="40" fillId="33" borderId="50" xfId="0" applyNumberFormat="1" applyFont="1" applyFill="1" applyBorder="1" applyAlignment="1">
      <alignment horizontal="left" vertical="center" wrapText="1"/>
    </xf>
    <xf numFmtId="44" fontId="25" fillId="33" borderId="1" xfId="84" applyFont="1" applyFill="1" applyBorder="1" applyAlignment="1">
      <alignment horizontal="center" vertical="center"/>
    </xf>
    <xf numFmtId="14" fontId="25" fillId="33" borderId="1" xfId="0" applyNumberFormat="1" applyFont="1" applyFill="1" applyBorder="1" applyAlignment="1">
      <alignment horizontal="center" vertical="center"/>
    </xf>
    <xf numFmtId="14" fontId="25" fillId="33" borderId="1" xfId="0" applyNumberFormat="1" applyFont="1" applyFill="1" applyBorder="1" applyAlignment="1">
      <alignment horizontal="center"/>
    </xf>
    <xf numFmtId="44" fontId="25" fillId="33" borderId="1" xfId="84" applyFont="1" applyFill="1" applyBorder="1" applyAlignment="1">
      <alignment vertical="center"/>
    </xf>
    <xf numFmtId="44" fontId="25" fillId="34" borderId="1" xfId="84" applyFont="1" applyFill="1" applyBorder="1"/>
    <xf numFmtId="44" fontId="26" fillId="0" borderId="1" xfId="84" applyFont="1" applyFill="1" applyBorder="1" applyAlignment="1">
      <alignment horizontal="center" vertical="center"/>
    </xf>
    <xf numFmtId="44" fontId="26" fillId="0" borderId="1" xfId="84" applyFont="1" applyFill="1" applyBorder="1" applyAlignment="1" applyProtection="1">
      <alignment horizontal="center" vertical="center"/>
      <protection locked="0"/>
    </xf>
    <xf numFmtId="0" fontId="24" fillId="34" borderId="1" xfId="0" applyFont="1" applyFill="1" applyBorder="1" applyAlignment="1">
      <alignment vertical="center"/>
    </xf>
    <xf numFmtId="10" fontId="34" fillId="36" borderId="1" xfId="0" applyNumberFormat="1" applyFont="1" applyFill="1" applyBorder="1" applyAlignment="1">
      <alignment horizontal="center" vertical="center" wrapText="1"/>
    </xf>
    <xf numFmtId="10" fontId="29" fillId="33" borderId="1" xfId="0" applyNumberFormat="1" applyFont="1" applyFill="1" applyBorder="1" applyAlignment="1">
      <alignment horizontal="center" vertical="center" wrapText="1"/>
    </xf>
    <xf numFmtId="44" fontId="40" fillId="34" borderId="50" xfId="0" applyNumberFormat="1" applyFont="1" applyFill="1" applyBorder="1" applyAlignment="1">
      <alignment horizontal="left" vertical="center" wrapText="1"/>
    </xf>
    <xf numFmtId="9" fontId="41" fillId="0" borderId="18" xfId="84" applyNumberFormat="1" applyFont="1" applyFill="1" applyBorder="1" applyAlignment="1">
      <alignment horizontal="center" vertical="center" shrinkToFit="1"/>
    </xf>
    <xf numFmtId="44" fontId="41" fillId="0" borderId="1" xfId="84" applyFont="1" applyFill="1" applyBorder="1" applyAlignment="1">
      <alignment horizontal="left" vertical="center" shrinkToFit="1"/>
    </xf>
    <xf numFmtId="0" fontId="40" fillId="33" borderId="1" xfId="84" applyNumberFormat="1" applyFont="1" applyFill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left" wrapText="1"/>
    </xf>
    <xf numFmtId="44" fontId="23" fillId="34" borderId="1" xfId="0" applyNumberFormat="1" applyFont="1" applyFill="1" applyBorder="1" applyAlignment="1">
      <alignment horizontal="left"/>
    </xf>
    <xf numFmtId="10" fontId="23" fillId="34" borderId="1" xfId="0" applyNumberFormat="1" applyFont="1" applyFill="1" applyBorder="1" applyAlignment="1">
      <alignment horizontal="center"/>
    </xf>
    <xf numFmtId="44" fontId="39" fillId="35" borderId="1" xfId="0" applyNumberFormat="1" applyFont="1" applyFill="1" applyBorder="1" applyAlignment="1">
      <alignment horizontal="left"/>
    </xf>
    <xf numFmtId="0" fontId="38" fillId="34" borderId="0" xfId="0" applyFont="1" applyFill="1" applyAlignment="1">
      <alignment vertical="center"/>
    </xf>
    <xf numFmtId="0" fontId="23" fillId="34" borderId="18" xfId="0" applyFont="1" applyFill="1" applyBorder="1" applyAlignment="1">
      <alignment horizontal="left" wrapText="1"/>
    </xf>
    <xf numFmtId="10" fontId="23" fillId="34" borderId="18" xfId="0" applyNumberFormat="1" applyFont="1" applyFill="1" applyBorder="1" applyAlignment="1">
      <alignment horizontal="center"/>
    </xf>
    <xf numFmtId="0" fontId="23" fillId="34" borderId="1" xfId="0" applyFont="1" applyFill="1" applyBorder="1"/>
    <xf numFmtId="0" fontId="39" fillId="34" borderId="2" xfId="0" applyFont="1" applyFill="1" applyBorder="1" applyAlignment="1">
      <alignment horizontal="center" vertical="center" wrapText="1"/>
    </xf>
    <xf numFmtId="0" fontId="40" fillId="0" borderId="53" xfId="0" applyFont="1" applyBorder="1" applyAlignment="1">
      <alignment horizontal="center" wrapText="1"/>
    </xf>
    <xf numFmtId="9" fontId="40" fillId="0" borderId="14" xfId="0" applyNumberFormat="1" applyFont="1" applyBorder="1" applyAlignment="1">
      <alignment horizontal="center" vertical="center" wrapText="1"/>
    </xf>
    <xf numFmtId="9" fontId="40" fillId="0" borderId="53" xfId="85" applyFont="1" applyFill="1" applyBorder="1" applyAlignment="1">
      <alignment horizontal="left" wrapText="1"/>
    </xf>
    <xf numFmtId="0" fontId="40" fillId="0" borderId="53" xfId="0" applyFont="1" applyBorder="1" applyAlignment="1">
      <alignment horizontal="left" wrapText="1"/>
    </xf>
    <xf numFmtId="0" fontId="40" fillId="0" borderId="54" xfId="0" applyFont="1" applyBorder="1" applyAlignment="1">
      <alignment horizontal="left" wrapText="1"/>
    </xf>
    <xf numFmtId="44" fontId="40" fillId="0" borderId="45" xfId="0" applyNumberFormat="1" applyFont="1" applyBorder="1" applyAlignment="1">
      <alignment horizontal="center" wrapText="1"/>
    </xf>
    <xf numFmtId="44" fontId="23" fillId="37" borderId="1" xfId="0" applyNumberFormat="1" applyFont="1" applyFill="1" applyBorder="1" applyAlignment="1">
      <alignment horizontal="left" wrapText="1"/>
    </xf>
    <xf numFmtId="0" fontId="33" fillId="38" borderId="39" xfId="0" applyFont="1" applyFill="1" applyBorder="1"/>
    <xf numFmtId="0" fontId="24" fillId="38" borderId="0" xfId="0" applyFont="1" applyFill="1" applyAlignment="1">
      <alignment vertical="center"/>
    </xf>
    <xf numFmtId="0" fontId="25" fillId="38" borderId="0" xfId="0" applyFont="1" applyFill="1"/>
    <xf numFmtId="0" fontId="31" fillId="38" borderId="0" xfId="0" applyFont="1" applyFill="1" applyAlignment="1">
      <alignment vertical="center"/>
    </xf>
    <xf numFmtId="0" fontId="25" fillId="38" borderId="0" xfId="0" applyFont="1" applyFill="1" applyAlignment="1">
      <alignment horizontal="center"/>
    </xf>
    <xf numFmtId="0" fontId="24" fillId="38" borderId="23" xfId="0" applyFont="1" applyFill="1" applyBorder="1" applyAlignment="1">
      <alignment vertical="center"/>
    </xf>
    <xf numFmtId="0" fontId="25" fillId="38" borderId="23" xfId="0" applyFont="1" applyFill="1" applyBorder="1" applyAlignment="1">
      <alignment horizontal="center"/>
    </xf>
    <xf numFmtId="0" fontId="31" fillId="40" borderId="41" xfId="0" applyFont="1" applyFill="1" applyBorder="1" applyAlignment="1">
      <alignment horizontal="center" vertical="center" wrapText="1"/>
    </xf>
    <xf numFmtId="0" fontId="31" fillId="40" borderId="42" xfId="0" applyFont="1" applyFill="1" applyBorder="1" applyAlignment="1">
      <alignment horizontal="center" vertical="center" wrapText="1"/>
    </xf>
    <xf numFmtId="0" fontId="31" fillId="40" borderId="1" xfId="52" applyFont="1" applyFill="1" applyBorder="1" applyAlignment="1">
      <alignment horizontal="center" vertical="center" wrapText="1"/>
    </xf>
    <xf numFmtId="0" fontId="31" fillId="40" borderId="0" xfId="0" applyFont="1" applyFill="1" applyAlignment="1">
      <alignment vertical="center"/>
    </xf>
    <xf numFmtId="0" fontId="33" fillId="40" borderId="0" xfId="0" applyFont="1" applyFill="1" applyAlignment="1">
      <alignment horizontal="center"/>
    </xf>
    <xf numFmtId="0" fontId="31" fillId="40" borderId="0" xfId="0" applyFont="1" applyFill="1" applyAlignment="1">
      <alignment vertical="center" wrapText="1"/>
    </xf>
    <xf numFmtId="0" fontId="33" fillId="40" borderId="0" xfId="0" applyFont="1" applyFill="1"/>
    <xf numFmtId="0" fontId="33" fillId="40" borderId="1" xfId="0" applyFont="1" applyFill="1" applyBorder="1"/>
    <xf numFmtId="0" fontId="51" fillId="40" borderId="1" xfId="0" applyFont="1" applyFill="1" applyBorder="1"/>
    <xf numFmtId="0" fontId="39" fillId="40" borderId="1" xfId="0" applyFont="1" applyFill="1" applyBorder="1" applyAlignment="1">
      <alignment horizontal="center" vertical="center" wrapText="1"/>
    </xf>
    <xf numFmtId="0" fontId="38" fillId="40" borderId="1" xfId="0" applyFont="1" applyFill="1" applyBorder="1" applyAlignment="1">
      <alignment horizontal="center" vertical="center"/>
    </xf>
    <xf numFmtId="0" fontId="37" fillId="40" borderId="18" xfId="0" applyFont="1" applyFill="1" applyBorder="1" applyAlignment="1">
      <alignment horizontal="center" vertical="center"/>
    </xf>
    <xf numFmtId="0" fontId="37" fillId="40" borderId="18" xfId="0" applyFont="1" applyFill="1" applyBorder="1" applyAlignment="1">
      <alignment horizontal="center" vertical="center" wrapText="1"/>
    </xf>
    <xf numFmtId="0" fontId="37" fillId="40" borderId="13" xfId="0" applyFont="1" applyFill="1" applyBorder="1" applyAlignment="1">
      <alignment horizontal="center" vertical="center"/>
    </xf>
    <xf numFmtId="0" fontId="37" fillId="40" borderId="1" xfId="0" applyFont="1" applyFill="1" applyBorder="1" applyAlignment="1">
      <alignment horizontal="center" vertical="center" wrapText="1"/>
    </xf>
    <xf numFmtId="0" fontId="37" fillId="40" borderId="1" xfId="0" applyFont="1" applyFill="1" applyBorder="1" applyAlignment="1">
      <alignment horizontal="center" vertical="center"/>
    </xf>
    <xf numFmtId="0" fontId="39" fillId="40" borderId="13" xfId="0" applyFont="1" applyFill="1" applyBorder="1" applyAlignment="1">
      <alignment horizontal="center" vertical="center" wrapText="1"/>
    </xf>
    <xf numFmtId="0" fontId="37" fillId="40" borderId="13" xfId="0" applyFont="1" applyFill="1" applyBorder="1" applyAlignment="1">
      <alignment horizontal="center" vertical="center" wrapText="1"/>
    </xf>
    <xf numFmtId="0" fontId="37" fillId="40" borderId="19" xfId="0" applyFont="1" applyFill="1" applyBorder="1" applyAlignment="1">
      <alignment horizontal="center" vertical="center"/>
    </xf>
    <xf numFmtId="0" fontId="37" fillId="40" borderId="19" xfId="0" applyFont="1" applyFill="1" applyBorder="1" applyAlignment="1">
      <alignment horizontal="center" vertical="center" wrapText="1"/>
    </xf>
    <xf numFmtId="0" fontId="37" fillId="40" borderId="17" xfId="0" applyFont="1" applyFill="1" applyBorder="1" applyAlignment="1">
      <alignment horizontal="center" vertical="center" wrapText="1"/>
    </xf>
    <xf numFmtId="0" fontId="37" fillId="40" borderId="23" xfId="0" applyFont="1" applyFill="1" applyBorder="1" applyAlignment="1">
      <alignment horizontal="center" vertical="center" wrapText="1"/>
    </xf>
    <xf numFmtId="0" fontId="37" fillId="40" borderId="2" xfId="0" applyFont="1" applyFill="1" applyBorder="1" applyAlignment="1">
      <alignment horizontal="center" vertical="center" wrapText="1"/>
    </xf>
    <xf numFmtId="44" fontId="37" fillId="40" borderId="1" xfId="0" applyNumberFormat="1" applyFont="1" applyFill="1" applyBorder="1" applyAlignment="1">
      <alignment vertical="center"/>
    </xf>
    <xf numFmtId="0" fontId="37" fillId="40" borderId="1" xfId="0" applyFont="1" applyFill="1" applyBorder="1" applyAlignment="1">
      <alignment vertical="center"/>
    </xf>
    <xf numFmtId="0" fontId="37" fillId="40" borderId="14" xfId="0" applyFont="1" applyFill="1" applyBorder="1" applyAlignment="1">
      <alignment vertical="center"/>
    </xf>
    <xf numFmtId="44" fontId="37" fillId="40" borderId="1" xfId="0" applyNumberFormat="1" applyFont="1" applyFill="1" applyBorder="1" applyAlignment="1">
      <alignment horizontal="center" vertical="center" wrapText="1"/>
    </xf>
    <xf numFmtId="0" fontId="52" fillId="40" borderId="1" xfId="0" applyFont="1" applyFill="1" applyBorder="1" applyAlignment="1">
      <alignment horizontal="left"/>
    </xf>
    <xf numFmtId="44" fontId="37" fillId="40" borderId="1" xfId="84" applyFont="1" applyFill="1" applyBorder="1" applyAlignment="1">
      <alignment vertical="center" shrinkToFit="1"/>
    </xf>
    <xf numFmtId="0" fontId="36" fillId="38" borderId="0" xfId="10" applyFont="1" applyFill="1" applyBorder="1" applyAlignment="1">
      <alignment vertical="center"/>
    </xf>
    <xf numFmtId="0" fontId="40" fillId="38" borderId="0" xfId="0" applyFont="1" applyFill="1" applyAlignment="1">
      <alignment horizontal="left"/>
    </xf>
    <xf numFmtId="0" fontId="23" fillId="38" borderId="0" xfId="0" applyFont="1" applyFill="1" applyAlignment="1">
      <alignment horizontal="left" vertical="center"/>
    </xf>
    <xf numFmtId="0" fontId="23" fillId="38" borderId="0" xfId="0" applyFont="1" applyFill="1" applyAlignment="1">
      <alignment horizontal="left"/>
    </xf>
    <xf numFmtId="0" fontId="37" fillId="34" borderId="0" xfId="0" applyFont="1" applyFill="1" applyAlignment="1">
      <alignment vertical="center"/>
    </xf>
    <xf numFmtId="0" fontId="33" fillId="40" borderId="1" xfId="30" applyFont="1" applyFill="1" applyBorder="1" applyAlignment="1">
      <alignment horizontal="center" vertical="center" wrapText="1"/>
    </xf>
    <xf numFmtId="0" fontId="33" fillId="40" borderId="1" xfId="33" applyFont="1" applyFill="1" applyBorder="1" applyAlignment="1">
      <alignment horizontal="center" vertical="center" wrapText="1"/>
    </xf>
    <xf numFmtId="0" fontId="31" fillId="40" borderId="1" xfId="32" applyFont="1" applyFill="1" applyBorder="1" applyAlignment="1">
      <alignment horizontal="center" vertical="center" wrapText="1"/>
    </xf>
    <xf numFmtId="0" fontId="31" fillId="40" borderId="1" xfId="31" applyFont="1" applyFill="1" applyBorder="1" applyAlignment="1">
      <alignment horizontal="center" vertical="center" wrapText="1"/>
    </xf>
    <xf numFmtId="0" fontId="33" fillId="38" borderId="0" xfId="0" applyFont="1" applyFill="1"/>
    <xf numFmtId="0" fontId="31" fillId="40" borderId="32" xfId="0" applyFont="1" applyFill="1" applyBorder="1" applyAlignment="1">
      <alignment horizontal="center" vertical="center"/>
    </xf>
    <xf numFmtId="0" fontId="31" fillId="40" borderId="32" xfId="0" applyFont="1" applyFill="1" applyBorder="1" applyAlignment="1">
      <alignment horizontal="center" vertical="center" wrapText="1"/>
    </xf>
    <xf numFmtId="43" fontId="31" fillId="40" borderId="32" xfId="0" applyNumberFormat="1" applyFont="1" applyFill="1" applyBorder="1" applyAlignment="1">
      <alignment horizontal="center" vertical="center" wrapText="1"/>
    </xf>
    <xf numFmtId="43" fontId="31" fillId="40" borderId="1" xfId="0" applyNumberFormat="1" applyFont="1" applyFill="1" applyBorder="1" applyAlignment="1">
      <alignment horizontal="center" vertical="center" wrapText="1"/>
    </xf>
    <xf numFmtId="43" fontId="31" fillId="40" borderId="13" xfId="0" applyNumberFormat="1" applyFont="1" applyFill="1" applyBorder="1" applyAlignment="1">
      <alignment horizontal="center" vertical="center" wrapText="1"/>
    </xf>
    <xf numFmtId="43" fontId="31" fillId="40" borderId="24" xfId="0" applyNumberFormat="1" applyFont="1" applyFill="1" applyBorder="1" applyAlignment="1">
      <alignment horizontal="center" vertical="center" wrapText="1"/>
    </xf>
    <xf numFmtId="0" fontId="31" fillId="38" borderId="20" xfId="79" applyFont="1" applyFill="1" applyBorder="1" applyAlignment="1">
      <alignment horizontal="center" vertical="center"/>
    </xf>
    <xf numFmtId="0" fontId="31" fillId="38" borderId="21" xfId="79" applyFont="1" applyFill="1" applyBorder="1" applyAlignment="1">
      <alignment horizontal="center" vertical="center"/>
    </xf>
    <xf numFmtId="0" fontId="31" fillId="38" borderId="24" xfId="79" applyFont="1" applyFill="1" applyBorder="1" applyAlignment="1">
      <alignment horizontal="center" vertical="center"/>
    </xf>
    <xf numFmtId="0" fontId="31" fillId="38" borderId="17" xfId="79" applyFont="1" applyFill="1" applyBorder="1" applyAlignment="1">
      <alignment horizontal="center" vertical="center"/>
    </xf>
    <xf numFmtId="0" fontId="31" fillId="38" borderId="15" xfId="79" applyFont="1" applyFill="1" applyBorder="1" applyAlignment="1">
      <alignment horizontal="center" vertical="center"/>
    </xf>
    <xf numFmtId="0" fontId="31" fillId="38" borderId="16" xfId="79" applyFont="1" applyFill="1" applyBorder="1" applyAlignment="1">
      <alignment horizontal="center" vertical="center"/>
    </xf>
    <xf numFmtId="44" fontId="25" fillId="0" borderId="1" xfId="84" applyFont="1" applyBorder="1" applyAlignment="1">
      <alignment horizontal="center"/>
    </xf>
    <xf numFmtId="0" fontId="25" fillId="34" borderId="2" xfId="0" applyFont="1" applyFill="1" applyBorder="1" applyAlignment="1">
      <alignment horizontal="center" vertical="center" wrapText="1"/>
    </xf>
    <xf numFmtId="0" fontId="25" fillId="34" borderId="14" xfId="0" applyFont="1" applyFill="1" applyBorder="1" applyAlignment="1">
      <alignment horizontal="center" vertical="center" wrapText="1"/>
    </xf>
    <xf numFmtId="0" fontId="25" fillId="34" borderId="13" xfId="0" applyFont="1" applyFill="1" applyBorder="1" applyAlignment="1">
      <alignment horizontal="center" vertical="center" wrapText="1"/>
    </xf>
    <xf numFmtId="0" fontId="25" fillId="34" borderId="2" xfId="0" applyFont="1" applyFill="1" applyBorder="1" applyAlignment="1">
      <alignment horizontal="left" vertical="center" wrapText="1"/>
    </xf>
    <xf numFmtId="0" fontId="25" fillId="34" borderId="14" xfId="0" applyFont="1" applyFill="1" applyBorder="1" applyAlignment="1">
      <alignment horizontal="left" vertical="center" wrapText="1"/>
    </xf>
    <xf numFmtId="0" fontId="25" fillId="34" borderId="13" xfId="0" applyFont="1" applyFill="1" applyBorder="1" applyAlignment="1">
      <alignment horizontal="left" vertical="center" wrapText="1"/>
    </xf>
    <xf numFmtId="0" fontId="31" fillId="38" borderId="2" xfId="0" applyFont="1" applyFill="1" applyBorder="1" applyAlignment="1">
      <alignment horizontal="center"/>
    </xf>
    <xf numFmtId="0" fontId="31" fillId="38" borderId="14" xfId="0" applyFont="1" applyFill="1" applyBorder="1" applyAlignment="1">
      <alignment horizontal="center"/>
    </xf>
    <xf numFmtId="0" fontId="31" fillId="38" borderId="13" xfId="0" applyFont="1" applyFill="1" applyBorder="1" applyAlignment="1">
      <alignment horizontal="center"/>
    </xf>
    <xf numFmtId="0" fontId="31" fillId="40" borderId="2" xfId="0" applyFont="1" applyFill="1" applyBorder="1" applyAlignment="1">
      <alignment horizontal="center" vertical="center" wrapText="1"/>
    </xf>
    <xf numFmtId="0" fontId="31" fillId="40" borderId="14" xfId="0" applyFont="1" applyFill="1" applyBorder="1" applyAlignment="1">
      <alignment horizontal="center" vertical="center" wrapText="1"/>
    </xf>
    <xf numFmtId="0" fontId="31" fillId="40" borderId="13" xfId="0" applyFont="1" applyFill="1" applyBorder="1" applyAlignment="1">
      <alignment horizontal="center" vertical="center" wrapText="1"/>
    </xf>
    <xf numFmtId="0" fontId="25" fillId="34" borderId="20" xfId="0" applyFont="1" applyFill="1" applyBorder="1" applyAlignment="1">
      <alignment horizontal="left" vertical="center" wrapText="1"/>
    </xf>
    <xf numFmtId="0" fontId="25" fillId="34" borderId="21" xfId="0" applyFont="1" applyFill="1" applyBorder="1" applyAlignment="1">
      <alignment horizontal="left" vertical="center" wrapText="1"/>
    </xf>
    <xf numFmtId="0" fontId="25" fillId="34" borderId="24" xfId="0" applyFont="1" applyFill="1" applyBorder="1" applyAlignment="1">
      <alignment horizontal="left" vertical="center" wrapText="1"/>
    </xf>
    <xf numFmtId="0" fontId="33" fillId="40" borderId="2" xfId="0" applyFont="1" applyFill="1" applyBorder="1" applyAlignment="1">
      <alignment horizontal="center"/>
    </xf>
    <xf numFmtId="0" fontId="33" fillId="40" borderId="14" xfId="0" applyFont="1" applyFill="1" applyBorder="1" applyAlignment="1">
      <alignment horizontal="center"/>
    </xf>
    <xf numFmtId="0" fontId="33" fillId="40" borderId="13" xfId="0" applyFont="1" applyFill="1" applyBorder="1" applyAlignment="1">
      <alignment horizontal="center"/>
    </xf>
    <xf numFmtId="0" fontId="31" fillId="40" borderId="2" xfId="0" applyFont="1" applyFill="1" applyBorder="1" applyAlignment="1">
      <alignment horizontal="left"/>
    </xf>
    <xf numFmtId="0" fontId="31" fillId="40" borderId="14" xfId="0" applyFont="1" applyFill="1" applyBorder="1" applyAlignment="1">
      <alignment horizontal="left"/>
    </xf>
    <xf numFmtId="0" fontId="31" fillId="40" borderId="13" xfId="0" applyFont="1" applyFill="1" applyBorder="1" applyAlignment="1">
      <alignment horizontal="left"/>
    </xf>
    <xf numFmtId="0" fontId="31" fillId="40" borderId="20" xfId="79" applyFont="1" applyFill="1" applyBorder="1" applyAlignment="1">
      <alignment horizontal="left" vertical="center" wrapText="1"/>
    </xf>
    <xf numFmtId="0" fontId="31" fillId="40" borderId="21" xfId="79" applyFont="1" applyFill="1" applyBorder="1" applyAlignment="1">
      <alignment horizontal="left" vertical="center" wrapText="1"/>
    </xf>
    <xf numFmtId="0" fontId="31" fillId="40" borderId="24" xfId="79" applyFont="1" applyFill="1" applyBorder="1" applyAlignment="1">
      <alignment horizontal="left" vertical="center" wrapText="1"/>
    </xf>
    <xf numFmtId="0" fontId="31" fillId="40" borderId="22" xfId="79" applyFont="1" applyFill="1" applyBorder="1" applyAlignment="1">
      <alignment horizontal="left" vertical="center" wrapText="1"/>
    </xf>
    <xf numFmtId="0" fontId="31" fillId="40" borderId="0" xfId="79" applyFont="1" applyFill="1" applyAlignment="1">
      <alignment horizontal="left" vertical="center" wrapText="1"/>
    </xf>
    <xf numFmtId="0" fontId="31" fillId="40" borderId="30" xfId="79" applyFont="1" applyFill="1" applyBorder="1" applyAlignment="1">
      <alignment horizontal="left" vertical="center" wrapText="1"/>
    </xf>
    <xf numFmtId="0" fontId="31" fillId="40" borderId="17" xfId="79" applyFont="1" applyFill="1" applyBorder="1" applyAlignment="1">
      <alignment horizontal="left" vertical="center" wrapText="1"/>
    </xf>
    <xf numFmtId="0" fontId="31" fillId="40" borderId="15" xfId="79" applyFont="1" applyFill="1" applyBorder="1" applyAlignment="1">
      <alignment horizontal="left" vertical="center" wrapText="1"/>
    </xf>
    <xf numFmtId="0" fontId="31" fillId="40" borderId="16" xfId="79" applyFont="1" applyFill="1" applyBorder="1" applyAlignment="1">
      <alignment horizontal="left" vertical="center" wrapText="1"/>
    </xf>
    <xf numFmtId="44" fontId="25" fillId="0" borderId="2" xfId="84" applyFont="1" applyBorder="1" applyAlignment="1">
      <alignment horizontal="center"/>
    </xf>
    <xf numFmtId="44" fontId="25" fillId="0" borderId="13" xfId="84" applyFont="1" applyBorder="1" applyAlignment="1">
      <alignment horizontal="center"/>
    </xf>
    <xf numFmtId="0" fontId="31" fillId="40" borderId="1" xfId="0" applyFont="1" applyFill="1" applyBorder="1" applyAlignment="1">
      <alignment horizontal="left"/>
    </xf>
    <xf numFmtId="0" fontId="25" fillId="34" borderId="1" xfId="0" applyFont="1" applyFill="1" applyBorder="1" applyAlignment="1">
      <alignment horizontal="left" vertical="center" wrapText="1"/>
    </xf>
    <xf numFmtId="0" fontId="25" fillId="34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44" fontId="25" fillId="0" borderId="14" xfId="84" applyFont="1" applyBorder="1" applyAlignment="1">
      <alignment horizontal="center"/>
    </xf>
    <xf numFmtId="0" fontId="31" fillId="38" borderId="2" xfId="0" applyFont="1" applyFill="1" applyBorder="1" applyAlignment="1">
      <alignment horizontal="left" vertical="center" wrapText="1"/>
    </xf>
    <xf numFmtId="0" fontId="31" fillId="38" borderId="14" xfId="0" applyFont="1" applyFill="1" applyBorder="1" applyAlignment="1">
      <alignment horizontal="left" vertical="center" wrapText="1"/>
    </xf>
    <xf numFmtId="0" fontId="31" fillId="38" borderId="13" xfId="0" applyFont="1" applyFill="1" applyBorder="1" applyAlignment="1">
      <alignment horizontal="left" vertical="center" wrapText="1"/>
    </xf>
    <xf numFmtId="0" fontId="25" fillId="34" borderId="17" xfId="0" applyFont="1" applyFill="1" applyBorder="1" applyAlignment="1">
      <alignment horizontal="center" vertical="center" wrapText="1"/>
    </xf>
    <xf numFmtId="0" fontId="25" fillId="34" borderId="15" xfId="0" applyFont="1" applyFill="1" applyBorder="1" applyAlignment="1">
      <alignment horizontal="center" vertical="center" wrapText="1"/>
    </xf>
    <xf numFmtId="0" fontId="25" fillId="34" borderId="16" xfId="0" applyFont="1" applyFill="1" applyBorder="1" applyAlignment="1">
      <alignment horizontal="center" vertical="center" wrapText="1"/>
    </xf>
    <xf numFmtId="44" fontId="25" fillId="0" borderId="17" xfId="84" applyFont="1" applyBorder="1" applyAlignment="1">
      <alignment horizontal="center"/>
    </xf>
    <xf numFmtId="44" fontId="25" fillId="0" borderId="15" xfId="84" applyFont="1" applyBorder="1" applyAlignment="1">
      <alignment horizontal="center"/>
    </xf>
    <xf numFmtId="44" fontId="25" fillId="0" borderId="16" xfId="84" applyFont="1" applyBorder="1" applyAlignment="1">
      <alignment horizontal="center"/>
    </xf>
    <xf numFmtId="0" fontId="29" fillId="0" borderId="2" xfId="53" applyFont="1" applyBorder="1" applyAlignment="1">
      <alignment horizontal="left" vertical="center" wrapText="1"/>
    </xf>
    <xf numFmtId="0" fontId="29" fillId="0" borderId="14" xfId="53" applyFont="1" applyBorder="1" applyAlignment="1">
      <alignment horizontal="left" vertical="center" wrapText="1"/>
    </xf>
    <xf numFmtId="0" fontId="29" fillId="0" borderId="13" xfId="53" applyFont="1" applyBorder="1" applyAlignment="1">
      <alignment horizontal="left" vertical="center" wrapText="1"/>
    </xf>
    <xf numFmtId="0" fontId="31" fillId="34" borderId="0" xfId="53" applyFont="1" applyFill="1" applyAlignment="1">
      <alignment horizontal="center" vertical="center" wrapText="1"/>
    </xf>
    <xf numFmtId="0" fontId="31" fillId="38" borderId="20" xfId="53" applyFont="1" applyFill="1" applyBorder="1" applyAlignment="1">
      <alignment horizontal="center" vertical="center" wrapText="1"/>
    </xf>
    <xf numFmtId="0" fontId="31" fillId="38" borderId="21" xfId="53" applyFont="1" applyFill="1" applyBorder="1" applyAlignment="1">
      <alignment horizontal="center" vertical="center" wrapText="1"/>
    </xf>
    <xf numFmtId="0" fontId="31" fillId="38" borderId="24" xfId="53" applyFont="1" applyFill="1" applyBorder="1" applyAlignment="1">
      <alignment horizontal="center" vertical="center" wrapText="1"/>
    </xf>
    <xf numFmtId="0" fontId="31" fillId="38" borderId="17" xfId="53" applyFont="1" applyFill="1" applyBorder="1" applyAlignment="1">
      <alignment horizontal="center" vertical="center" wrapText="1"/>
    </xf>
    <xf numFmtId="0" fontId="31" fillId="38" borderId="15" xfId="53" applyFont="1" applyFill="1" applyBorder="1" applyAlignment="1">
      <alignment horizontal="center" vertical="center" wrapText="1"/>
    </xf>
    <xf numFmtId="0" fontId="31" fillId="38" borderId="16" xfId="53" applyFont="1" applyFill="1" applyBorder="1" applyAlignment="1">
      <alignment horizontal="center" vertical="center" wrapText="1"/>
    </xf>
    <xf numFmtId="0" fontId="31" fillId="40" borderId="1" xfId="53" applyFont="1" applyFill="1" applyBorder="1" applyAlignment="1">
      <alignment horizontal="center" vertical="center" wrapText="1"/>
    </xf>
    <xf numFmtId="0" fontId="27" fillId="34" borderId="22" xfId="53" applyFont="1" applyFill="1" applyBorder="1" applyAlignment="1">
      <alignment horizontal="center" vertical="center" wrapText="1"/>
    </xf>
    <xf numFmtId="0" fontId="27" fillId="34" borderId="0" xfId="53" applyFont="1" applyFill="1" applyAlignment="1">
      <alignment horizontal="center" vertical="center" wrapText="1"/>
    </xf>
    <xf numFmtId="44" fontId="31" fillId="40" borderId="1" xfId="84" applyFont="1" applyFill="1" applyBorder="1" applyAlignment="1">
      <alignment horizontal="center" vertical="center" wrapText="1"/>
    </xf>
    <xf numFmtId="44" fontId="31" fillId="38" borderId="22" xfId="84" applyFont="1" applyFill="1" applyBorder="1" applyAlignment="1">
      <alignment horizontal="center" vertical="center" wrapText="1"/>
    </xf>
    <xf numFmtId="44" fontId="31" fillId="38" borderId="0" xfId="84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34" borderId="20" xfId="0" applyFont="1" applyFill="1" applyBorder="1" applyAlignment="1">
      <alignment horizontal="center" vertical="center" wrapText="1"/>
    </xf>
    <xf numFmtId="0" fontId="25" fillId="34" borderId="21" xfId="0" applyFont="1" applyFill="1" applyBorder="1" applyAlignment="1">
      <alignment horizontal="center" vertical="center" wrapText="1"/>
    </xf>
    <xf numFmtId="0" fontId="31" fillId="40" borderId="17" xfId="0" applyFont="1" applyFill="1" applyBorder="1" applyAlignment="1">
      <alignment horizontal="center" vertical="center" wrapText="1"/>
    </xf>
    <xf numFmtId="0" fontId="31" fillId="40" borderId="16" xfId="0" applyFont="1" applyFill="1" applyBorder="1" applyAlignment="1">
      <alignment horizontal="center" vertical="center" wrapText="1"/>
    </xf>
    <xf numFmtId="0" fontId="27" fillId="39" borderId="0" xfId="14" applyFont="1" applyFill="1" applyBorder="1" applyAlignment="1">
      <alignment horizontal="center" vertical="center" wrapText="1"/>
    </xf>
    <xf numFmtId="0" fontId="48" fillId="38" borderId="0" xfId="0" applyFont="1" applyFill="1" applyAlignment="1">
      <alignment vertical="center" wrapText="1"/>
    </xf>
    <xf numFmtId="0" fontId="31" fillId="38" borderId="0" xfId="0" applyFont="1" applyFill="1" applyAlignment="1">
      <alignment horizontal="center"/>
    </xf>
    <xf numFmtId="0" fontId="25" fillId="0" borderId="1" xfId="0" applyFont="1" applyBorder="1" applyAlignment="1">
      <alignment horizontal="left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34" borderId="34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 wrapText="1"/>
    </xf>
    <xf numFmtId="0" fontId="24" fillId="0" borderId="51" xfId="0" applyFont="1" applyBorder="1" applyAlignment="1">
      <alignment horizontal="left" vertical="center" wrapText="1"/>
    </xf>
    <xf numFmtId="0" fontId="24" fillId="0" borderId="52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/>
    </xf>
    <xf numFmtId="0" fontId="43" fillId="0" borderId="32" xfId="0" applyFont="1" applyBorder="1" applyAlignment="1">
      <alignment horizontal="center"/>
    </xf>
    <xf numFmtId="0" fontId="42" fillId="0" borderId="1" xfId="0" applyFont="1" applyBorder="1" applyAlignment="1">
      <alignment horizontal="left" wrapText="1"/>
    </xf>
    <xf numFmtId="0" fontId="26" fillId="34" borderId="26" xfId="52" applyFont="1" applyFill="1" applyBorder="1" applyAlignment="1">
      <alignment horizontal="center"/>
    </xf>
    <xf numFmtId="0" fontId="26" fillId="34" borderId="25" xfId="52" applyFont="1" applyFill="1" applyBorder="1" applyAlignment="1">
      <alignment horizontal="center"/>
    </xf>
    <xf numFmtId="0" fontId="26" fillId="34" borderId="27" xfId="52" applyFont="1" applyFill="1" applyBorder="1" applyAlignment="1">
      <alignment horizontal="center"/>
    </xf>
    <xf numFmtId="0" fontId="32" fillId="34" borderId="28" xfId="52" applyFont="1" applyFill="1" applyBorder="1" applyAlignment="1">
      <alignment horizontal="center" vertical="top" wrapText="1"/>
    </xf>
    <xf numFmtId="0" fontId="32" fillId="34" borderId="29" xfId="52" applyFont="1" applyFill="1" applyBorder="1" applyAlignment="1">
      <alignment horizontal="center" vertical="top" wrapText="1"/>
    </xf>
    <xf numFmtId="0" fontId="32" fillId="34" borderId="12" xfId="52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center" wrapText="1"/>
    </xf>
    <xf numFmtId="0" fontId="31" fillId="40" borderId="0" xfId="0" applyFont="1" applyFill="1" applyAlignment="1">
      <alignment horizontal="center" vertical="center"/>
    </xf>
    <xf numFmtId="0" fontId="31" fillId="38" borderId="0" xfId="0" applyFont="1" applyFill="1" applyAlignment="1">
      <alignment horizontal="center" vertical="center"/>
    </xf>
    <xf numFmtId="0" fontId="24" fillId="0" borderId="34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31" fillId="38" borderId="29" xfId="0" applyFont="1" applyFill="1" applyBorder="1" applyAlignment="1">
      <alignment horizontal="center" vertical="center"/>
    </xf>
    <xf numFmtId="0" fontId="32" fillId="0" borderId="34" xfId="52" applyFont="1" applyBorder="1" applyAlignment="1" applyProtection="1">
      <alignment horizontal="left" vertical="top" wrapText="1"/>
      <protection locked="0"/>
    </xf>
    <xf numFmtId="0" fontId="32" fillId="0" borderId="1" xfId="52" applyFont="1" applyBorder="1" applyAlignment="1" applyProtection="1">
      <alignment horizontal="left" vertical="top" wrapText="1"/>
      <protection locked="0"/>
    </xf>
    <xf numFmtId="0" fontId="32" fillId="0" borderId="35" xfId="52" applyFont="1" applyBorder="1" applyAlignment="1" applyProtection="1">
      <alignment horizontal="left" vertical="top" wrapText="1"/>
      <protection locked="0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32" fillId="0" borderId="31" xfId="52" applyFont="1" applyBorder="1" applyAlignment="1">
      <alignment horizontal="left" vertical="top" wrapText="1"/>
    </xf>
    <xf numFmtId="0" fontId="32" fillId="0" borderId="32" xfId="52" applyFont="1" applyBorder="1" applyAlignment="1">
      <alignment horizontal="left" vertical="top" wrapText="1"/>
    </xf>
    <xf numFmtId="0" fontId="32" fillId="0" borderId="33" xfId="52" applyFont="1" applyBorder="1" applyAlignment="1">
      <alignment horizontal="left" vertical="top" wrapText="1"/>
    </xf>
    <xf numFmtId="0" fontId="32" fillId="0" borderId="34" xfId="52" applyFont="1" applyBorder="1" applyAlignment="1">
      <alignment horizontal="left" vertical="top" wrapText="1"/>
    </xf>
    <xf numFmtId="0" fontId="32" fillId="0" borderId="1" xfId="52" applyFont="1" applyBorder="1" applyAlignment="1">
      <alignment horizontal="left" vertical="top" wrapText="1"/>
    </xf>
    <xf numFmtId="0" fontId="32" fillId="0" borderId="35" xfId="52" applyFont="1" applyBorder="1" applyAlignment="1">
      <alignment horizontal="left" vertical="top" wrapText="1"/>
    </xf>
    <xf numFmtId="0" fontId="32" fillId="34" borderId="34" xfId="52" applyFont="1" applyFill="1" applyBorder="1" applyAlignment="1">
      <alignment horizontal="left"/>
    </xf>
    <xf numFmtId="0" fontId="32" fillId="34" borderId="1" xfId="52" applyFont="1" applyFill="1" applyBorder="1" applyAlignment="1">
      <alignment horizontal="left"/>
    </xf>
    <xf numFmtId="0" fontId="32" fillId="34" borderId="35" xfId="52" applyFont="1" applyFill="1" applyBorder="1" applyAlignment="1">
      <alignment horizontal="left"/>
    </xf>
    <xf numFmtId="0" fontId="32" fillId="0" borderId="34" xfId="52" applyFont="1" applyBorder="1" applyAlignment="1" applyProtection="1">
      <alignment horizontal="left" vertical="justify" wrapText="1"/>
      <protection locked="0"/>
    </xf>
    <xf numFmtId="0" fontId="32" fillId="0" borderId="1" xfId="52" applyFont="1" applyBorder="1" applyAlignment="1" applyProtection="1">
      <alignment horizontal="left" vertical="justify" wrapText="1"/>
      <protection locked="0"/>
    </xf>
    <xf numFmtId="0" fontId="32" fillId="0" borderId="35" xfId="52" applyFont="1" applyBorder="1" applyAlignment="1" applyProtection="1">
      <alignment horizontal="left" vertical="justify" wrapText="1"/>
      <protection locked="0"/>
    </xf>
    <xf numFmtId="0" fontId="50" fillId="40" borderId="0" xfId="0" applyFont="1" applyFill="1" applyAlignment="1">
      <alignment horizontal="center" vertical="center"/>
    </xf>
    <xf numFmtId="0" fontId="32" fillId="0" borderId="39" xfId="52" applyFont="1" applyBorder="1" applyAlignment="1" applyProtection="1">
      <alignment horizontal="left" vertical="justify"/>
      <protection locked="0"/>
    </xf>
    <xf numFmtId="0" fontId="32" fillId="0" borderId="14" xfId="52" applyFont="1" applyBorder="1" applyAlignment="1" applyProtection="1">
      <alignment horizontal="left" vertical="justify"/>
      <protection locked="0"/>
    </xf>
    <xf numFmtId="0" fontId="32" fillId="0" borderId="40" xfId="52" applyFont="1" applyBorder="1" applyAlignment="1" applyProtection="1">
      <alignment horizontal="left" vertical="justify"/>
      <protection locked="0"/>
    </xf>
    <xf numFmtId="0" fontId="24" fillId="0" borderId="34" xfId="0" applyFont="1" applyBorder="1" applyAlignment="1">
      <alignment horizontal="center" vertical="center"/>
    </xf>
    <xf numFmtId="0" fontId="25" fillId="0" borderId="1" xfId="0" applyFont="1" applyBorder="1" applyAlignment="1">
      <alignment horizontal="left" wrapText="1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44" fontId="25" fillId="0" borderId="1" xfId="84" applyFont="1" applyFill="1" applyBorder="1" applyAlignment="1">
      <alignment horizontal="center" vertical="center" wrapText="1"/>
    </xf>
    <xf numFmtId="0" fontId="31" fillId="40" borderId="0" xfId="0" applyFont="1" applyFill="1" applyAlignment="1">
      <alignment horizontal="center" vertical="center" wrapText="1"/>
    </xf>
    <xf numFmtId="0" fontId="25" fillId="0" borderId="0" xfId="0" applyFont="1" applyAlignment="1">
      <alignment horizontal="left" wrapText="1"/>
    </xf>
    <xf numFmtId="0" fontId="31" fillId="0" borderId="0" xfId="52" applyFont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31" fillId="40" borderId="1" xfId="52" applyFont="1" applyFill="1" applyBorder="1" applyAlignment="1">
      <alignment horizontal="center" vertical="center" wrapText="1"/>
    </xf>
    <xf numFmtId="0" fontId="18" fillId="40" borderId="1" xfId="0" applyFont="1" applyFill="1" applyBorder="1" applyAlignment="1">
      <alignment horizontal="center" vertical="center" wrapText="1"/>
    </xf>
    <xf numFmtId="0" fontId="25" fillId="34" borderId="0" xfId="0" applyFont="1" applyFill="1" applyAlignment="1">
      <alignment horizontal="left" wrapText="1"/>
    </xf>
    <xf numFmtId="0" fontId="24" fillId="34" borderId="0" xfId="0" applyFont="1" applyFill="1" applyAlignment="1">
      <alignment horizontal="left" vertical="center" wrapText="1"/>
    </xf>
    <xf numFmtId="0" fontId="24" fillId="34" borderId="0" xfId="0" applyFont="1" applyFill="1" applyAlignment="1">
      <alignment horizontal="left" vertical="center"/>
    </xf>
    <xf numFmtId="0" fontId="32" fillId="0" borderId="36" xfId="52" applyFont="1" applyBorder="1" applyAlignment="1" applyProtection="1">
      <alignment horizontal="left"/>
      <protection locked="0"/>
    </xf>
    <xf numFmtId="0" fontId="32" fillId="0" borderId="37" xfId="52" applyFont="1" applyBorder="1" applyAlignment="1" applyProtection="1">
      <alignment horizontal="left"/>
      <protection locked="0"/>
    </xf>
    <xf numFmtId="0" fontId="32" fillId="0" borderId="38" xfId="52" applyFont="1" applyBorder="1" applyAlignment="1" applyProtection="1">
      <alignment horizontal="left"/>
      <protection locked="0"/>
    </xf>
    <xf numFmtId="0" fontId="31" fillId="40" borderId="20" xfId="52" applyFont="1" applyFill="1" applyBorder="1" applyAlignment="1">
      <alignment horizontal="center" vertical="center" wrapText="1"/>
    </xf>
    <xf numFmtId="0" fontId="31" fillId="40" borderId="24" xfId="52" applyFont="1" applyFill="1" applyBorder="1" applyAlignment="1">
      <alignment horizontal="center" vertical="center" wrapText="1"/>
    </xf>
    <xf numFmtId="0" fontId="31" fillId="40" borderId="22" xfId="52" applyFont="1" applyFill="1" applyBorder="1" applyAlignment="1">
      <alignment horizontal="center" vertical="center" wrapText="1"/>
    </xf>
    <xf numFmtId="0" fontId="31" fillId="40" borderId="30" xfId="52" applyFont="1" applyFill="1" applyBorder="1" applyAlignment="1">
      <alignment horizontal="center" vertical="center" wrapText="1"/>
    </xf>
    <xf numFmtId="0" fontId="31" fillId="40" borderId="2" xfId="52" applyFont="1" applyFill="1" applyBorder="1" applyAlignment="1">
      <alignment horizontal="center" vertical="center" wrapText="1"/>
    </xf>
    <xf numFmtId="0" fontId="31" fillId="40" borderId="13" xfId="52" applyFont="1" applyFill="1" applyBorder="1" applyAlignment="1">
      <alignment horizontal="center" vertical="center" wrapText="1"/>
    </xf>
    <xf numFmtId="10" fontId="25" fillId="0" borderId="1" xfId="0" applyNumberFormat="1" applyFont="1" applyBorder="1" applyAlignment="1">
      <alignment horizontal="center" vertical="center" wrapText="1"/>
    </xf>
    <xf numFmtId="0" fontId="31" fillId="40" borderId="1" xfId="52" applyFont="1" applyFill="1" applyBorder="1" applyAlignment="1">
      <alignment horizontal="center"/>
    </xf>
    <xf numFmtId="0" fontId="31" fillId="40" borderId="2" xfId="52" applyFont="1" applyFill="1" applyBorder="1" applyAlignment="1">
      <alignment horizontal="center" vertical="center"/>
    </xf>
    <xf numFmtId="0" fontId="31" fillId="40" borderId="13" xfId="52" applyFont="1" applyFill="1" applyBorder="1" applyAlignment="1">
      <alignment horizontal="center" vertical="center"/>
    </xf>
    <xf numFmtId="0" fontId="31" fillId="40" borderId="31" xfId="0" applyFont="1" applyFill="1" applyBorder="1" applyAlignment="1">
      <alignment horizontal="center" vertical="center"/>
    </xf>
    <xf numFmtId="0" fontId="31" fillId="40" borderId="32" xfId="0" applyFont="1" applyFill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28" fillId="0" borderId="32" xfId="0" applyFont="1" applyBorder="1" applyAlignment="1">
      <alignment horizontal="center"/>
    </xf>
    <xf numFmtId="0" fontId="24" fillId="0" borderId="39" xfId="0" applyFont="1" applyBorder="1" applyAlignment="1">
      <alignment horizontal="left" vertical="center"/>
    </xf>
    <xf numFmtId="0" fontId="24" fillId="0" borderId="13" xfId="0" applyFont="1" applyBorder="1" applyAlignment="1">
      <alignment horizontal="left" vertical="center"/>
    </xf>
    <xf numFmtId="0" fontId="37" fillId="38" borderId="26" xfId="10" applyFont="1" applyFill="1" applyBorder="1" applyAlignment="1">
      <alignment horizontal="center" vertical="center"/>
    </xf>
    <xf numFmtId="0" fontId="37" fillId="38" borderId="25" xfId="10" applyFont="1" applyFill="1" applyBorder="1" applyAlignment="1">
      <alignment horizontal="center" vertical="center"/>
    </xf>
    <xf numFmtId="0" fontId="37" fillId="38" borderId="27" xfId="10" applyFont="1" applyFill="1" applyBorder="1" applyAlignment="1">
      <alignment horizontal="center" vertical="center"/>
    </xf>
    <xf numFmtId="0" fontId="37" fillId="38" borderId="28" xfId="10" applyFont="1" applyFill="1" applyBorder="1" applyAlignment="1">
      <alignment horizontal="center" vertical="center"/>
    </xf>
    <xf numFmtId="0" fontId="37" fillId="38" borderId="29" xfId="10" applyFont="1" applyFill="1" applyBorder="1" applyAlignment="1">
      <alignment horizontal="center" vertical="center"/>
    </xf>
    <xf numFmtId="0" fontId="37" fillId="38" borderId="12" xfId="10" applyFont="1" applyFill="1" applyBorder="1" applyAlignment="1">
      <alignment horizontal="center" vertical="center"/>
    </xf>
    <xf numFmtId="0" fontId="37" fillId="40" borderId="1" xfId="0" applyFont="1" applyFill="1" applyBorder="1" applyAlignment="1">
      <alignment horizontal="center" vertical="center"/>
    </xf>
    <xf numFmtId="0" fontId="37" fillId="40" borderId="2" xfId="0" applyFont="1" applyFill="1" applyBorder="1" applyAlignment="1">
      <alignment horizontal="center" vertical="center"/>
    </xf>
    <xf numFmtId="0" fontId="37" fillId="40" borderId="13" xfId="0" applyFont="1" applyFill="1" applyBorder="1" applyAlignment="1">
      <alignment horizontal="center" vertical="center"/>
    </xf>
    <xf numFmtId="0" fontId="37" fillId="38" borderId="22" xfId="10" applyFont="1" applyFill="1" applyBorder="1" applyAlignment="1">
      <alignment horizontal="center" vertical="center"/>
    </xf>
    <xf numFmtId="0" fontId="37" fillId="38" borderId="0" xfId="10" applyFont="1" applyFill="1" applyBorder="1" applyAlignment="1">
      <alignment horizontal="center" vertical="center"/>
    </xf>
    <xf numFmtId="0" fontId="37" fillId="40" borderId="14" xfId="0" applyFont="1" applyFill="1" applyBorder="1" applyAlignment="1">
      <alignment horizontal="center" vertical="center"/>
    </xf>
    <xf numFmtId="0" fontId="39" fillId="34" borderId="20" xfId="0" applyFont="1" applyFill="1" applyBorder="1" applyAlignment="1">
      <alignment horizontal="center" vertical="center" wrapText="1"/>
    </xf>
    <xf numFmtId="0" fontId="39" fillId="34" borderId="22" xfId="0" applyFont="1" applyFill="1" applyBorder="1" applyAlignment="1">
      <alignment horizontal="center" vertical="center" wrapText="1"/>
    </xf>
    <xf numFmtId="0" fontId="23" fillId="34" borderId="1" xfId="0" applyFont="1" applyFill="1" applyBorder="1" applyAlignment="1">
      <alignment horizontal="left"/>
    </xf>
    <xf numFmtId="44" fontId="38" fillId="34" borderId="18" xfId="0" applyNumberFormat="1" applyFont="1" applyFill="1" applyBorder="1" applyAlignment="1">
      <alignment horizontal="center" vertical="center" wrapText="1"/>
    </xf>
    <xf numFmtId="0" fontId="38" fillId="34" borderId="23" xfId="0" applyFont="1" applyFill="1" applyBorder="1" applyAlignment="1">
      <alignment horizontal="center" vertical="center" wrapText="1"/>
    </xf>
    <xf numFmtId="0" fontId="49" fillId="0" borderId="20" xfId="0" applyFont="1" applyBorder="1" applyAlignment="1">
      <alignment horizontal="left" vertical="top" wrapText="1"/>
    </xf>
    <xf numFmtId="0" fontId="49" fillId="0" borderId="21" xfId="0" applyFont="1" applyBorder="1" applyAlignment="1">
      <alignment horizontal="left" vertical="top" wrapText="1"/>
    </xf>
    <xf numFmtId="0" fontId="49" fillId="0" borderId="24" xfId="0" applyFont="1" applyBorder="1" applyAlignment="1">
      <alignment horizontal="left" vertical="top" wrapText="1"/>
    </xf>
    <xf numFmtId="0" fontId="49" fillId="0" borderId="22" xfId="0" applyFont="1" applyBorder="1" applyAlignment="1">
      <alignment horizontal="left" vertical="top" wrapText="1"/>
    </xf>
    <xf numFmtId="0" fontId="49" fillId="0" borderId="0" xfId="0" applyFont="1" applyAlignment="1">
      <alignment horizontal="left" vertical="top" wrapText="1"/>
    </xf>
    <xf numFmtId="0" fontId="49" fillId="0" borderId="30" xfId="0" applyFont="1" applyBorder="1" applyAlignment="1">
      <alignment horizontal="left" vertical="top" wrapText="1"/>
    </xf>
    <xf numFmtId="0" fontId="49" fillId="0" borderId="17" xfId="0" applyFont="1" applyBorder="1" applyAlignment="1">
      <alignment horizontal="left" vertical="top" wrapText="1"/>
    </xf>
    <xf numFmtId="0" fontId="49" fillId="0" borderId="15" xfId="0" applyFont="1" applyBorder="1" applyAlignment="1">
      <alignment horizontal="left" vertical="top" wrapText="1"/>
    </xf>
    <xf numFmtId="0" fontId="49" fillId="0" borderId="16" xfId="0" applyFont="1" applyBorder="1" applyAlignment="1">
      <alignment horizontal="left" vertical="top" wrapText="1"/>
    </xf>
    <xf numFmtId="0" fontId="23" fillId="34" borderId="1" xfId="0" applyFont="1" applyFill="1" applyBorder="1" applyAlignment="1">
      <alignment horizontal="left" wrapText="1"/>
    </xf>
    <xf numFmtId="0" fontId="23" fillId="40" borderId="18" xfId="0" applyFont="1" applyFill="1" applyBorder="1" applyAlignment="1">
      <alignment horizontal="center"/>
    </xf>
    <xf numFmtId="0" fontId="23" fillId="40" borderId="19" xfId="0" applyFont="1" applyFill="1" applyBorder="1" applyAlignment="1">
      <alignment horizontal="center"/>
    </xf>
    <xf numFmtId="0" fontId="23" fillId="40" borderId="23" xfId="0" applyFont="1" applyFill="1" applyBorder="1" applyAlignment="1">
      <alignment horizontal="center"/>
    </xf>
    <xf numFmtId="0" fontId="23" fillId="34" borderId="20" xfId="0" applyFont="1" applyFill="1" applyBorder="1" applyAlignment="1">
      <alignment horizontal="left" wrapText="1"/>
    </xf>
    <xf numFmtId="0" fontId="23" fillId="34" borderId="21" xfId="0" applyFont="1" applyFill="1" applyBorder="1" applyAlignment="1">
      <alignment horizontal="left" wrapText="1"/>
    </xf>
    <xf numFmtId="0" fontId="23" fillId="34" borderId="24" xfId="0" applyFont="1" applyFill="1" applyBorder="1" applyAlignment="1">
      <alignment horizontal="left" wrapText="1"/>
    </xf>
    <xf numFmtId="0" fontId="23" fillId="34" borderId="17" xfId="0" applyFont="1" applyFill="1" applyBorder="1" applyAlignment="1">
      <alignment horizontal="left" wrapText="1"/>
    </xf>
    <xf numFmtId="0" fontId="23" fillId="34" borderId="15" xfId="0" applyFont="1" applyFill="1" applyBorder="1" applyAlignment="1">
      <alignment horizontal="left" wrapText="1"/>
    </xf>
    <xf numFmtId="0" fontId="23" fillId="34" borderId="16" xfId="0" applyFont="1" applyFill="1" applyBorder="1" applyAlignment="1">
      <alignment horizontal="left" wrapText="1"/>
    </xf>
    <xf numFmtId="0" fontId="37" fillId="40" borderId="19" xfId="0" applyFont="1" applyFill="1" applyBorder="1" applyAlignment="1">
      <alignment horizontal="center" vertical="center" wrapText="1"/>
    </xf>
    <xf numFmtId="0" fontId="37" fillId="40" borderId="23" xfId="0" applyFont="1" applyFill="1" applyBorder="1" applyAlignment="1">
      <alignment horizontal="center" vertical="center" wrapText="1"/>
    </xf>
    <xf numFmtId="0" fontId="37" fillId="40" borderId="2" xfId="0" applyFont="1" applyFill="1" applyBorder="1" applyAlignment="1">
      <alignment horizontal="center" wrapText="1"/>
    </xf>
    <xf numFmtId="0" fontId="37" fillId="40" borderId="13" xfId="0" applyFont="1" applyFill="1" applyBorder="1" applyAlignment="1">
      <alignment horizontal="center" wrapText="1"/>
    </xf>
    <xf numFmtId="0" fontId="23" fillId="34" borderId="0" xfId="0" applyFont="1" applyFill="1" applyAlignment="1">
      <alignment horizontal="left" vertical="top" wrapText="1"/>
    </xf>
    <xf numFmtId="0" fontId="39" fillId="34" borderId="18" xfId="0" applyFont="1" applyFill="1" applyBorder="1" applyAlignment="1">
      <alignment horizontal="center" wrapText="1"/>
    </xf>
    <xf numFmtId="0" fontId="39" fillId="34" borderId="19" xfId="0" applyFont="1" applyFill="1" applyBorder="1" applyAlignment="1">
      <alignment horizontal="center" wrapText="1"/>
    </xf>
    <xf numFmtId="0" fontId="37" fillId="40" borderId="18" xfId="0" applyFont="1" applyFill="1" applyBorder="1" applyAlignment="1">
      <alignment horizontal="center" vertical="center" wrapText="1"/>
    </xf>
    <xf numFmtId="44" fontId="37" fillId="40" borderId="1" xfId="84" applyFont="1" applyFill="1" applyBorder="1" applyAlignment="1">
      <alignment horizontal="center" shrinkToFit="1"/>
    </xf>
    <xf numFmtId="0" fontId="37" fillId="38" borderId="20" xfId="10" applyFont="1" applyFill="1" applyBorder="1" applyAlignment="1">
      <alignment horizontal="center" vertical="center"/>
    </xf>
    <xf numFmtId="0" fontId="37" fillId="38" borderId="21" xfId="10" applyFont="1" applyFill="1" applyBorder="1" applyAlignment="1">
      <alignment horizontal="center" vertical="center"/>
    </xf>
    <xf numFmtId="0" fontId="37" fillId="38" borderId="24" xfId="10" applyFont="1" applyFill="1" applyBorder="1" applyAlignment="1">
      <alignment horizontal="center" vertical="center"/>
    </xf>
    <xf numFmtId="0" fontId="37" fillId="38" borderId="17" xfId="10" applyFont="1" applyFill="1" applyBorder="1" applyAlignment="1">
      <alignment horizontal="center" vertical="center"/>
    </xf>
    <xf numFmtId="0" fontId="37" fillId="38" borderId="15" xfId="10" applyFont="1" applyFill="1" applyBorder="1" applyAlignment="1">
      <alignment horizontal="center" vertical="center"/>
    </xf>
    <xf numFmtId="0" fontId="37" fillId="38" borderId="16" xfId="10" applyFont="1" applyFill="1" applyBorder="1" applyAlignment="1">
      <alignment horizontal="center" vertical="center"/>
    </xf>
    <xf numFmtId="0" fontId="37" fillId="40" borderId="18" xfId="0" applyFont="1" applyFill="1" applyBorder="1" applyAlignment="1">
      <alignment horizontal="center" vertical="center"/>
    </xf>
    <xf numFmtId="0" fontId="37" fillId="40" borderId="19" xfId="0" applyFont="1" applyFill="1" applyBorder="1" applyAlignment="1">
      <alignment horizontal="center" vertical="center"/>
    </xf>
    <xf numFmtId="0" fontId="37" fillId="40" borderId="23" xfId="0" applyFont="1" applyFill="1" applyBorder="1" applyAlignment="1">
      <alignment horizontal="center" vertical="center"/>
    </xf>
    <xf numFmtId="0" fontId="39" fillId="40" borderId="18" xfId="0" applyFont="1" applyFill="1" applyBorder="1" applyAlignment="1">
      <alignment horizontal="center" vertical="center" wrapText="1"/>
    </xf>
    <xf numFmtId="0" fontId="39" fillId="40" borderId="19" xfId="0" applyFont="1" applyFill="1" applyBorder="1" applyAlignment="1">
      <alignment horizontal="center" vertical="center" wrapText="1"/>
    </xf>
    <xf numFmtId="0" fontId="39" fillId="40" borderId="23" xfId="0" applyFont="1" applyFill="1" applyBorder="1" applyAlignment="1">
      <alignment horizontal="center" vertical="center" wrapText="1"/>
    </xf>
    <xf numFmtId="0" fontId="37" fillId="38" borderId="2" xfId="10" applyFont="1" applyFill="1" applyBorder="1" applyAlignment="1">
      <alignment horizontal="center" vertical="center"/>
    </xf>
    <xf numFmtId="0" fontId="37" fillId="38" borderId="14" xfId="10" applyFont="1" applyFill="1" applyBorder="1" applyAlignment="1">
      <alignment horizontal="center" vertical="center"/>
    </xf>
    <xf numFmtId="0" fontId="39" fillId="34" borderId="2" xfId="0" applyFont="1" applyFill="1" applyBorder="1" applyAlignment="1">
      <alignment horizontal="left" vertical="center" wrapText="1"/>
    </xf>
    <xf numFmtId="0" fontId="39" fillId="34" borderId="14" xfId="0" applyFont="1" applyFill="1" applyBorder="1" applyAlignment="1">
      <alignment horizontal="left" vertical="center" wrapText="1"/>
    </xf>
    <xf numFmtId="0" fontId="37" fillId="40" borderId="2" xfId="10" applyFont="1" applyFill="1" applyBorder="1" applyAlignment="1">
      <alignment horizontal="center" vertical="center"/>
    </xf>
    <xf numFmtId="0" fontId="37" fillId="40" borderId="14" xfId="10" applyFont="1" applyFill="1" applyBorder="1" applyAlignment="1">
      <alignment horizontal="center" vertical="center"/>
    </xf>
    <xf numFmtId="0" fontId="37" fillId="40" borderId="2" xfId="0" applyFont="1" applyFill="1" applyBorder="1" applyAlignment="1">
      <alignment horizontal="left" vertical="center" wrapText="1"/>
    </xf>
    <xf numFmtId="0" fontId="37" fillId="40" borderId="13" xfId="0" applyFont="1" applyFill="1" applyBorder="1" applyAlignment="1">
      <alignment horizontal="left" vertical="center" wrapText="1"/>
    </xf>
    <xf numFmtId="0" fontId="40" fillId="0" borderId="48" xfId="0" applyFont="1" applyBorder="1" applyAlignment="1">
      <alignment horizontal="left" wrapText="1"/>
    </xf>
    <xf numFmtId="0" fontId="40" fillId="0" borderId="14" xfId="0" applyFont="1" applyBorder="1" applyAlignment="1">
      <alignment horizontal="left" wrapText="1"/>
    </xf>
    <xf numFmtId="0" fontId="40" fillId="0" borderId="13" xfId="0" applyFont="1" applyBorder="1" applyAlignment="1">
      <alignment horizontal="left" wrapText="1"/>
    </xf>
    <xf numFmtId="0" fontId="23" fillId="34" borderId="21" xfId="0" applyFont="1" applyFill="1" applyBorder="1" applyAlignment="1">
      <alignment horizontal="left"/>
    </xf>
    <xf numFmtId="0" fontId="23" fillId="34" borderId="0" xfId="0" applyFont="1" applyFill="1" applyAlignment="1">
      <alignment horizontal="left"/>
    </xf>
    <xf numFmtId="0" fontId="14" fillId="38" borderId="22" xfId="10" applyFont="1" applyFill="1" applyBorder="1" applyAlignment="1">
      <alignment horizontal="center" vertical="center"/>
    </xf>
    <xf numFmtId="0" fontId="14" fillId="38" borderId="0" xfId="10" applyFont="1" applyFill="1" applyBorder="1" applyAlignment="1">
      <alignment horizontal="center" vertical="center"/>
    </xf>
    <xf numFmtId="0" fontId="14" fillId="38" borderId="17" xfId="10" applyFont="1" applyFill="1" applyBorder="1" applyAlignment="1">
      <alignment horizontal="center" vertical="center"/>
    </xf>
    <xf numFmtId="0" fontId="14" fillId="38" borderId="15" xfId="10" applyFont="1" applyFill="1" applyBorder="1" applyAlignment="1">
      <alignment horizontal="center" vertical="center"/>
    </xf>
    <xf numFmtId="0" fontId="37" fillId="40" borderId="20" xfId="0" applyFont="1" applyFill="1" applyBorder="1" applyAlignment="1">
      <alignment horizontal="center" vertical="center"/>
    </xf>
    <xf numFmtId="0" fontId="37" fillId="40" borderId="24" xfId="0" applyFont="1" applyFill="1" applyBorder="1" applyAlignment="1">
      <alignment horizontal="center" vertical="center"/>
    </xf>
    <xf numFmtId="0" fontId="37" fillId="40" borderId="17" xfId="0" applyFont="1" applyFill="1" applyBorder="1" applyAlignment="1">
      <alignment horizontal="center" vertical="center"/>
    </xf>
    <xf numFmtId="0" fontId="37" fillId="40" borderId="16" xfId="0" applyFont="1" applyFill="1" applyBorder="1" applyAlignment="1">
      <alignment horizontal="center" vertical="center"/>
    </xf>
    <xf numFmtId="0" fontId="37" fillId="40" borderId="20" xfId="0" applyFont="1" applyFill="1" applyBorder="1" applyAlignment="1">
      <alignment horizontal="center" vertical="center" wrapText="1"/>
    </xf>
    <xf numFmtId="0" fontId="37" fillId="40" borderId="21" xfId="0" applyFont="1" applyFill="1" applyBorder="1" applyAlignment="1">
      <alignment horizontal="center" vertical="center" wrapText="1"/>
    </xf>
    <xf numFmtId="0" fontId="37" fillId="40" borderId="24" xfId="0" applyFont="1" applyFill="1" applyBorder="1" applyAlignment="1">
      <alignment horizontal="center" vertical="center" wrapText="1"/>
    </xf>
    <xf numFmtId="0" fontId="37" fillId="40" borderId="22" xfId="0" applyFont="1" applyFill="1" applyBorder="1" applyAlignment="1">
      <alignment horizontal="center" vertical="center" wrapText="1"/>
    </xf>
    <xf numFmtId="0" fontId="37" fillId="40" borderId="0" xfId="0" applyFont="1" applyFill="1" applyAlignment="1">
      <alignment horizontal="center" vertical="center" wrapText="1"/>
    </xf>
    <xf numFmtId="0" fontId="37" fillId="40" borderId="30" xfId="0" applyFont="1" applyFill="1" applyBorder="1" applyAlignment="1">
      <alignment horizontal="center" vertical="center" wrapText="1"/>
    </xf>
    <xf numFmtId="0" fontId="40" fillId="0" borderId="2" xfId="0" applyFont="1" applyBorder="1" applyAlignment="1">
      <alignment horizontal="left" wrapText="1"/>
    </xf>
    <xf numFmtId="0" fontId="37" fillId="40" borderId="2" xfId="0" applyFont="1" applyFill="1" applyBorder="1" applyAlignment="1">
      <alignment horizontal="center" vertical="center" wrapText="1"/>
    </xf>
    <xf numFmtId="0" fontId="37" fillId="40" borderId="14" xfId="0" applyFont="1" applyFill="1" applyBorder="1" applyAlignment="1">
      <alignment horizontal="center" vertical="center" wrapText="1"/>
    </xf>
    <xf numFmtId="0" fontId="37" fillId="40" borderId="17" xfId="0" applyFont="1" applyFill="1" applyBorder="1" applyAlignment="1">
      <alignment horizontal="left" vertical="center" wrapText="1"/>
    </xf>
    <xf numFmtId="0" fontId="37" fillId="40" borderId="16" xfId="0" applyFont="1" applyFill="1" applyBorder="1" applyAlignment="1">
      <alignment horizontal="left" vertical="center" wrapText="1"/>
    </xf>
    <xf numFmtId="0" fontId="37" fillId="40" borderId="2" xfId="0" applyFont="1" applyFill="1" applyBorder="1" applyAlignment="1">
      <alignment horizontal="left" vertical="center"/>
    </xf>
    <xf numFmtId="0" fontId="37" fillId="40" borderId="13" xfId="0" applyFont="1" applyFill="1" applyBorder="1" applyAlignment="1">
      <alignment horizontal="left" vertical="center"/>
    </xf>
    <xf numFmtId="0" fontId="39" fillId="34" borderId="2" xfId="0" applyFont="1" applyFill="1" applyBorder="1" applyAlignment="1">
      <alignment horizontal="left" vertical="top" wrapText="1"/>
    </xf>
    <xf numFmtId="0" fontId="39" fillId="34" borderId="14" xfId="0" applyFont="1" applyFill="1" applyBorder="1" applyAlignment="1">
      <alignment horizontal="left" vertical="top" wrapText="1"/>
    </xf>
    <xf numFmtId="0" fontId="37" fillId="38" borderId="22" xfId="0" applyFont="1" applyFill="1" applyBorder="1" applyAlignment="1">
      <alignment horizontal="center" vertical="center" wrapText="1"/>
    </xf>
    <xf numFmtId="0" fontId="37" fillId="38" borderId="0" xfId="0" applyFont="1" applyFill="1" applyAlignment="1">
      <alignment horizontal="center" vertical="center" wrapText="1"/>
    </xf>
    <xf numFmtId="0" fontId="37" fillId="40" borderId="22" xfId="10" applyFont="1" applyFill="1" applyBorder="1" applyAlignment="1">
      <alignment horizontal="center" vertical="center"/>
    </xf>
    <xf numFmtId="0" fontId="37" fillId="40" borderId="0" xfId="10" applyFont="1" applyFill="1" applyBorder="1" applyAlignment="1">
      <alignment horizontal="center" vertical="center"/>
    </xf>
    <xf numFmtId="0" fontId="39" fillId="34" borderId="20" xfId="0" applyFont="1" applyFill="1" applyBorder="1" applyAlignment="1">
      <alignment horizontal="left" vertical="top" wrapText="1"/>
    </xf>
    <xf numFmtId="0" fontId="39" fillId="34" borderId="21" xfId="0" applyFont="1" applyFill="1" applyBorder="1" applyAlignment="1">
      <alignment horizontal="left" vertical="top" wrapText="1"/>
    </xf>
    <xf numFmtId="0" fontId="39" fillId="34" borderId="22" xfId="0" applyFont="1" applyFill="1" applyBorder="1" applyAlignment="1">
      <alignment horizontal="left" vertical="top" wrapText="1"/>
    </xf>
    <xf numFmtId="0" fontId="39" fillId="34" borderId="0" xfId="0" applyFont="1" applyFill="1" applyAlignment="1">
      <alignment horizontal="left" vertical="top" wrapText="1"/>
    </xf>
    <xf numFmtId="0" fontId="39" fillId="34" borderId="17" xfId="0" applyFont="1" applyFill="1" applyBorder="1" applyAlignment="1">
      <alignment horizontal="left" vertical="top" wrapText="1"/>
    </xf>
    <xf numFmtId="0" fontId="39" fillId="34" borderId="15" xfId="0" applyFont="1" applyFill="1" applyBorder="1" applyAlignment="1">
      <alignment horizontal="left" vertical="top" wrapText="1"/>
    </xf>
    <xf numFmtId="0" fontId="40" fillId="0" borderId="2" xfId="0" applyFont="1" applyBorder="1" applyAlignment="1">
      <alignment horizontal="center" wrapText="1"/>
    </xf>
    <xf numFmtId="0" fontId="40" fillId="0" borderId="14" xfId="0" applyFont="1" applyBorder="1" applyAlignment="1">
      <alignment horizontal="center" wrapText="1"/>
    </xf>
    <xf numFmtId="0" fontId="40" fillId="0" borderId="13" xfId="0" applyFont="1" applyBorder="1" applyAlignment="1">
      <alignment horizontal="center" wrapText="1"/>
    </xf>
    <xf numFmtId="0" fontId="39" fillId="34" borderId="24" xfId="0" applyFont="1" applyFill="1" applyBorder="1" applyAlignment="1">
      <alignment horizontal="left" vertical="top" wrapText="1"/>
    </xf>
    <xf numFmtId="0" fontId="39" fillId="34" borderId="30" xfId="0" applyFont="1" applyFill="1" applyBorder="1" applyAlignment="1">
      <alignment horizontal="left" vertical="top" wrapText="1"/>
    </xf>
    <xf numFmtId="0" fontId="39" fillId="34" borderId="16" xfId="0" applyFont="1" applyFill="1" applyBorder="1" applyAlignment="1">
      <alignment horizontal="left" vertical="top" wrapText="1"/>
    </xf>
    <xf numFmtId="0" fontId="37" fillId="40" borderId="13" xfId="0" applyFont="1" applyFill="1" applyBorder="1" applyAlignment="1">
      <alignment horizontal="center" vertical="center" wrapText="1"/>
    </xf>
    <xf numFmtId="0" fontId="39" fillId="34" borderId="2" xfId="0" applyFont="1" applyFill="1" applyBorder="1" applyAlignment="1">
      <alignment vertical="center" wrapText="1"/>
    </xf>
    <xf numFmtId="0" fontId="39" fillId="34" borderId="14" xfId="0" applyFont="1" applyFill="1" applyBorder="1" applyAlignment="1">
      <alignment vertical="center" wrapText="1"/>
    </xf>
    <xf numFmtId="0" fontId="39" fillId="34" borderId="20" xfId="0" applyFont="1" applyFill="1" applyBorder="1" applyAlignment="1">
      <alignment horizontal="left" vertical="center" wrapText="1"/>
    </xf>
    <xf numFmtId="0" fontId="39" fillId="34" borderId="21" xfId="0" applyFont="1" applyFill="1" applyBorder="1" applyAlignment="1">
      <alignment horizontal="left" vertical="center" wrapText="1"/>
    </xf>
    <xf numFmtId="0" fontId="39" fillId="34" borderId="24" xfId="0" applyFont="1" applyFill="1" applyBorder="1" applyAlignment="1">
      <alignment horizontal="left" vertical="center" wrapText="1"/>
    </xf>
    <xf numFmtId="0" fontId="39" fillId="34" borderId="22" xfId="0" applyFont="1" applyFill="1" applyBorder="1" applyAlignment="1">
      <alignment horizontal="left" vertical="center" wrapText="1"/>
    </xf>
    <xf numFmtId="0" fontId="39" fillId="34" borderId="0" xfId="0" applyFont="1" applyFill="1" applyAlignment="1">
      <alignment horizontal="left" vertical="center" wrapText="1"/>
    </xf>
    <xf numFmtId="0" fontId="39" fillId="34" borderId="30" xfId="0" applyFont="1" applyFill="1" applyBorder="1" applyAlignment="1">
      <alignment horizontal="left" vertical="center" wrapText="1"/>
    </xf>
    <xf numFmtId="0" fontId="39" fillId="34" borderId="17" xfId="0" applyFont="1" applyFill="1" applyBorder="1" applyAlignment="1">
      <alignment horizontal="left" vertical="center" wrapText="1"/>
    </xf>
    <xf numFmtId="0" fontId="39" fillId="34" borderId="15" xfId="0" applyFont="1" applyFill="1" applyBorder="1" applyAlignment="1">
      <alignment horizontal="left" vertical="center" wrapText="1"/>
    </xf>
    <xf numFmtId="0" fontId="39" fillId="34" borderId="16" xfId="0" applyFont="1" applyFill="1" applyBorder="1" applyAlignment="1">
      <alignment horizontal="left" vertical="center" wrapText="1"/>
    </xf>
    <xf numFmtId="0" fontId="39" fillId="34" borderId="2" xfId="0" applyFont="1" applyFill="1" applyBorder="1" applyAlignment="1">
      <alignment horizontal="center" vertical="center" wrapText="1"/>
    </xf>
    <xf numFmtId="0" fontId="39" fillId="34" borderId="14" xfId="0" applyFont="1" applyFill="1" applyBorder="1" applyAlignment="1">
      <alignment horizontal="center" vertical="center" wrapText="1"/>
    </xf>
    <xf numFmtId="0" fontId="39" fillId="34" borderId="13" xfId="0" applyFont="1" applyFill="1" applyBorder="1" applyAlignment="1">
      <alignment horizontal="center" vertical="center" wrapText="1"/>
    </xf>
  </cellXfs>
  <cellStyles count="88">
    <cellStyle name="20% - Ênfase1" xfId="23" builtinId="30" customBuiltin="1"/>
    <cellStyle name="20% - Ênfase2" xfId="27" builtinId="34" customBuiltin="1"/>
    <cellStyle name="20% - Ênfase3" xfId="31" builtinId="38" customBuiltin="1"/>
    <cellStyle name="20% - Ênfase4" xfId="35" builtinId="42" customBuiltin="1"/>
    <cellStyle name="20% - Ênfase5" xfId="39" builtinId="46" customBuiltin="1"/>
    <cellStyle name="20% - Ênfase6" xfId="43" builtinId="50" customBuiltin="1"/>
    <cellStyle name="40% - Ênfase1" xfId="24" builtinId="31" customBuiltin="1"/>
    <cellStyle name="40% - Ênfase2" xfId="28" builtinId="35" customBuiltin="1"/>
    <cellStyle name="40% - Ênfase3" xfId="32" builtinId="39" customBuiltin="1"/>
    <cellStyle name="40% - Ênfase4" xfId="36" builtinId="43" customBuiltin="1"/>
    <cellStyle name="40% - Ênfase5" xfId="40" builtinId="47" customBuiltin="1"/>
    <cellStyle name="40% - Ênfase6" xfId="44" builtinId="51" customBuiltin="1"/>
    <cellStyle name="60% - Ênfase1" xfId="25" builtinId="32" customBuiltin="1"/>
    <cellStyle name="60% - Ênfase2" xfId="29" builtinId="36" customBuiltin="1"/>
    <cellStyle name="60% - Ênfase3" xfId="33" builtinId="40" customBuiltin="1"/>
    <cellStyle name="60% - Ênfase4" xfId="37" builtinId="44" customBuiltin="1"/>
    <cellStyle name="60% - Ênfase5" xfId="41" builtinId="48" customBuiltin="1"/>
    <cellStyle name="60% - Ênfase6" xfId="45" builtinId="52" customBuiltin="1"/>
    <cellStyle name="Bom" xfId="10" builtinId="26" customBuiltin="1"/>
    <cellStyle name="Cálculo" xfId="15" builtinId="22" customBuiltin="1"/>
    <cellStyle name="Célula de Verificação" xfId="17" builtinId="23" customBuiltin="1"/>
    <cellStyle name="Célula Vinculada" xfId="16" builtinId="24" customBuiltin="1"/>
    <cellStyle name="Ênfase1" xfId="22" builtinId="29" customBuiltin="1"/>
    <cellStyle name="Ênfase2" xfId="26" builtinId="33" customBuiltin="1"/>
    <cellStyle name="Ênfase3" xfId="30" builtinId="37" customBuiltin="1"/>
    <cellStyle name="Ênfase4" xfId="34" builtinId="41" customBuiltin="1"/>
    <cellStyle name="Ênfase5" xfId="38" builtinId="45" customBuiltin="1"/>
    <cellStyle name="Ênfase6" xfId="42" builtinId="49" customBuiltin="1"/>
    <cellStyle name="Entrada" xfId="13" builtinId="20" customBuiltin="1"/>
    <cellStyle name="Moeda" xfId="84" builtinId="4"/>
    <cellStyle name="Moeda 2" xfId="83" xr:uid="{00000000-0005-0000-0000-00001F000000}"/>
    <cellStyle name="Moeda 2 4" xfId="81" xr:uid="{00000000-0005-0000-0000-000020000000}"/>
    <cellStyle name="Moeda 3" xfId="58" xr:uid="{00000000-0005-0000-0000-000021000000}"/>
    <cellStyle name="Moeda 4" xfId="63" xr:uid="{00000000-0005-0000-0000-000022000000}"/>
    <cellStyle name="Moeda 5" xfId="57" xr:uid="{00000000-0005-0000-0000-000023000000}"/>
    <cellStyle name="Moeda 6" xfId="87" xr:uid="{00000000-0005-0000-0000-000024000000}"/>
    <cellStyle name="Neutro" xfId="12" builtinId="28" customBuiltin="1"/>
    <cellStyle name="Normal" xfId="0" builtinId="0"/>
    <cellStyle name="Normal 2" xfId="47" xr:uid="{00000000-0005-0000-0000-000027000000}"/>
    <cellStyle name="Normal 2 2" xfId="62" xr:uid="{00000000-0005-0000-0000-000028000000}"/>
    <cellStyle name="Normal 3" xfId="80" xr:uid="{00000000-0005-0000-0000-000029000000}"/>
    <cellStyle name="Normal 4" xfId="53" xr:uid="{00000000-0005-0000-0000-00002A000000}"/>
    <cellStyle name="Normal 5" xfId="86" xr:uid="{00000000-0005-0000-0000-00002B000000}"/>
    <cellStyle name="Normal 7" xfId="52" xr:uid="{00000000-0005-0000-0000-00002C000000}"/>
    <cellStyle name="Normal 7 2" xfId="78" xr:uid="{00000000-0005-0000-0000-00002D000000}"/>
    <cellStyle name="Normal 7 3" xfId="69" xr:uid="{00000000-0005-0000-0000-00002E000000}"/>
    <cellStyle name="Normal_TELEFONIA_DIREB_EDITAL_SAF_Manut_Predial_Manguinhos" xfId="79" xr:uid="{00000000-0005-0000-0000-00002F000000}"/>
    <cellStyle name="Nota" xfId="19" builtinId="10" customBuiltin="1"/>
    <cellStyle name="Porcentagem" xfId="85" builtinId="5"/>
    <cellStyle name="Porcentagem 10" xfId="82" xr:uid="{00000000-0005-0000-0000-000032000000}"/>
    <cellStyle name="Porcentagem 2" xfId="60" xr:uid="{00000000-0005-0000-0000-000033000000}"/>
    <cellStyle name="Porcentagem 3" xfId="61" xr:uid="{00000000-0005-0000-0000-000034000000}"/>
    <cellStyle name="Ruim" xfId="11" builtinId="27" customBuiltin="1"/>
    <cellStyle name="Saída" xfId="14" builtinId="21" customBuiltin="1"/>
    <cellStyle name="Texto de Aviso" xfId="18" builtinId="11" customBuiltin="1"/>
    <cellStyle name="Texto Explicativo" xfId="20" builtinId="53" customBuiltin="1"/>
    <cellStyle name="Título" xfId="5" builtinId="15" customBuiltin="1"/>
    <cellStyle name="Título 1" xfId="6" builtinId="16" customBuiltin="1"/>
    <cellStyle name="Título 2" xfId="7" builtinId="17" customBuiltin="1"/>
    <cellStyle name="Título 3" xfId="8" builtinId="18" customBuiltin="1"/>
    <cellStyle name="Título 4" xfId="9" builtinId="19" customBuiltin="1"/>
    <cellStyle name="Total" xfId="21" builtinId="25" customBuiltin="1"/>
    <cellStyle name="Vírgula" xfId="1" builtinId="3"/>
    <cellStyle name="Vírgula 2" xfId="2" xr:uid="{00000000-0005-0000-0000-00003F000000}"/>
    <cellStyle name="Vírgula 3" xfId="4" xr:uid="{00000000-0005-0000-0000-000040000000}"/>
    <cellStyle name="Vírgula 3 2" xfId="50" xr:uid="{00000000-0005-0000-0000-000041000000}"/>
    <cellStyle name="Vírgula 3 2 2" xfId="76" xr:uid="{00000000-0005-0000-0000-000042000000}"/>
    <cellStyle name="Vírgula 3 2 3" xfId="67" xr:uid="{00000000-0005-0000-0000-000043000000}"/>
    <cellStyle name="Vírgula 3 3" xfId="72" xr:uid="{00000000-0005-0000-0000-000044000000}"/>
    <cellStyle name="Vírgula 3 4" xfId="56" xr:uid="{00000000-0005-0000-0000-000045000000}"/>
    <cellStyle name="Vírgula 4" xfId="3" xr:uid="{00000000-0005-0000-0000-000046000000}"/>
    <cellStyle name="Vírgula 4 2" xfId="49" xr:uid="{00000000-0005-0000-0000-000047000000}"/>
    <cellStyle name="Vírgula 4 2 2" xfId="75" xr:uid="{00000000-0005-0000-0000-000048000000}"/>
    <cellStyle name="Vírgula 4 2 3" xfId="66" xr:uid="{00000000-0005-0000-0000-000049000000}"/>
    <cellStyle name="Vírgula 4 3" xfId="71" xr:uid="{00000000-0005-0000-0000-00004A000000}"/>
    <cellStyle name="Vírgula 4 4" xfId="55" xr:uid="{00000000-0005-0000-0000-00004B000000}"/>
    <cellStyle name="Vírgula 5" xfId="46" xr:uid="{00000000-0005-0000-0000-00004C000000}"/>
    <cellStyle name="Vírgula 5 2" xfId="51" xr:uid="{00000000-0005-0000-0000-00004D000000}"/>
    <cellStyle name="Vírgula 5 2 2" xfId="77" xr:uid="{00000000-0005-0000-0000-00004E000000}"/>
    <cellStyle name="Vírgula 5 2 3" xfId="68" xr:uid="{00000000-0005-0000-0000-00004F000000}"/>
    <cellStyle name="Vírgula 5 3" xfId="73" xr:uid="{00000000-0005-0000-0000-000050000000}"/>
    <cellStyle name="Vírgula 5 4" xfId="64" xr:uid="{00000000-0005-0000-0000-000051000000}"/>
    <cellStyle name="Vírgula 6" xfId="48" xr:uid="{00000000-0005-0000-0000-000052000000}"/>
    <cellStyle name="Vírgula 6 2" xfId="74" xr:uid="{00000000-0005-0000-0000-000053000000}"/>
    <cellStyle name="Vírgula 6 3" xfId="65" xr:uid="{00000000-0005-0000-0000-000054000000}"/>
    <cellStyle name="Vírgula 7" xfId="70" xr:uid="{00000000-0005-0000-0000-000055000000}"/>
    <cellStyle name="Vírgula 8" xfId="54" xr:uid="{00000000-0005-0000-0000-000056000000}"/>
    <cellStyle name="Vírgula 9" xfId="59" xr:uid="{00000000-0005-0000-0000-000057000000}"/>
  </cellStyles>
  <dxfs count="0"/>
  <tableStyles count="0" defaultTableStyle="TableStyleMedium2" defaultPivotStyle="PivotStyleLight16"/>
  <colors>
    <mruColors>
      <color rgb="FF4C6A74"/>
      <color rgb="FF6A0D06"/>
      <color rgb="FF480904"/>
      <color rgb="FFCC0000"/>
      <color rgb="FFA50021"/>
      <color rgb="FF990033"/>
      <color rgb="FF990000"/>
      <color rgb="FF800000"/>
      <color rgb="FFF0F0F0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7" zoomScale="140" zoomScaleNormal="140" workbookViewId="0">
      <selection activeCell="L20" sqref="L20"/>
    </sheetView>
  </sheetViews>
  <sheetFormatPr defaultRowHeight="12" x14ac:dyDescent="0.2"/>
  <cols>
    <col min="1" max="1" width="54.140625" style="75" bestFit="1" customWidth="1"/>
    <col min="2" max="2" width="10.5703125" style="78" bestFit="1" customWidth="1"/>
    <col min="3" max="3" width="10.85546875" style="78" customWidth="1"/>
    <col min="4" max="4" width="13.140625" style="79" bestFit="1" customWidth="1"/>
    <col min="5" max="5" width="19" style="79" customWidth="1"/>
    <col min="6" max="6" width="13.5703125" style="75" customWidth="1"/>
    <col min="7" max="7" width="16.140625" style="75" bestFit="1" customWidth="1"/>
    <col min="8" max="8" width="2.42578125" style="75" customWidth="1"/>
    <col min="9" max="9" width="9.140625" style="75"/>
    <col min="10" max="10" width="15" style="75" bestFit="1" customWidth="1"/>
    <col min="11" max="16384" width="9.140625" style="75"/>
  </cols>
  <sheetData>
    <row r="1" spans="1:12" x14ac:dyDescent="0.2">
      <c r="A1" s="216" t="s">
        <v>145</v>
      </c>
      <c r="B1" s="217"/>
      <c r="C1" s="217"/>
      <c r="D1" s="217"/>
      <c r="E1" s="217"/>
      <c r="F1" s="217"/>
      <c r="G1" s="217"/>
      <c r="H1" s="217"/>
      <c r="I1" s="218"/>
      <c r="J1" s="91"/>
      <c r="K1" s="91"/>
      <c r="L1" s="92"/>
    </row>
    <row r="2" spans="1:12" x14ac:dyDescent="0.2">
      <c r="A2" s="219"/>
      <c r="B2" s="220"/>
      <c r="C2" s="220"/>
      <c r="D2" s="220"/>
      <c r="E2" s="220"/>
      <c r="F2" s="220"/>
      <c r="G2" s="220"/>
      <c r="H2" s="220"/>
      <c r="I2" s="221"/>
      <c r="J2" s="91"/>
      <c r="K2" s="91"/>
      <c r="L2" s="92"/>
    </row>
    <row r="3" spans="1:12" x14ac:dyDescent="0.2">
      <c r="A3" s="238" t="s">
        <v>213</v>
      </c>
      <c r="B3" s="239"/>
      <c r="C3" s="239"/>
      <c r="D3" s="239"/>
      <c r="E3" s="239"/>
      <c r="F3" s="239"/>
      <c r="G3" s="239"/>
      <c r="H3" s="239"/>
      <c r="I3" s="240"/>
      <c r="J3" s="93"/>
      <c r="K3" s="93"/>
      <c r="L3" s="94"/>
    </row>
    <row r="4" spans="1:12" x14ac:dyDescent="0.2">
      <c r="A4" s="241" t="s">
        <v>201</v>
      </c>
      <c r="B4" s="242"/>
      <c r="C4" s="242"/>
      <c r="D4" s="242"/>
      <c r="E4" s="242"/>
      <c r="F4" s="242"/>
      <c r="G4" s="242"/>
      <c r="H4" s="242"/>
      <c r="I4" s="243"/>
      <c r="J4" s="93"/>
      <c r="K4" s="93"/>
      <c r="L4" s="94"/>
    </row>
    <row r="5" spans="1:12" x14ac:dyDescent="0.2">
      <c r="A5" s="255" t="s">
        <v>106</v>
      </c>
      <c r="B5" s="255"/>
      <c r="C5" s="255"/>
      <c r="D5" s="255"/>
      <c r="E5" s="255"/>
      <c r="F5" s="255"/>
      <c r="G5" s="255"/>
      <c r="H5" s="255"/>
      <c r="I5" s="255"/>
      <c r="J5" s="93"/>
      <c r="K5" s="93"/>
      <c r="L5" s="94"/>
    </row>
    <row r="6" spans="1:12" x14ac:dyDescent="0.2">
      <c r="A6" s="244" t="s">
        <v>200</v>
      </c>
      <c r="B6" s="245"/>
      <c r="C6" s="245"/>
      <c r="D6" s="245"/>
      <c r="E6" s="245"/>
      <c r="F6" s="245"/>
      <c r="G6" s="245"/>
      <c r="H6" s="245"/>
      <c r="I6" s="246"/>
      <c r="J6" s="93"/>
      <c r="K6" s="93"/>
      <c r="L6" s="94"/>
    </row>
    <row r="7" spans="1:12" x14ac:dyDescent="0.2">
      <c r="A7" s="247"/>
      <c r="B7" s="248"/>
      <c r="C7" s="248"/>
      <c r="D7" s="248"/>
      <c r="E7" s="248"/>
      <c r="F7" s="248"/>
      <c r="G7" s="248"/>
      <c r="H7" s="248"/>
      <c r="I7" s="249"/>
      <c r="J7" s="95"/>
      <c r="K7" s="95"/>
      <c r="L7" s="94"/>
    </row>
    <row r="8" spans="1:12" x14ac:dyDescent="0.2">
      <c r="A8" s="247"/>
      <c r="B8" s="248"/>
      <c r="C8" s="248"/>
      <c r="D8" s="248"/>
      <c r="E8" s="248"/>
      <c r="F8" s="248"/>
      <c r="G8" s="248"/>
      <c r="H8" s="248"/>
      <c r="I8" s="249"/>
      <c r="J8" s="96"/>
      <c r="K8" s="76"/>
    </row>
    <row r="9" spans="1:12" x14ac:dyDescent="0.2">
      <c r="A9" s="247"/>
      <c r="B9" s="248"/>
      <c r="C9" s="248"/>
      <c r="D9" s="248"/>
      <c r="E9" s="248"/>
      <c r="F9" s="248"/>
      <c r="G9" s="248"/>
      <c r="H9" s="248"/>
      <c r="I9" s="249"/>
      <c r="J9" s="96"/>
      <c r="K9" s="76"/>
    </row>
    <row r="10" spans="1:12" s="97" customFormat="1" x14ac:dyDescent="0.25">
      <c r="A10" s="250"/>
      <c r="B10" s="251"/>
      <c r="C10" s="251"/>
      <c r="D10" s="251"/>
      <c r="E10" s="251"/>
      <c r="F10" s="251"/>
      <c r="G10" s="251"/>
      <c r="H10" s="251"/>
      <c r="I10" s="252"/>
      <c r="J10" s="96"/>
      <c r="K10" s="77"/>
    </row>
    <row r="11" spans="1:12" x14ac:dyDescent="0.2">
      <c r="A11" s="263" t="s">
        <v>83</v>
      </c>
      <c r="B11" s="264"/>
      <c r="C11" s="264"/>
      <c r="D11" s="264"/>
      <c r="E11" s="264"/>
      <c r="F11" s="264"/>
      <c r="G11" s="264"/>
      <c r="H11" s="264"/>
      <c r="I11" s="265"/>
      <c r="J11" s="96"/>
      <c r="K11" s="76"/>
    </row>
    <row r="12" spans="1:12" x14ac:dyDescent="0.2">
      <c r="A12" s="98" t="s">
        <v>84</v>
      </c>
      <c r="B12" s="266"/>
      <c r="C12" s="267"/>
      <c r="D12" s="267"/>
      <c r="E12" s="267"/>
      <c r="F12" s="267"/>
      <c r="G12" s="267"/>
      <c r="H12" s="267"/>
      <c r="I12" s="268"/>
      <c r="J12" s="96"/>
      <c r="K12" s="76"/>
    </row>
    <row r="13" spans="1:12" x14ac:dyDescent="0.2">
      <c r="A13" s="99" t="s">
        <v>85</v>
      </c>
      <c r="B13" s="223"/>
      <c r="C13" s="224"/>
      <c r="D13" s="224"/>
      <c r="E13" s="224"/>
      <c r="F13" s="224"/>
      <c r="G13" s="224"/>
      <c r="H13" s="224"/>
      <c r="I13" s="225"/>
      <c r="J13" s="96"/>
      <c r="K13" s="76"/>
    </row>
    <row r="14" spans="1:12" x14ac:dyDescent="0.2">
      <c r="A14" s="100" t="s">
        <v>86</v>
      </c>
      <c r="B14" s="257"/>
      <c r="C14" s="257"/>
      <c r="D14" s="257"/>
      <c r="E14" s="257"/>
      <c r="F14" s="101" t="s">
        <v>136</v>
      </c>
      <c r="G14" s="256" t="s">
        <v>87</v>
      </c>
      <c r="H14" s="256"/>
      <c r="I14" s="256"/>
      <c r="J14" s="96"/>
      <c r="K14" s="102"/>
    </row>
    <row r="15" spans="1:12" x14ac:dyDescent="0.2">
      <c r="A15" s="100" t="s">
        <v>88</v>
      </c>
      <c r="B15" s="235" t="s">
        <v>89</v>
      </c>
      <c r="C15" s="236"/>
      <c r="D15" s="236"/>
      <c r="E15" s="236"/>
      <c r="F15" s="236"/>
      <c r="G15" s="236"/>
      <c r="H15" s="236"/>
      <c r="I15" s="237"/>
      <c r="J15" s="96"/>
      <c r="K15" s="102"/>
    </row>
    <row r="16" spans="1:12" x14ac:dyDescent="0.2">
      <c r="A16" s="100" t="s">
        <v>90</v>
      </c>
      <c r="B16" s="223"/>
      <c r="C16" s="224"/>
      <c r="D16" s="224"/>
      <c r="E16" s="224"/>
      <c r="F16" s="224"/>
      <c r="G16" s="224"/>
      <c r="H16" s="224"/>
      <c r="I16" s="225"/>
      <c r="J16" s="96"/>
      <c r="K16" s="76"/>
    </row>
    <row r="17" spans="1:11" x14ac:dyDescent="0.2">
      <c r="A17" s="100" t="s">
        <v>111</v>
      </c>
      <c r="B17" s="223"/>
      <c r="C17" s="224"/>
      <c r="D17" s="224"/>
      <c r="E17" s="224"/>
      <c r="F17" s="224"/>
      <c r="G17" s="224"/>
      <c r="H17" s="224"/>
      <c r="I17" s="225"/>
      <c r="K17" s="103"/>
    </row>
    <row r="18" spans="1:11" x14ac:dyDescent="0.2">
      <c r="A18" s="223"/>
      <c r="B18" s="224"/>
      <c r="C18" s="224"/>
      <c r="D18" s="224"/>
      <c r="E18" s="224"/>
      <c r="F18" s="224"/>
      <c r="G18" s="224"/>
      <c r="H18" s="224"/>
      <c r="I18" s="225"/>
      <c r="K18" s="103"/>
    </row>
    <row r="19" spans="1:11" x14ac:dyDescent="0.2">
      <c r="A19" s="226" t="s">
        <v>135</v>
      </c>
      <c r="B19" s="227"/>
      <c r="C19" s="227"/>
      <c r="D19" s="227"/>
      <c r="E19" s="227"/>
      <c r="F19" s="227"/>
      <c r="G19" s="227"/>
      <c r="H19" s="227"/>
      <c r="I19" s="228"/>
      <c r="J19" s="96"/>
      <c r="K19" s="76"/>
    </row>
    <row r="20" spans="1:11" x14ac:dyDescent="0.2">
      <c r="A20" s="226"/>
      <c r="B20" s="227"/>
      <c r="C20" s="227"/>
      <c r="D20" s="227"/>
      <c r="E20" s="227"/>
      <c r="F20" s="227"/>
      <c r="G20" s="227"/>
      <c r="H20" s="227"/>
      <c r="I20" s="228"/>
      <c r="J20" s="96"/>
      <c r="K20" s="76"/>
    </row>
    <row r="21" spans="1:11" x14ac:dyDescent="0.2">
      <c r="A21" s="289"/>
      <c r="B21" s="290"/>
      <c r="C21" s="290"/>
      <c r="D21" s="290"/>
      <c r="E21" s="290"/>
      <c r="F21" s="290"/>
      <c r="G21" s="290"/>
      <c r="H21" s="290"/>
      <c r="I21" s="290"/>
      <c r="J21" s="96"/>
      <c r="K21" s="76"/>
    </row>
    <row r="22" spans="1:11" x14ac:dyDescent="0.2">
      <c r="A22" s="229"/>
      <c r="B22" s="230"/>
      <c r="C22" s="230"/>
      <c r="D22" s="230"/>
      <c r="E22" s="230"/>
      <c r="F22" s="230"/>
      <c r="G22" s="230"/>
      <c r="H22" s="230"/>
      <c r="I22" s="231"/>
      <c r="J22" s="96"/>
      <c r="K22" s="76"/>
    </row>
    <row r="23" spans="1:11" ht="24" x14ac:dyDescent="0.2">
      <c r="A23" s="171" t="s">
        <v>91</v>
      </c>
      <c r="B23" s="172" t="s">
        <v>73</v>
      </c>
      <c r="C23" s="291" t="s">
        <v>102</v>
      </c>
      <c r="D23" s="292"/>
      <c r="E23" s="232" t="s">
        <v>92</v>
      </c>
      <c r="F23" s="233"/>
      <c r="G23" s="233"/>
      <c r="H23" s="233"/>
      <c r="I23" s="234"/>
      <c r="J23" s="96"/>
      <c r="K23" s="76"/>
    </row>
    <row r="24" spans="1:11" x14ac:dyDescent="0.2">
      <c r="A24" s="104" t="str">
        <f>MdO!B149</f>
        <v>Assistente de Informação e Comunicação</v>
      </c>
      <c r="B24" s="105">
        <f>MdO!D149</f>
        <v>27</v>
      </c>
      <c r="C24" s="253">
        <f>MdO!F149</f>
        <v>11424.956726132243</v>
      </c>
      <c r="D24" s="254"/>
      <c r="E24" s="269">
        <f>+C24*B24</f>
        <v>308473.83160557057</v>
      </c>
      <c r="F24" s="270"/>
      <c r="G24" s="270"/>
      <c r="H24" s="270"/>
      <c r="I24" s="271"/>
      <c r="J24" s="96"/>
      <c r="K24" s="76"/>
    </row>
    <row r="25" spans="1:11" x14ac:dyDescent="0.2">
      <c r="A25" s="104" t="str">
        <f>MdO!B150</f>
        <v>Assistente de Restauração de Livros e Documentos</v>
      </c>
      <c r="B25" s="105">
        <f>MdO!D150</f>
        <v>11</v>
      </c>
      <c r="C25" s="253">
        <f>MdO!F150</f>
        <v>11470.696574752264</v>
      </c>
      <c r="D25" s="254"/>
      <c r="E25" s="253">
        <f>C25*B25</f>
        <v>126177.6623222749</v>
      </c>
      <c r="F25" s="262"/>
      <c r="G25" s="262"/>
      <c r="H25" s="262"/>
      <c r="I25" s="254"/>
      <c r="J25" s="96"/>
      <c r="K25" s="76"/>
    </row>
    <row r="26" spans="1:11" x14ac:dyDescent="0.2">
      <c r="A26" s="104" t="str">
        <f>MdO!B151</f>
        <v>Analista de Informação e Comunicação </v>
      </c>
      <c r="B26" s="105">
        <f>MdO!D151</f>
        <v>35</v>
      </c>
      <c r="C26" s="253">
        <f>MdO!F151</f>
        <v>13520.783227831604</v>
      </c>
      <c r="D26" s="254"/>
      <c r="E26" s="253">
        <f>C26*B26</f>
        <v>473227.41297410615</v>
      </c>
      <c r="F26" s="262"/>
      <c r="G26" s="262"/>
      <c r="H26" s="262"/>
      <c r="I26" s="254"/>
      <c r="J26" s="96"/>
      <c r="K26" s="76"/>
    </row>
    <row r="27" spans="1:11" x14ac:dyDescent="0.2">
      <c r="A27" s="104" t="str">
        <f>MdO!B152</f>
        <v>Analista de Gestão da Informação e Comunicação</v>
      </c>
      <c r="B27" s="105">
        <f>MdO!D152</f>
        <v>30</v>
      </c>
      <c r="C27" s="253">
        <f>MdO!F152</f>
        <v>18402.754999232839</v>
      </c>
      <c r="D27" s="254"/>
      <c r="E27" s="253">
        <f>C27*B27</f>
        <v>552082.64997698518</v>
      </c>
      <c r="F27" s="262"/>
      <c r="G27" s="262"/>
      <c r="H27" s="262"/>
      <c r="I27" s="254"/>
      <c r="J27" s="96"/>
      <c r="K27" s="76"/>
    </row>
    <row r="28" spans="1:11" x14ac:dyDescent="0.2">
      <c r="A28" s="104" t="str">
        <f>MdO!B153</f>
        <v>Analista Técnico-Administrativo de Informação e Comunicação</v>
      </c>
      <c r="B28" s="105">
        <f>MdO!D153</f>
        <v>9</v>
      </c>
      <c r="C28" s="253">
        <f>MdO!F153</f>
        <v>19923.708015728513</v>
      </c>
      <c r="D28" s="254"/>
      <c r="E28" s="253">
        <f>C28*B28</f>
        <v>179313.37214155661</v>
      </c>
      <c r="F28" s="262"/>
      <c r="G28" s="262"/>
      <c r="H28" s="262"/>
      <c r="I28" s="254"/>
      <c r="J28" s="96"/>
      <c r="K28" s="76"/>
    </row>
    <row r="29" spans="1:11" x14ac:dyDescent="0.2">
      <c r="A29" s="104" t="str">
        <f>MdO!B154</f>
        <v>Especialista Técnico-Administrativo de Informação e Comunicação</v>
      </c>
      <c r="B29" s="105">
        <f>MdO!D154</f>
        <v>2</v>
      </c>
      <c r="C29" s="253">
        <f>MdO!F154</f>
        <v>26876.636091137309</v>
      </c>
      <c r="D29" s="254"/>
      <c r="E29" s="253">
        <f>C29*B29</f>
        <v>53753.272182274617</v>
      </c>
      <c r="F29" s="262"/>
      <c r="G29" s="262"/>
      <c r="H29" s="262"/>
      <c r="I29" s="254"/>
      <c r="J29" s="96"/>
      <c r="K29" s="76"/>
    </row>
    <row r="30" spans="1:11" x14ac:dyDescent="0.2">
      <c r="A30" s="107" t="s">
        <v>108</v>
      </c>
      <c r="B30" s="105">
        <f>SUM(B24:B29)</f>
        <v>114</v>
      </c>
      <c r="C30" s="222">
        <f>SUM(C24:D29)</f>
        <v>101619.53563481476</v>
      </c>
      <c r="D30" s="222"/>
      <c r="E30" s="222">
        <f>SUM(E24:I29)</f>
        <v>1693028.2012027681</v>
      </c>
      <c r="F30" s="222"/>
      <c r="G30" s="222"/>
      <c r="H30" s="222"/>
      <c r="I30" s="222"/>
      <c r="J30" s="106"/>
      <c r="K30" s="106"/>
    </row>
    <row r="31" spans="1:11" x14ac:dyDescent="0.2">
      <c r="A31" s="288"/>
      <c r="B31" s="288"/>
      <c r="C31" s="288"/>
      <c r="D31" s="288"/>
      <c r="E31" s="288"/>
      <c r="F31" s="288"/>
      <c r="G31" s="288"/>
      <c r="H31" s="288"/>
      <c r="I31" s="288"/>
    </row>
    <row r="32" spans="1:11" x14ac:dyDescent="0.2">
      <c r="A32" s="282" t="s">
        <v>174</v>
      </c>
      <c r="B32" s="282"/>
      <c r="C32" s="282"/>
      <c r="D32" s="282"/>
      <c r="E32" s="285">
        <f>E30</f>
        <v>1693028.2012027681</v>
      </c>
      <c r="F32" s="285"/>
      <c r="G32" s="285"/>
      <c r="H32" s="285"/>
      <c r="I32" s="285"/>
      <c r="J32" s="90"/>
    </row>
    <row r="33" spans="1:10" x14ac:dyDescent="0.2">
      <c r="A33" s="283"/>
      <c r="B33" s="284"/>
      <c r="C33" s="284"/>
      <c r="D33" s="284"/>
      <c r="E33" s="284"/>
      <c r="F33" s="284"/>
      <c r="G33" s="284"/>
      <c r="H33" s="284"/>
      <c r="I33" s="284"/>
    </row>
    <row r="34" spans="1:10" x14ac:dyDescent="0.2">
      <c r="A34" s="276" t="s">
        <v>185</v>
      </c>
      <c r="B34" s="277"/>
      <c r="C34" s="277"/>
      <c r="D34" s="278"/>
      <c r="E34" s="286">
        <f>E32*12</f>
        <v>20316338.414433219</v>
      </c>
      <c r="F34" s="287"/>
      <c r="G34" s="287"/>
      <c r="H34" s="287"/>
      <c r="I34" s="287"/>
      <c r="J34" s="90"/>
    </row>
    <row r="35" spans="1:10" x14ac:dyDescent="0.2">
      <c r="A35" s="279"/>
      <c r="B35" s="280"/>
      <c r="C35" s="280"/>
      <c r="D35" s="281"/>
      <c r="E35" s="286"/>
      <c r="F35" s="287"/>
      <c r="G35" s="287"/>
      <c r="H35" s="287"/>
      <c r="I35" s="287"/>
      <c r="J35" s="90"/>
    </row>
    <row r="36" spans="1:10" x14ac:dyDescent="0.2">
      <c r="A36" s="275"/>
      <c r="B36" s="275"/>
      <c r="C36" s="275"/>
      <c r="D36" s="275"/>
      <c r="E36" s="275"/>
      <c r="F36" s="275"/>
      <c r="G36" s="275"/>
      <c r="H36" s="275"/>
      <c r="I36" s="275"/>
    </row>
    <row r="37" spans="1:10" x14ac:dyDescent="0.2">
      <c r="A37" s="272" t="s">
        <v>93</v>
      </c>
      <c r="B37" s="273"/>
      <c r="C37" s="273"/>
      <c r="D37" s="273"/>
      <c r="E37" s="273"/>
      <c r="F37" s="273"/>
      <c r="G37" s="273"/>
      <c r="H37" s="273"/>
      <c r="I37" s="274"/>
    </row>
    <row r="38" spans="1:10" x14ac:dyDescent="0.2">
      <c r="A38" s="272"/>
      <c r="B38" s="273"/>
      <c r="C38" s="273"/>
      <c r="D38" s="273"/>
      <c r="E38" s="273"/>
      <c r="F38" s="273"/>
      <c r="G38" s="273"/>
      <c r="H38" s="273"/>
      <c r="I38" s="274"/>
    </row>
    <row r="39" spans="1:10" x14ac:dyDescent="0.2">
      <c r="A39" s="259" t="s">
        <v>187</v>
      </c>
      <c r="B39" s="260"/>
      <c r="C39" s="260"/>
      <c r="D39" s="260"/>
      <c r="E39" s="260"/>
      <c r="F39" s="260"/>
      <c r="G39" s="260"/>
      <c r="H39" s="260"/>
      <c r="I39" s="261"/>
    </row>
    <row r="40" spans="1:10" x14ac:dyDescent="0.2">
      <c r="A40" s="259"/>
      <c r="B40" s="260"/>
      <c r="C40" s="260"/>
      <c r="D40" s="260"/>
      <c r="E40" s="260"/>
      <c r="F40" s="260"/>
      <c r="G40" s="260"/>
      <c r="H40" s="260"/>
      <c r="I40" s="261"/>
    </row>
    <row r="41" spans="1:10" ht="12" customHeight="1" x14ac:dyDescent="0.2">
      <c r="A41" s="258" t="s">
        <v>138</v>
      </c>
      <c r="B41" s="258"/>
      <c r="C41" s="258"/>
      <c r="D41" s="258"/>
      <c r="E41" s="258"/>
      <c r="F41" s="258"/>
      <c r="G41" s="258"/>
      <c r="H41" s="258"/>
      <c r="I41" s="258"/>
    </row>
    <row r="42" spans="1:10" x14ac:dyDescent="0.2">
      <c r="A42" s="258"/>
      <c r="B42" s="258"/>
      <c r="C42" s="258"/>
      <c r="D42" s="258"/>
      <c r="E42" s="258"/>
      <c r="F42" s="258"/>
      <c r="G42" s="258"/>
      <c r="H42" s="258"/>
      <c r="I42" s="258"/>
    </row>
    <row r="43" spans="1:10" x14ac:dyDescent="0.2">
      <c r="A43" s="258"/>
      <c r="B43" s="258"/>
      <c r="C43" s="258"/>
      <c r="D43" s="258"/>
      <c r="E43" s="258"/>
      <c r="F43" s="258"/>
      <c r="G43" s="258"/>
      <c r="H43" s="258"/>
      <c r="I43" s="258"/>
    </row>
    <row r="44" spans="1:10" x14ac:dyDescent="0.2">
      <c r="A44" s="258"/>
      <c r="B44" s="258"/>
      <c r="C44" s="258"/>
      <c r="D44" s="258"/>
      <c r="E44" s="258"/>
      <c r="F44" s="258"/>
      <c r="G44" s="258"/>
      <c r="H44" s="258"/>
      <c r="I44" s="258"/>
    </row>
    <row r="45" spans="1:10" x14ac:dyDescent="0.2">
      <c r="A45" s="258"/>
      <c r="B45" s="258"/>
      <c r="C45" s="258"/>
      <c r="D45" s="258"/>
      <c r="E45" s="258"/>
      <c r="F45" s="258"/>
      <c r="G45" s="258"/>
      <c r="H45" s="258"/>
      <c r="I45" s="258"/>
    </row>
    <row r="46" spans="1:10" x14ac:dyDescent="0.2">
      <c r="A46" s="258"/>
      <c r="B46" s="258"/>
      <c r="C46" s="258"/>
      <c r="D46" s="258"/>
      <c r="E46" s="258"/>
      <c r="F46" s="258"/>
      <c r="G46" s="258"/>
      <c r="H46" s="258"/>
      <c r="I46" s="258"/>
    </row>
    <row r="47" spans="1:10" x14ac:dyDescent="0.2">
      <c r="A47" s="258"/>
      <c r="B47" s="258"/>
      <c r="C47" s="258"/>
      <c r="D47" s="258"/>
      <c r="E47" s="258"/>
      <c r="F47" s="258"/>
      <c r="G47" s="258"/>
      <c r="H47" s="258"/>
      <c r="I47" s="258"/>
    </row>
  </sheetData>
  <mergeCells count="44">
    <mergeCell ref="A11:I11"/>
    <mergeCell ref="B12:I12"/>
    <mergeCell ref="A18:I18"/>
    <mergeCell ref="E24:I24"/>
    <mergeCell ref="A37:I38"/>
    <mergeCell ref="A36:I36"/>
    <mergeCell ref="A34:D35"/>
    <mergeCell ref="A32:D32"/>
    <mergeCell ref="A33:I33"/>
    <mergeCell ref="E32:I32"/>
    <mergeCell ref="E34:I35"/>
    <mergeCell ref="A31:I31"/>
    <mergeCell ref="E30:I30"/>
    <mergeCell ref="A21:I21"/>
    <mergeCell ref="C23:D23"/>
    <mergeCell ref="C24:D24"/>
    <mergeCell ref="G14:I14"/>
    <mergeCell ref="B14:E14"/>
    <mergeCell ref="A41:I47"/>
    <mergeCell ref="A39:I40"/>
    <mergeCell ref="E25:I25"/>
    <mergeCell ref="E26:I26"/>
    <mergeCell ref="E27:I27"/>
    <mergeCell ref="E28:I28"/>
    <mergeCell ref="E29:I29"/>
    <mergeCell ref="C27:D27"/>
    <mergeCell ref="C28:D28"/>
    <mergeCell ref="C29:D29"/>
    <mergeCell ref="A1:I2"/>
    <mergeCell ref="C30:D30"/>
    <mergeCell ref="B16:I16"/>
    <mergeCell ref="B17:I17"/>
    <mergeCell ref="A19:I19"/>
    <mergeCell ref="A22:I22"/>
    <mergeCell ref="E23:I23"/>
    <mergeCell ref="B13:I13"/>
    <mergeCell ref="B15:I15"/>
    <mergeCell ref="A3:I3"/>
    <mergeCell ref="A4:I4"/>
    <mergeCell ref="A6:I10"/>
    <mergeCell ref="C25:D25"/>
    <mergeCell ref="C26:D26"/>
    <mergeCell ref="A5:I5"/>
    <mergeCell ref="A20:I20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67"/>
  <sheetViews>
    <sheetView showGridLines="0" topLeftCell="A13" zoomScale="120" zoomScaleNormal="120" workbookViewId="0">
      <pane xSplit="2" ySplit="3" topLeftCell="C124" activePane="bottomRight" state="frozen"/>
      <selection activeCell="A13" sqref="A13"/>
      <selection pane="topRight" activeCell="C13" sqref="C13"/>
      <selection pane="bottomLeft" activeCell="A16" sqref="A16"/>
      <selection pane="bottomRight" activeCell="A160" sqref="A160:J160"/>
    </sheetView>
  </sheetViews>
  <sheetFormatPr defaultRowHeight="12" x14ac:dyDescent="0.2"/>
  <cols>
    <col min="1" max="1" width="3.85546875" style="4" bestFit="1" customWidth="1"/>
    <col min="2" max="2" width="55.28515625" style="4" bestFit="1" customWidth="1"/>
    <col min="3" max="3" width="14" style="4" bestFit="1" customWidth="1"/>
    <col min="4" max="4" width="15.5703125" style="4" bestFit="1" customWidth="1"/>
    <col min="5" max="5" width="15.140625" style="4" bestFit="1" customWidth="1"/>
    <col min="6" max="6" width="15.28515625" style="4" customWidth="1"/>
    <col min="7" max="7" width="14.42578125" style="4" bestFit="1" customWidth="1"/>
    <col min="8" max="10" width="15.140625" style="4" bestFit="1" customWidth="1"/>
    <col min="11" max="11" width="10.5703125" style="4" bestFit="1" customWidth="1"/>
    <col min="12" max="16384" width="9.140625" style="4"/>
  </cols>
  <sheetData>
    <row r="1" spans="1:12" ht="15" customHeight="1" x14ac:dyDescent="0.2">
      <c r="A1" s="307" t="s">
        <v>63</v>
      </c>
      <c r="B1" s="308"/>
      <c r="C1" s="308"/>
      <c r="D1" s="309"/>
      <c r="E1" s="6"/>
      <c r="F1" s="6"/>
      <c r="G1" s="6"/>
      <c r="H1" s="6"/>
      <c r="I1" s="6"/>
      <c r="J1" s="6"/>
    </row>
    <row r="2" spans="1:12" ht="12.75" customHeight="1" thickBot="1" x14ac:dyDescent="0.25">
      <c r="A2" s="310" t="s">
        <v>105</v>
      </c>
      <c r="B2" s="311"/>
      <c r="C2" s="311"/>
      <c r="D2" s="312"/>
      <c r="E2" s="7"/>
      <c r="F2" s="7"/>
      <c r="G2" s="7"/>
      <c r="H2" s="7"/>
      <c r="I2" s="7"/>
      <c r="J2" s="7"/>
    </row>
    <row r="3" spans="1:12" ht="12.75" customHeight="1" x14ac:dyDescent="0.2">
      <c r="A3" s="324" t="s">
        <v>64</v>
      </c>
      <c r="B3" s="325"/>
      <c r="C3" s="325"/>
      <c r="D3" s="326"/>
      <c r="E3" s="8"/>
      <c r="F3" s="323"/>
      <c r="G3" s="323"/>
      <c r="H3" s="323"/>
      <c r="I3" s="323"/>
      <c r="J3" s="323"/>
    </row>
    <row r="4" spans="1:12" ht="12.75" customHeight="1" x14ac:dyDescent="0.2">
      <c r="A4" s="327" t="s">
        <v>94</v>
      </c>
      <c r="B4" s="328"/>
      <c r="C4" s="328"/>
      <c r="D4" s="329"/>
      <c r="E4" s="8"/>
      <c r="F4" s="323"/>
      <c r="G4" s="323"/>
      <c r="H4" s="323"/>
      <c r="I4" s="323"/>
      <c r="J4" s="323"/>
    </row>
    <row r="5" spans="1:12" ht="12.75" customHeight="1" x14ac:dyDescent="0.2">
      <c r="A5" s="327" t="s">
        <v>65</v>
      </c>
      <c r="B5" s="328"/>
      <c r="C5" s="328"/>
      <c r="D5" s="329"/>
      <c r="E5" s="8"/>
      <c r="F5" s="323"/>
      <c r="G5" s="323"/>
      <c r="H5" s="323"/>
      <c r="I5" s="323"/>
      <c r="J5" s="323"/>
    </row>
    <row r="6" spans="1:12" ht="12.75" customHeight="1" x14ac:dyDescent="0.2">
      <c r="A6" s="327" t="s">
        <v>95</v>
      </c>
      <c r="B6" s="328"/>
      <c r="C6" s="328"/>
      <c r="D6" s="329"/>
      <c r="E6" s="8"/>
      <c r="F6" s="323"/>
      <c r="G6" s="323"/>
      <c r="H6" s="323"/>
      <c r="I6" s="323"/>
      <c r="J6" s="323"/>
    </row>
    <row r="7" spans="1:12" x14ac:dyDescent="0.2">
      <c r="A7" s="330" t="s">
        <v>66</v>
      </c>
      <c r="B7" s="331"/>
      <c r="C7" s="331"/>
      <c r="D7" s="332"/>
      <c r="E7" s="9"/>
      <c r="F7" s="323"/>
      <c r="G7" s="323"/>
      <c r="H7" s="323"/>
      <c r="I7" s="323"/>
      <c r="J7" s="323"/>
    </row>
    <row r="8" spans="1:12" ht="12.75" customHeight="1" x14ac:dyDescent="0.2">
      <c r="A8" s="333" t="s">
        <v>70</v>
      </c>
      <c r="B8" s="334"/>
      <c r="C8" s="334"/>
      <c r="D8" s="335"/>
      <c r="E8" s="10"/>
      <c r="F8" s="323"/>
      <c r="G8" s="323"/>
      <c r="H8" s="323"/>
      <c r="I8" s="323"/>
      <c r="J8" s="323"/>
    </row>
    <row r="9" spans="1:12" ht="12.75" customHeight="1" x14ac:dyDescent="0.2">
      <c r="A9" s="319" t="s">
        <v>117</v>
      </c>
      <c r="B9" s="320"/>
      <c r="C9" s="320"/>
      <c r="D9" s="321"/>
      <c r="E9" s="11"/>
      <c r="F9" s="323"/>
      <c r="G9" s="323"/>
      <c r="H9" s="323"/>
      <c r="I9" s="323"/>
      <c r="J9" s="323"/>
    </row>
    <row r="10" spans="1:12" ht="12.75" customHeight="1" x14ac:dyDescent="0.2">
      <c r="A10" s="319" t="s">
        <v>67</v>
      </c>
      <c r="B10" s="320"/>
      <c r="C10" s="320"/>
      <c r="D10" s="321"/>
      <c r="E10" s="11"/>
      <c r="F10" s="323"/>
      <c r="G10" s="323"/>
      <c r="H10" s="323"/>
      <c r="I10" s="323"/>
      <c r="J10" s="323"/>
    </row>
    <row r="11" spans="1:12" ht="12.75" customHeight="1" x14ac:dyDescent="0.2">
      <c r="A11" s="337" t="s">
        <v>68</v>
      </c>
      <c r="B11" s="338"/>
      <c r="C11" s="338"/>
      <c r="D11" s="339"/>
      <c r="E11" s="12"/>
      <c r="F11" s="323"/>
      <c r="G11" s="323"/>
      <c r="H11" s="323"/>
      <c r="I11" s="323"/>
      <c r="J11" s="323"/>
    </row>
    <row r="12" spans="1:12" ht="12.75" thickBot="1" x14ac:dyDescent="0.25">
      <c r="A12" s="354" t="s">
        <v>69</v>
      </c>
      <c r="B12" s="355"/>
      <c r="C12" s="355"/>
      <c r="D12" s="356"/>
      <c r="E12" s="13"/>
      <c r="F12" s="323"/>
      <c r="G12" s="323"/>
      <c r="H12" s="323"/>
      <c r="I12" s="323"/>
      <c r="J12" s="323"/>
    </row>
    <row r="13" spans="1:12" ht="15" customHeight="1" x14ac:dyDescent="0.2">
      <c r="A13" s="293"/>
      <c r="B13" s="293"/>
      <c r="C13" s="293"/>
      <c r="D13" s="293"/>
      <c r="E13" s="294"/>
      <c r="F13" s="294"/>
      <c r="G13" s="294"/>
      <c r="H13" s="294"/>
      <c r="I13" s="294"/>
      <c r="J13" s="294"/>
      <c r="K13" s="14"/>
      <c r="L13" s="14"/>
    </row>
    <row r="14" spans="1:12" x14ac:dyDescent="0.2">
      <c r="A14" s="293"/>
      <c r="B14" s="293"/>
      <c r="C14" s="293"/>
      <c r="D14" s="293"/>
      <c r="E14" s="294"/>
      <c r="F14" s="294"/>
      <c r="G14" s="294"/>
      <c r="H14" s="294"/>
      <c r="I14" s="294"/>
      <c r="J14" s="294"/>
      <c r="K14" s="14"/>
      <c r="L14" s="14"/>
    </row>
    <row r="15" spans="1:12" s="15" customFormat="1" ht="48" x14ac:dyDescent="0.25">
      <c r="A15" s="357" t="s">
        <v>107</v>
      </c>
      <c r="B15" s="358"/>
      <c r="C15" s="361" t="str">
        <f>A148</f>
        <v>CARGO</v>
      </c>
      <c r="D15" s="362"/>
      <c r="E15" s="205" t="str">
        <f>B149</f>
        <v>Assistente de Informação e Comunicação</v>
      </c>
      <c r="F15" s="206" t="str">
        <f>B150</f>
        <v>Assistente de Restauração de Livros e Documentos</v>
      </c>
      <c r="G15" s="207" t="str">
        <f>B151</f>
        <v>Analista de Informação e Comunicação </v>
      </c>
      <c r="H15" s="208" t="str">
        <f>B152</f>
        <v>Analista de Gestão da Informação e Comunicação</v>
      </c>
      <c r="I15" s="173" t="str">
        <f>B153</f>
        <v>Analista Técnico-Administrativo de Informação e Comunicação</v>
      </c>
      <c r="J15" s="173" t="str">
        <f>B154</f>
        <v>Especialista Técnico-Administrativo de Informação e Comunicação</v>
      </c>
      <c r="L15" s="16"/>
    </row>
    <row r="16" spans="1:12" s="15" customFormat="1" ht="15" x14ac:dyDescent="0.25">
      <c r="A16" s="359"/>
      <c r="B16" s="360"/>
      <c r="C16" s="349" t="s">
        <v>202</v>
      </c>
      <c r="D16" s="350"/>
      <c r="E16" s="205" t="s">
        <v>203</v>
      </c>
      <c r="F16" s="206" t="s">
        <v>204</v>
      </c>
      <c r="G16" s="207" t="s">
        <v>205</v>
      </c>
      <c r="H16" s="207" t="s">
        <v>205</v>
      </c>
      <c r="I16" s="207" t="s">
        <v>205</v>
      </c>
      <c r="J16" s="207" t="s">
        <v>205</v>
      </c>
      <c r="L16" s="16"/>
    </row>
    <row r="17" spans="1:11" ht="15" customHeight="1" x14ac:dyDescent="0.2">
      <c r="A17" s="359"/>
      <c r="B17" s="360"/>
      <c r="C17" s="365" t="str">
        <f>C148</f>
        <v xml:space="preserve">SALÁRIO </v>
      </c>
      <c r="D17" s="366"/>
      <c r="E17" s="139">
        <f>C149</f>
        <v>4500</v>
      </c>
      <c r="F17" s="140">
        <f>C150</f>
        <v>4500</v>
      </c>
      <c r="G17" s="140">
        <f>C151</f>
        <v>5500</v>
      </c>
      <c r="H17" s="140">
        <f>C152</f>
        <v>7800</v>
      </c>
      <c r="I17" s="118">
        <f>C153</f>
        <v>8500</v>
      </c>
      <c r="J17" s="140">
        <f>C154</f>
        <v>11700</v>
      </c>
    </row>
    <row r="18" spans="1:11" ht="15" customHeight="1" x14ac:dyDescent="0.2">
      <c r="A18" s="359"/>
      <c r="B18" s="360"/>
      <c r="C18" s="364" t="str">
        <f>D148</f>
        <v>QUANTIDADE DE POSTOS</v>
      </c>
      <c r="D18" s="364"/>
      <c r="E18" s="17">
        <f>D149</f>
        <v>27</v>
      </c>
      <c r="F18" s="17">
        <f>D150</f>
        <v>11</v>
      </c>
      <c r="G18" s="17">
        <f>D151</f>
        <v>35</v>
      </c>
      <c r="H18" s="17">
        <f>D152</f>
        <v>30</v>
      </c>
      <c r="I18" s="17">
        <f>D153</f>
        <v>9</v>
      </c>
      <c r="J18" s="17">
        <f>D154</f>
        <v>2</v>
      </c>
    </row>
    <row r="19" spans="1:11" ht="15" customHeight="1" x14ac:dyDescent="0.2">
      <c r="A19" s="347"/>
      <c r="B19" s="347"/>
      <c r="C19" s="347"/>
      <c r="D19" s="347"/>
      <c r="E19" s="347"/>
      <c r="F19" s="347"/>
      <c r="G19" s="347"/>
      <c r="H19" s="347"/>
      <c r="I19" s="347"/>
      <c r="J19" s="347"/>
    </row>
    <row r="20" spans="1:11" ht="12.75" thickBot="1" x14ac:dyDescent="0.25">
      <c r="A20" s="318" t="s">
        <v>9</v>
      </c>
      <c r="B20" s="318"/>
      <c r="C20" s="318"/>
      <c r="D20" s="318"/>
      <c r="E20" s="169"/>
      <c r="F20" s="170"/>
      <c r="G20" s="170"/>
      <c r="H20" s="170"/>
      <c r="I20" s="170"/>
      <c r="J20" s="170"/>
    </row>
    <row r="21" spans="1:11" x14ac:dyDescent="0.2">
      <c r="A21" s="18">
        <v>1</v>
      </c>
      <c r="B21" s="299" t="s">
        <v>10</v>
      </c>
      <c r="C21" s="299"/>
      <c r="D21" s="19" t="s">
        <v>30</v>
      </c>
      <c r="E21" s="20" t="s">
        <v>11</v>
      </c>
      <c r="F21" s="20" t="s">
        <v>11</v>
      </c>
      <c r="G21" s="20" t="s">
        <v>11</v>
      </c>
      <c r="H21" s="20" t="s">
        <v>11</v>
      </c>
      <c r="I21" s="20" t="s">
        <v>11</v>
      </c>
      <c r="J21" s="20" t="s">
        <v>11</v>
      </c>
      <c r="K21" s="112"/>
    </row>
    <row r="22" spans="1:11" x14ac:dyDescent="0.2">
      <c r="A22" s="21" t="s">
        <v>12</v>
      </c>
      <c r="B22" s="296" t="s">
        <v>13</v>
      </c>
      <c r="C22" s="296"/>
      <c r="D22" s="22"/>
      <c r="E22" s="23">
        <f>+E17</f>
        <v>4500</v>
      </c>
      <c r="F22" s="24">
        <f t="shared" ref="F22:J22" si="0">+F17</f>
        <v>4500</v>
      </c>
      <c r="G22" s="24">
        <f t="shared" si="0"/>
        <v>5500</v>
      </c>
      <c r="H22" s="24">
        <f>+H17</f>
        <v>7800</v>
      </c>
      <c r="I22" s="24">
        <f t="shared" si="0"/>
        <v>8500</v>
      </c>
      <c r="J22" s="24">
        <f t="shared" si="0"/>
        <v>11700</v>
      </c>
    </row>
    <row r="23" spans="1:11" x14ac:dyDescent="0.2">
      <c r="A23" s="21" t="s">
        <v>14</v>
      </c>
      <c r="B23" s="259" t="s">
        <v>144</v>
      </c>
      <c r="C23" s="261"/>
      <c r="D23" s="25"/>
      <c r="E23" s="26"/>
      <c r="F23" s="27"/>
      <c r="G23" s="27"/>
      <c r="H23" s="27"/>
      <c r="I23" s="27"/>
      <c r="J23" s="27"/>
    </row>
    <row r="24" spans="1:11" x14ac:dyDescent="0.2">
      <c r="A24" s="21" t="s">
        <v>15</v>
      </c>
      <c r="B24" s="259" t="s">
        <v>112</v>
      </c>
      <c r="C24" s="261"/>
      <c r="D24" s="22"/>
      <c r="E24" s="24"/>
      <c r="F24" s="24"/>
      <c r="G24" s="24"/>
      <c r="H24" s="24"/>
      <c r="I24" s="24"/>
      <c r="J24" s="24"/>
    </row>
    <row r="25" spans="1:11" x14ac:dyDescent="0.2">
      <c r="A25" s="21" t="s">
        <v>16</v>
      </c>
      <c r="B25" s="259" t="s">
        <v>113</v>
      </c>
      <c r="C25" s="261"/>
      <c r="D25" s="22"/>
      <c r="E25" s="24"/>
      <c r="F25" s="24"/>
      <c r="G25" s="24"/>
      <c r="H25" s="24"/>
      <c r="I25" s="24"/>
      <c r="J25" s="24"/>
    </row>
    <row r="26" spans="1:11" x14ac:dyDescent="0.2">
      <c r="A26" s="21" t="s">
        <v>18</v>
      </c>
      <c r="B26" s="296" t="s">
        <v>103</v>
      </c>
      <c r="C26" s="296"/>
      <c r="D26" s="22"/>
      <c r="E26" s="24"/>
      <c r="F26" s="24"/>
      <c r="G26" s="24"/>
      <c r="H26" s="24"/>
      <c r="I26" s="24"/>
      <c r="J26" s="24"/>
    </row>
    <row r="27" spans="1:11" ht="12.75" thickBot="1" x14ac:dyDescent="0.25">
      <c r="A27" s="297" t="s">
        <v>0</v>
      </c>
      <c r="B27" s="298"/>
      <c r="C27" s="298"/>
      <c r="D27" s="28"/>
      <c r="E27" s="29">
        <f t="shared" ref="E27:J27" si="1">SUM(E22:E26)</f>
        <v>4500</v>
      </c>
      <c r="F27" s="29">
        <f t="shared" si="1"/>
        <v>4500</v>
      </c>
      <c r="G27" s="29">
        <f t="shared" si="1"/>
        <v>5500</v>
      </c>
      <c r="H27" s="29">
        <f t="shared" si="1"/>
        <v>7800</v>
      </c>
      <c r="I27" s="29">
        <f t="shared" si="1"/>
        <v>8500</v>
      </c>
      <c r="J27" s="29">
        <f t="shared" si="1"/>
        <v>11700</v>
      </c>
    </row>
    <row r="28" spans="1:11" x14ac:dyDescent="0.2">
      <c r="F28" s="5"/>
      <c r="G28" s="5"/>
      <c r="H28" s="5"/>
      <c r="I28" s="5"/>
      <c r="J28" s="5"/>
    </row>
    <row r="29" spans="1:11" x14ac:dyDescent="0.2">
      <c r="A29" s="323"/>
      <c r="B29" s="323"/>
      <c r="C29" s="323"/>
      <c r="D29" s="323"/>
      <c r="E29" s="323"/>
      <c r="F29" s="323"/>
      <c r="G29" s="323"/>
      <c r="H29" s="323"/>
      <c r="I29" s="323"/>
      <c r="J29" s="323"/>
    </row>
    <row r="30" spans="1:11" x14ac:dyDescent="0.2">
      <c r="A30" s="315" t="s">
        <v>21</v>
      </c>
      <c r="B30" s="315"/>
      <c r="C30" s="315"/>
      <c r="D30" s="315"/>
      <c r="E30" s="165"/>
      <c r="F30" s="168"/>
      <c r="G30" s="168"/>
      <c r="H30" s="168"/>
      <c r="I30" s="168"/>
      <c r="J30" s="168"/>
    </row>
    <row r="31" spans="1:11" x14ac:dyDescent="0.2">
      <c r="A31" s="30"/>
      <c r="B31" s="30"/>
      <c r="F31" s="5"/>
      <c r="G31" s="5"/>
      <c r="H31" s="5"/>
      <c r="I31" s="5"/>
      <c r="J31" s="5"/>
    </row>
    <row r="32" spans="1:11" x14ac:dyDescent="0.2">
      <c r="A32" s="314" t="s">
        <v>22</v>
      </c>
      <c r="B32" s="314"/>
      <c r="C32" s="314"/>
      <c r="D32" s="314"/>
      <c r="E32" s="174"/>
      <c r="F32" s="175"/>
      <c r="G32" s="175"/>
      <c r="H32" s="175"/>
      <c r="I32" s="175"/>
      <c r="J32" s="175"/>
    </row>
    <row r="33" spans="1:10" ht="12.75" thickBot="1" x14ac:dyDescent="0.25">
      <c r="F33" s="5"/>
      <c r="G33" s="5"/>
      <c r="H33" s="5"/>
      <c r="I33" s="5"/>
      <c r="J33" s="5"/>
    </row>
    <row r="34" spans="1:10" x14ac:dyDescent="0.2">
      <c r="A34" s="18" t="s">
        <v>23</v>
      </c>
      <c r="B34" s="299" t="s">
        <v>24</v>
      </c>
      <c r="C34" s="299"/>
      <c r="D34" s="19" t="s">
        <v>30</v>
      </c>
      <c r="E34" s="31" t="s">
        <v>11</v>
      </c>
      <c r="F34" s="31" t="s">
        <v>11</v>
      </c>
      <c r="G34" s="31" t="s">
        <v>11</v>
      </c>
      <c r="H34" s="31" t="s">
        <v>11</v>
      </c>
      <c r="I34" s="31" t="s">
        <v>11</v>
      </c>
      <c r="J34" s="31" t="s">
        <v>11</v>
      </c>
    </row>
    <row r="35" spans="1:10" x14ac:dyDescent="0.2">
      <c r="A35" s="21" t="s">
        <v>12</v>
      </c>
      <c r="B35" s="296" t="s">
        <v>25</v>
      </c>
      <c r="C35" s="296"/>
      <c r="D35" s="32">
        <v>8.3299999999999999E-2</v>
      </c>
      <c r="E35" s="24">
        <f>+E27*$D$35</f>
        <v>374.85</v>
      </c>
      <c r="F35" s="24">
        <f t="shared" ref="F35:J35" si="2">+F27*$D$35</f>
        <v>374.85</v>
      </c>
      <c r="G35" s="24">
        <f t="shared" si="2"/>
        <v>458.15</v>
      </c>
      <c r="H35" s="24">
        <f t="shared" si="2"/>
        <v>649.74</v>
      </c>
      <c r="I35" s="24">
        <f t="shared" si="2"/>
        <v>708.05</v>
      </c>
      <c r="J35" s="24">
        <f t="shared" si="2"/>
        <v>974.61</v>
      </c>
    </row>
    <row r="36" spans="1:10" x14ac:dyDescent="0.2">
      <c r="A36" s="21" t="s">
        <v>14</v>
      </c>
      <c r="B36" s="296" t="s">
        <v>26</v>
      </c>
      <c r="C36" s="296"/>
      <c r="D36" s="32">
        <v>0.121</v>
      </c>
      <c r="E36" s="24">
        <f>+E27*$D$36</f>
        <v>544.5</v>
      </c>
      <c r="F36" s="24">
        <f t="shared" ref="F36:J36" si="3">+F27*$D$36</f>
        <v>544.5</v>
      </c>
      <c r="G36" s="24">
        <f t="shared" si="3"/>
        <v>665.5</v>
      </c>
      <c r="H36" s="24">
        <f t="shared" si="3"/>
        <v>943.8</v>
      </c>
      <c r="I36" s="24">
        <f t="shared" si="3"/>
        <v>1028.5</v>
      </c>
      <c r="J36" s="24">
        <f t="shared" si="3"/>
        <v>1415.7</v>
      </c>
    </row>
    <row r="37" spans="1:10" x14ac:dyDescent="0.2">
      <c r="A37" s="316" t="s">
        <v>101</v>
      </c>
      <c r="B37" s="317"/>
      <c r="C37" s="317"/>
      <c r="D37" s="32">
        <f>D35+D36</f>
        <v>0.20429999999999998</v>
      </c>
      <c r="E37" s="33">
        <f>SUM(E35:E36)</f>
        <v>919.35</v>
      </c>
      <c r="F37" s="33">
        <f t="shared" ref="F37:J37" si="4">SUM(F35:F36)</f>
        <v>919.35</v>
      </c>
      <c r="G37" s="33">
        <f t="shared" si="4"/>
        <v>1123.6500000000001</v>
      </c>
      <c r="H37" s="33">
        <f>SUM(H35:H36)</f>
        <v>1593.54</v>
      </c>
      <c r="I37" s="33">
        <f>SUM(I35:I36)</f>
        <v>1736.55</v>
      </c>
      <c r="J37" s="33">
        <f t="shared" si="4"/>
        <v>2390.31</v>
      </c>
    </row>
    <row r="38" spans="1:10" x14ac:dyDescent="0.2">
      <c r="A38" s="340" t="s">
        <v>15</v>
      </c>
      <c r="B38" s="341" t="s">
        <v>100</v>
      </c>
      <c r="C38" s="341"/>
      <c r="D38" s="363">
        <f>D37*D55</f>
        <v>7.5182399999999996E-2</v>
      </c>
      <c r="E38" s="344">
        <f>E37*D55</f>
        <v>338.32080000000008</v>
      </c>
      <c r="F38" s="344">
        <f>F37*D55</f>
        <v>338.32080000000008</v>
      </c>
      <c r="G38" s="344">
        <f>G37*D55</f>
        <v>413.50320000000011</v>
      </c>
      <c r="H38" s="344">
        <f>H37*D55</f>
        <v>586.42272000000003</v>
      </c>
      <c r="I38" s="344">
        <f>I37*D55</f>
        <v>639.05040000000008</v>
      </c>
      <c r="J38" s="344">
        <f>J37*D55</f>
        <v>879.63408000000015</v>
      </c>
    </row>
    <row r="39" spans="1:10" x14ac:dyDescent="0.2">
      <c r="A39" s="340"/>
      <c r="B39" s="341"/>
      <c r="C39" s="341"/>
      <c r="D39" s="363"/>
      <c r="E39" s="344"/>
      <c r="F39" s="344"/>
      <c r="G39" s="344"/>
      <c r="H39" s="344"/>
      <c r="I39" s="344"/>
      <c r="J39" s="344"/>
    </row>
    <row r="40" spans="1:10" ht="12.75" thickBot="1" x14ac:dyDescent="0.25">
      <c r="A40" s="297" t="s">
        <v>0</v>
      </c>
      <c r="B40" s="298"/>
      <c r="C40" s="298"/>
      <c r="D40" s="34"/>
      <c r="E40" s="29">
        <f>E37+E38</f>
        <v>1257.6708000000001</v>
      </c>
      <c r="F40" s="29">
        <f>F37+F38</f>
        <v>1257.6708000000001</v>
      </c>
      <c r="G40" s="29">
        <f t="shared" ref="G40:J40" si="5">G37+G38</f>
        <v>1537.1532000000002</v>
      </c>
      <c r="H40" s="29">
        <f t="shared" si="5"/>
        <v>2179.96272</v>
      </c>
      <c r="I40" s="29">
        <f t="shared" si="5"/>
        <v>2375.6004000000003</v>
      </c>
      <c r="J40" s="29">
        <f t="shared" si="5"/>
        <v>3269.9440800000002</v>
      </c>
    </row>
    <row r="41" spans="1:10" x14ac:dyDescent="0.2">
      <c r="A41" s="348"/>
      <c r="B41" s="348"/>
      <c r="C41" s="348"/>
      <c r="D41" s="348"/>
      <c r="E41" s="348"/>
      <c r="F41" s="348"/>
      <c r="G41" s="348"/>
      <c r="H41" s="348"/>
      <c r="I41" s="348"/>
      <c r="J41" s="348"/>
    </row>
    <row r="42" spans="1:10" x14ac:dyDescent="0.2">
      <c r="A42" s="342"/>
      <c r="B42" s="343"/>
      <c r="C42" s="343"/>
      <c r="D42" s="343"/>
      <c r="E42" s="343"/>
      <c r="F42" s="343"/>
      <c r="G42" s="343"/>
      <c r="H42" s="343"/>
      <c r="I42" s="343"/>
      <c r="J42" s="343"/>
    </row>
    <row r="43" spans="1:10" x14ac:dyDescent="0.2">
      <c r="A43" s="322"/>
      <c r="B43" s="323"/>
      <c r="C43" s="323"/>
    </row>
    <row r="44" spans="1:10" ht="12.75" customHeight="1" x14ac:dyDescent="0.2">
      <c r="A44" s="345" t="s">
        <v>27</v>
      </c>
      <c r="B44" s="345"/>
      <c r="C44" s="345"/>
      <c r="D44" s="345"/>
      <c r="E44" s="176"/>
      <c r="F44" s="177"/>
      <c r="G44" s="177"/>
      <c r="H44" s="177"/>
      <c r="I44" s="177"/>
      <c r="J44" s="177"/>
    </row>
    <row r="45" spans="1:10" ht="12.75" thickBot="1" x14ac:dyDescent="0.25">
      <c r="A45" s="345"/>
      <c r="B45" s="345"/>
      <c r="C45" s="345"/>
      <c r="D45" s="345"/>
      <c r="E45" s="177"/>
      <c r="F45" s="177"/>
      <c r="G45" s="177"/>
      <c r="H45" s="177"/>
      <c r="I45" s="177"/>
      <c r="J45" s="177"/>
    </row>
    <row r="46" spans="1:10" x14ac:dyDescent="0.2">
      <c r="A46" s="18" t="s">
        <v>28</v>
      </c>
      <c r="B46" s="299" t="s">
        <v>29</v>
      </c>
      <c r="C46" s="299"/>
      <c r="D46" s="19" t="s">
        <v>30</v>
      </c>
      <c r="E46" s="35" t="s">
        <v>11</v>
      </c>
      <c r="F46" s="35" t="s">
        <v>11</v>
      </c>
      <c r="G46" s="35" t="s">
        <v>11</v>
      </c>
      <c r="H46" s="35" t="s">
        <v>11</v>
      </c>
      <c r="I46" s="35" t="s">
        <v>11</v>
      </c>
      <c r="J46" s="35" t="s">
        <v>11</v>
      </c>
    </row>
    <row r="47" spans="1:10" x14ac:dyDescent="0.2">
      <c r="A47" s="21" t="s">
        <v>12</v>
      </c>
      <c r="B47" s="296" t="s">
        <v>31</v>
      </c>
      <c r="C47" s="296"/>
      <c r="D47" s="32">
        <v>0.2</v>
      </c>
      <c r="E47" s="24">
        <f t="shared" ref="E47:J47" si="6">+E27*$D$47</f>
        <v>900</v>
      </c>
      <c r="F47" s="24">
        <f t="shared" si="6"/>
        <v>900</v>
      </c>
      <c r="G47" s="24">
        <f t="shared" si="6"/>
        <v>1100</v>
      </c>
      <c r="H47" s="24">
        <f t="shared" si="6"/>
        <v>1560</v>
      </c>
      <c r="I47" s="24">
        <f t="shared" si="6"/>
        <v>1700</v>
      </c>
      <c r="J47" s="24">
        <f t="shared" si="6"/>
        <v>2340</v>
      </c>
    </row>
    <row r="48" spans="1:10" x14ac:dyDescent="0.2">
      <c r="A48" s="21" t="s">
        <v>14</v>
      </c>
      <c r="B48" s="296" t="s">
        <v>32</v>
      </c>
      <c r="C48" s="296"/>
      <c r="D48" s="32">
        <v>2.5000000000000001E-2</v>
      </c>
      <c r="E48" s="24">
        <f t="shared" ref="E48:J48" si="7">+E27*$D$48</f>
        <v>112.5</v>
      </c>
      <c r="F48" s="24">
        <f t="shared" si="7"/>
        <v>112.5</v>
      </c>
      <c r="G48" s="24">
        <f>+G27*$D$48</f>
        <v>137.5</v>
      </c>
      <c r="H48" s="24">
        <f t="shared" si="7"/>
        <v>195</v>
      </c>
      <c r="I48" s="24">
        <f t="shared" si="7"/>
        <v>212.5</v>
      </c>
      <c r="J48" s="24">
        <f t="shared" si="7"/>
        <v>292.5</v>
      </c>
    </row>
    <row r="49" spans="1:12" x14ac:dyDescent="0.2">
      <c r="A49" s="21" t="s">
        <v>15</v>
      </c>
      <c r="B49" s="296" t="s">
        <v>214</v>
      </c>
      <c r="C49" s="296"/>
      <c r="D49" s="36">
        <v>0.03</v>
      </c>
      <c r="E49" s="24">
        <f>+E27*$D$49</f>
        <v>135</v>
      </c>
      <c r="F49" s="24">
        <f t="shared" ref="F49:J49" si="8">+F27*$D$49</f>
        <v>135</v>
      </c>
      <c r="G49" s="24">
        <f t="shared" si="8"/>
        <v>165</v>
      </c>
      <c r="H49" s="24">
        <f t="shared" si="8"/>
        <v>234</v>
      </c>
      <c r="I49" s="24">
        <f t="shared" si="8"/>
        <v>255</v>
      </c>
      <c r="J49" s="24">
        <f t="shared" si="8"/>
        <v>351</v>
      </c>
    </row>
    <row r="50" spans="1:12" x14ac:dyDescent="0.2">
      <c r="A50" s="21" t="s">
        <v>16</v>
      </c>
      <c r="B50" s="296" t="s">
        <v>34</v>
      </c>
      <c r="C50" s="296"/>
      <c r="D50" s="32">
        <v>1.4999999999999999E-2</v>
      </c>
      <c r="E50" s="24">
        <f t="shared" ref="E50:J50" si="9">+E27*$D$50</f>
        <v>67.5</v>
      </c>
      <c r="F50" s="24">
        <f t="shared" si="9"/>
        <v>67.5</v>
      </c>
      <c r="G50" s="24">
        <f>+G27*$D$50</f>
        <v>82.5</v>
      </c>
      <c r="H50" s="24">
        <f t="shared" si="9"/>
        <v>117</v>
      </c>
      <c r="I50" s="24">
        <f t="shared" si="9"/>
        <v>127.5</v>
      </c>
      <c r="J50" s="24">
        <f t="shared" si="9"/>
        <v>175.5</v>
      </c>
      <c r="K50" s="37"/>
    </row>
    <row r="51" spans="1:12" x14ac:dyDescent="0.2">
      <c r="A51" s="21" t="s">
        <v>17</v>
      </c>
      <c r="B51" s="296" t="s">
        <v>35</v>
      </c>
      <c r="C51" s="296"/>
      <c r="D51" s="32">
        <v>0.01</v>
      </c>
      <c r="E51" s="24">
        <f>+E27*$D$51</f>
        <v>45</v>
      </c>
      <c r="F51" s="24">
        <f t="shared" ref="F51:J51" si="10">+F27*$D$51</f>
        <v>45</v>
      </c>
      <c r="G51" s="24">
        <f t="shared" si="10"/>
        <v>55</v>
      </c>
      <c r="H51" s="24">
        <f t="shared" si="10"/>
        <v>78</v>
      </c>
      <c r="I51" s="24">
        <f t="shared" si="10"/>
        <v>85</v>
      </c>
      <c r="J51" s="24">
        <f t="shared" si="10"/>
        <v>117</v>
      </c>
    </row>
    <row r="52" spans="1:12" x14ac:dyDescent="0.2">
      <c r="A52" s="21" t="s">
        <v>18</v>
      </c>
      <c r="B52" s="296" t="s">
        <v>1</v>
      </c>
      <c r="C52" s="296"/>
      <c r="D52" s="32">
        <v>6.0000000000000001E-3</v>
      </c>
      <c r="E52" s="24">
        <f>+E27*$D$52</f>
        <v>27</v>
      </c>
      <c r="F52" s="24">
        <f t="shared" ref="F52:J52" si="11">+F27*$D$52</f>
        <v>27</v>
      </c>
      <c r="G52" s="24">
        <f t="shared" si="11"/>
        <v>33</v>
      </c>
      <c r="H52" s="24">
        <f t="shared" si="11"/>
        <v>46.800000000000004</v>
      </c>
      <c r="I52" s="24">
        <f t="shared" si="11"/>
        <v>51</v>
      </c>
      <c r="J52" s="24">
        <f t="shared" si="11"/>
        <v>70.2</v>
      </c>
    </row>
    <row r="53" spans="1:12" x14ac:dyDescent="0.2">
      <c r="A53" s="21" t="s">
        <v>19</v>
      </c>
      <c r="B53" s="296" t="s">
        <v>2</v>
      </c>
      <c r="C53" s="296"/>
      <c r="D53" s="32">
        <v>2E-3</v>
      </c>
      <c r="E53" s="24">
        <f>+E27*$D$53</f>
        <v>9</v>
      </c>
      <c r="F53" s="24">
        <f t="shared" ref="F53:J53" si="12">+F27*$D$53</f>
        <v>9</v>
      </c>
      <c r="G53" s="24">
        <f t="shared" si="12"/>
        <v>11</v>
      </c>
      <c r="H53" s="24">
        <f t="shared" si="12"/>
        <v>15.6</v>
      </c>
      <c r="I53" s="24">
        <f t="shared" si="12"/>
        <v>17</v>
      </c>
      <c r="J53" s="24">
        <f t="shared" si="12"/>
        <v>23.400000000000002</v>
      </c>
    </row>
    <row r="54" spans="1:12" x14ac:dyDescent="0.2">
      <c r="A54" s="21" t="s">
        <v>36</v>
      </c>
      <c r="B54" s="296" t="s">
        <v>3</v>
      </c>
      <c r="C54" s="296"/>
      <c r="D54" s="32">
        <v>0.08</v>
      </c>
      <c r="E54" s="24">
        <f>+E27*$D$54</f>
        <v>360</v>
      </c>
      <c r="F54" s="24">
        <f t="shared" ref="F54:J54" si="13">+F27*$D$54</f>
        <v>360</v>
      </c>
      <c r="G54" s="24">
        <f>+G27*$D$54</f>
        <v>440</v>
      </c>
      <c r="H54" s="24">
        <f t="shared" si="13"/>
        <v>624</v>
      </c>
      <c r="I54" s="24">
        <f t="shared" si="13"/>
        <v>680</v>
      </c>
      <c r="J54" s="24">
        <f t="shared" si="13"/>
        <v>936</v>
      </c>
    </row>
    <row r="55" spans="1:12" ht="12.75" thickBot="1" x14ac:dyDescent="0.25">
      <c r="A55" s="297" t="s">
        <v>37</v>
      </c>
      <c r="B55" s="298"/>
      <c r="C55" s="298"/>
      <c r="D55" s="34">
        <f>SUM(D47:D54)</f>
        <v>0.36800000000000005</v>
      </c>
      <c r="E55" s="29">
        <f>SUM(E47:E54)</f>
        <v>1656</v>
      </c>
      <c r="F55" s="29">
        <f t="shared" ref="F55:G55" si="14">SUM(F47:F54)</f>
        <v>1656</v>
      </c>
      <c r="G55" s="29">
        <f t="shared" si="14"/>
        <v>2024</v>
      </c>
      <c r="H55" s="29">
        <f t="shared" ref="H55:J55" si="15">SUM(H47:H54)</f>
        <v>2870.4</v>
      </c>
      <c r="I55" s="29">
        <f t="shared" si="15"/>
        <v>3128</v>
      </c>
      <c r="J55" s="29">
        <f t="shared" si="15"/>
        <v>4305.6000000000004</v>
      </c>
    </row>
    <row r="56" spans="1:12" x14ac:dyDescent="0.2">
      <c r="A56" s="346"/>
      <c r="B56" s="346"/>
      <c r="C56" s="346"/>
      <c r="D56" s="346"/>
      <c r="E56" s="346"/>
      <c r="F56" s="346"/>
      <c r="G56" s="346"/>
      <c r="H56" s="346"/>
      <c r="I56" s="346"/>
      <c r="J56" s="346"/>
    </row>
    <row r="58" spans="1:12" x14ac:dyDescent="0.2">
      <c r="A58" s="314" t="s">
        <v>38</v>
      </c>
      <c r="B58" s="314"/>
      <c r="C58" s="314"/>
      <c r="D58" s="314"/>
      <c r="E58" s="174"/>
      <c r="F58" s="177"/>
      <c r="G58" s="177"/>
      <c r="H58" s="177"/>
      <c r="I58" s="177"/>
      <c r="J58" s="177"/>
    </row>
    <row r="59" spans="1:12" ht="12.75" thickBot="1" x14ac:dyDescent="0.25"/>
    <row r="60" spans="1:12" x14ac:dyDescent="0.2">
      <c r="A60" s="18" t="s">
        <v>39</v>
      </c>
      <c r="B60" s="299" t="s">
        <v>40</v>
      </c>
      <c r="C60" s="299"/>
      <c r="D60" s="299"/>
      <c r="E60" s="35" t="s">
        <v>11</v>
      </c>
      <c r="F60" s="35" t="s">
        <v>11</v>
      </c>
      <c r="G60" s="35" t="s">
        <v>11</v>
      </c>
      <c r="H60" s="35" t="s">
        <v>11</v>
      </c>
      <c r="I60" s="35" t="s">
        <v>11</v>
      </c>
      <c r="J60" s="35" t="s">
        <v>11</v>
      </c>
    </row>
    <row r="61" spans="1:12" x14ac:dyDescent="0.2">
      <c r="A61" s="21" t="s">
        <v>12</v>
      </c>
      <c r="B61" s="296" t="s">
        <v>130</v>
      </c>
      <c r="C61" s="296"/>
      <c r="D61" s="129">
        <v>5</v>
      </c>
      <c r="E61" s="24">
        <f>'BENEFÍCIOS '!K5</f>
        <v>150</v>
      </c>
      <c r="F61" s="24">
        <f>'BENEFÍCIOS '!K6</f>
        <v>150</v>
      </c>
      <c r="G61" s="24">
        <f>'BENEFÍCIOS '!K7</f>
        <v>90</v>
      </c>
      <c r="H61" s="24">
        <f>'BENEFÍCIOS '!K8</f>
        <v>0</v>
      </c>
      <c r="I61" s="24">
        <f>'BENEFÍCIOS '!K9</f>
        <v>0</v>
      </c>
      <c r="J61" s="24">
        <f>'BENEFÍCIOS '!K10</f>
        <v>0</v>
      </c>
    </row>
    <row r="62" spans="1:12" x14ac:dyDescent="0.2">
      <c r="A62" s="21" t="s">
        <v>14</v>
      </c>
      <c r="B62" s="296" t="s">
        <v>131</v>
      </c>
      <c r="C62" s="296"/>
      <c r="D62" s="129">
        <v>35</v>
      </c>
      <c r="E62" s="24">
        <f>'BENEFÍCIOS '!I18</f>
        <v>727.65</v>
      </c>
      <c r="F62" s="24">
        <f>'BENEFÍCIOS '!I19</f>
        <v>727.65</v>
      </c>
      <c r="G62" s="24">
        <f>'BENEFÍCIOS '!I20</f>
        <v>727.65</v>
      </c>
      <c r="H62" s="24">
        <f>'BENEFÍCIOS '!I21</f>
        <v>727.65</v>
      </c>
      <c r="I62" s="24">
        <f>'BENEFÍCIOS '!I22</f>
        <v>727.65</v>
      </c>
      <c r="J62" s="24">
        <f>'BENEFÍCIOS '!I23</f>
        <v>727.65</v>
      </c>
      <c r="K62" s="112"/>
      <c r="L62" s="112"/>
    </row>
    <row r="63" spans="1:12" x14ac:dyDescent="0.2">
      <c r="A63" s="21" t="s">
        <v>15</v>
      </c>
      <c r="B63" s="296" t="s">
        <v>197</v>
      </c>
      <c r="C63" s="296"/>
      <c r="D63" s="130">
        <v>299.77</v>
      </c>
      <c r="E63" s="138">
        <v>299.77</v>
      </c>
      <c r="F63" s="138">
        <v>299.77</v>
      </c>
      <c r="G63" s="138">
        <v>299.77</v>
      </c>
      <c r="H63" s="138">
        <v>299.77</v>
      </c>
      <c r="I63" s="138">
        <v>299.77</v>
      </c>
      <c r="J63" s="138">
        <v>299.77</v>
      </c>
    </row>
    <row r="64" spans="1:12" x14ac:dyDescent="0.2">
      <c r="A64" s="21" t="s">
        <v>16</v>
      </c>
      <c r="B64" s="56" t="s">
        <v>216</v>
      </c>
      <c r="C64" s="56"/>
      <c r="D64" s="130">
        <v>526.64</v>
      </c>
      <c r="E64" s="138">
        <f>'BENEFÍCIOS '!G31</f>
        <v>105.328</v>
      </c>
      <c r="F64" s="138">
        <f>'BENEFÍCIOS '!G32</f>
        <v>105.328</v>
      </c>
      <c r="G64" s="138">
        <f>'BENEFÍCIOS '!G33</f>
        <v>105.328</v>
      </c>
      <c r="H64" s="138">
        <f>'BENEFÍCIOS '!G34</f>
        <v>105.328</v>
      </c>
      <c r="I64" s="138">
        <f>'BENEFÍCIOS '!G35</f>
        <v>105.328</v>
      </c>
      <c r="J64" s="138">
        <f>'BENEFÍCIOS '!G36</f>
        <v>105.328</v>
      </c>
    </row>
    <row r="65" spans="1:10" x14ac:dyDescent="0.2">
      <c r="A65" s="316" t="s">
        <v>0</v>
      </c>
      <c r="B65" s="317"/>
      <c r="C65" s="317"/>
      <c r="D65" s="317"/>
      <c r="E65" s="108">
        <f t="shared" ref="E65:J65" si="16">SUM(E61:E64)</f>
        <v>1282.748</v>
      </c>
      <c r="F65" s="33">
        <f t="shared" si="16"/>
        <v>1282.748</v>
      </c>
      <c r="G65" s="33">
        <f t="shared" si="16"/>
        <v>1222.748</v>
      </c>
      <c r="H65" s="33">
        <f t="shared" si="16"/>
        <v>1132.748</v>
      </c>
      <c r="I65" s="33">
        <f t="shared" si="16"/>
        <v>1132.748</v>
      </c>
      <c r="J65" s="33">
        <f t="shared" si="16"/>
        <v>1132.748</v>
      </c>
    </row>
    <row r="67" spans="1:10" x14ac:dyDescent="0.2">
      <c r="A67" s="314" t="s">
        <v>41</v>
      </c>
      <c r="B67" s="314"/>
      <c r="C67" s="314"/>
      <c r="D67" s="314"/>
      <c r="E67" s="314"/>
      <c r="F67" s="314"/>
      <c r="G67" s="314"/>
      <c r="H67" s="314"/>
      <c r="I67" s="314"/>
      <c r="J67" s="314"/>
    </row>
    <row r="68" spans="1:10" ht="12.75" thickBot="1" x14ac:dyDescent="0.25"/>
    <row r="69" spans="1:10" x14ac:dyDescent="0.2">
      <c r="A69" s="18">
        <v>2</v>
      </c>
      <c r="B69" s="299" t="s">
        <v>42</v>
      </c>
      <c r="C69" s="299"/>
      <c r="D69" s="19"/>
      <c r="E69" s="35" t="s">
        <v>11</v>
      </c>
      <c r="F69" s="35" t="s">
        <v>11</v>
      </c>
      <c r="G69" s="35" t="s">
        <v>11</v>
      </c>
      <c r="H69" s="35" t="s">
        <v>11</v>
      </c>
      <c r="I69" s="35" t="s">
        <v>11</v>
      </c>
      <c r="J69" s="35" t="s">
        <v>11</v>
      </c>
    </row>
    <row r="70" spans="1:10" x14ac:dyDescent="0.2">
      <c r="A70" s="21" t="s">
        <v>23</v>
      </c>
      <c r="B70" s="296" t="s">
        <v>24</v>
      </c>
      <c r="C70" s="296"/>
      <c r="D70" s="22"/>
      <c r="E70" s="24">
        <f t="shared" ref="E70:J70" si="17">E40</f>
        <v>1257.6708000000001</v>
      </c>
      <c r="F70" s="24">
        <f t="shared" si="17"/>
        <v>1257.6708000000001</v>
      </c>
      <c r="G70" s="24">
        <f t="shared" si="17"/>
        <v>1537.1532000000002</v>
      </c>
      <c r="H70" s="24">
        <f t="shared" si="17"/>
        <v>2179.96272</v>
      </c>
      <c r="I70" s="24">
        <f t="shared" si="17"/>
        <v>2375.6004000000003</v>
      </c>
      <c r="J70" s="24">
        <f t="shared" si="17"/>
        <v>3269.9440800000002</v>
      </c>
    </row>
    <row r="71" spans="1:10" x14ac:dyDescent="0.2">
      <c r="A71" s="21" t="s">
        <v>28</v>
      </c>
      <c r="B71" s="296" t="s">
        <v>29</v>
      </c>
      <c r="C71" s="296"/>
      <c r="D71" s="22"/>
      <c r="E71" s="24">
        <f t="shared" ref="E71:J71" si="18">+E55</f>
        <v>1656</v>
      </c>
      <c r="F71" s="24">
        <f t="shared" si="18"/>
        <v>1656</v>
      </c>
      <c r="G71" s="24">
        <f t="shared" si="18"/>
        <v>2024</v>
      </c>
      <c r="H71" s="24">
        <f t="shared" si="18"/>
        <v>2870.4</v>
      </c>
      <c r="I71" s="24">
        <f t="shared" si="18"/>
        <v>3128</v>
      </c>
      <c r="J71" s="24">
        <f t="shared" si="18"/>
        <v>4305.6000000000004</v>
      </c>
    </row>
    <row r="72" spans="1:10" x14ac:dyDescent="0.2">
      <c r="A72" s="21" t="s">
        <v>39</v>
      </c>
      <c r="B72" s="296" t="s">
        <v>40</v>
      </c>
      <c r="C72" s="296"/>
      <c r="D72" s="22"/>
      <c r="E72" s="24">
        <f t="shared" ref="E72:J72" si="19">+E65</f>
        <v>1282.748</v>
      </c>
      <c r="F72" s="24">
        <f>+F65</f>
        <v>1282.748</v>
      </c>
      <c r="G72" s="24">
        <f>+G65</f>
        <v>1222.748</v>
      </c>
      <c r="H72" s="24">
        <f t="shared" si="19"/>
        <v>1132.748</v>
      </c>
      <c r="I72" s="24">
        <f t="shared" si="19"/>
        <v>1132.748</v>
      </c>
      <c r="J72" s="24">
        <f t="shared" si="19"/>
        <v>1132.748</v>
      </c>
    </row>
    <row r="73" spans="1:10" ht="12.75" customHeight="1" thickBot="1" x14ac:dyDescent="0.25">
      <c r="A73" s="297" t="s">
        <v>0</v>
      </c>
      <c r="B73" s="298"/>
      <c r="C73" s="298"/>
      <c r="D73" s="34"/>
      <c r="E73" s="38">
        <f>SUM(E70:E72)</f>
        <v>4196.4187999999995</v>
      </c>
      <c r="F73" s="38">
        <f t="shared" ref="F73:J73" si="20">SUM(F70:F72)</f>
        <v>4196.4187999999995</v>
      </c>
      <c r="G73" s="38">
        <f t="shared" si="20"/>
        <v>4783.9012000000002</v>
      </c>
      <c r="H73" s="38">
        <f t="shared" si="20"/>
        <v>6183.1107200000006</v>
      </c>
      <c r="I73" s="38">
        <f t="shared" si="20"/>
        <v>6636.3484000000008</v>
      </c>
      <c r="J73" s="38">
        <f t="shared" si="20"/>
        <v>8708.2920800000011</v>
      </c>
    </row>
    <row r="74" spans="1:10" x14ac:dyDescent="0.2">
      <c r="A74" s="39"/>
      <c r="B74" s="39"/>
    </row>
    <row r="76" spans="1:10" x14ac:dyDescent="0.2">
      <c r="A76" s="315" t="s">
        <v>43</v>
      </c>
      <c r="B76" s="315"/>
      <c r="C76" s="315"/>
      <c r="D76" s="315"/>
      <c r="E76" s="165"/>
      <c r="F76" s="166"/>
      <c r="G76" s="166"/>
      <c r="H76" s="166"/>
      <c r="I76" s="166"/>
      <c r="J76" s="166"/>
    </row>
    <row r="77" spans="1:10" ht="12.75" thickBot="1" x14ac:dyDescent="0.25"/>
    <row r="78" spans="1:10" x14ac:dyDescent="0.2">
      <c r="A78" s="18">
        <v>3</v>
      </c>
      <c r="B78" s="299" t="s">
        <v>44</v>
      </c>
      <c r="C78" s="299"/>
      <c r="D78" s="19" t="s">
        <v>30</v>
      </c>
      <c r="E78" s="35" t="s">
        <v>11</v>
      </c>
      <c r="F78" s="35" t="s">
        <v>11</v>
      </c>
      <c r="G78" s="35" t="s">
        <v>11</v>
      </c>
      <c r="H78" s="35" t="s">
        <v>11</v>
      </c>
      <c r="I78" s="35" t="s">
        <v>11</v>
      </c>
      <c r="J78" s="35" t="s">
        <v>11</v>
      </c>
    </row>
    <row r="79" spans="1:10" x14ac:dyDescent="0.2">
      <c r="A79" s="21" t="s">
        <v>12</v>
      </c>
      <c r="B79" s="296" t="s">
        <v>45</v>
      </c>
      <c r="C79" s="296"/>
      <c r="D79" s="36">
        <v>4.1999999999999997E-3</v>
      </c>
      <c r="E79" s="24">
        <f t="shared" ref="E79:J79" si="21">+E27*$D$79</f>
        <v>18.899999999999999</v>
      </c>
      <c r="F79" s="24">
        <f t="shared" si="21"/>
        <v>18.899999999999999</v>
      </c>
      <c r="G79" s="24">
        <f t="shared" si="21"/>
        <v>23.099999999999998</v>
      </c>
      <c r="H79" s="24">
        <f t="shared" si="21"/>
        <v>32.76</v>
      </c>
      <c r="I79" s="24">
        <f t="shared" si="21"/>
        <v>35.699999999999996</v>
      </c>
      <c r="J79" s="24">
        <f t="shared" si="21"/>
        <v>49.139999999999993</v>
      </c>
    </row>
    <row r="80" spans="1:10" x14ac:dyDescent="0.2">
      <c r="A80" s="21" t="s">
        <v>14</v>
      </c>
      <c r="B80" s="296" t="s">
        <v>46</v>
      </c>
      <c r="C80" s="296"/>
      <c r="D80" s="32">
        <f>+D79*D54</f>
        <v>3.3599999999999998E-4</v>
      </c>
      <c r="E80" s="24">
        <f t="shared" ref="E80:J80" si="22">+E27*$D$80</f>
        <v>1.512</v>
      </c>
      <c r="F80" s="24">
        <f t="shared" si="22"/>
        <v>1.512</v>
      </c>
      <c r="G80" s="24">
        <f t="shared" si="22"/>
        <v>1.8479999999999999</v>
      </c>
      <c r="H80" s="24">
        <f t="shared" si="22"/>
        <v>2.6208</v>
      </c>
      <c r="I80" s="24">
        <f t="shared" si="22"/>
        <v>2.8559999999999999</v>
      </c>
      <c r="J80" s="24">
        <f t="shared" si="22"/>
        <v>3.9311999999999996</v>
      </c>
    </row>
    <row r="81" spans="1:10" x14ac:dyDescent="0.2">
      <c r="A81" s="21" t="s">
        <v>15</v>
      </c>
      <c r="B81" s="296" t="s">
        <v>47</v>
      </c>
      <c r="C81" s="296"/>
      <c r="D81" s="32">
        <f>4%*D79</f>
        <v>1.6799999999999999E-4</v>
      </c>
      <c r="E81" s="24">
        <f t="shared" ref="E81:J81" si="23">+E27*$D$81</f>
        <v>0.75600000000000001</v>
      </c>
      <c r="F81" s="24">
        <f t="shared" si="23"/>
        <v>0.75600000000000001</v>
      </c>
      <c r="G81" s="24">
        <f t="shared" si="23"/>
        <v>0.92399999999999993</v>
      </c>
      <c r="H81" s="24">
        <f t="shared" si="23"/>
        <v>1.3104</v>
      </c>
      <c r="I81" s="24">
        <f t="shared" si="23"/>
        <v>1.4279999999999999</v>
      </c>
      <c r="J81" s="24">
        <f t="shared" si="23"/>
        <v>1.9655999999999998</v>
      </c>
    </row>
    <row r="82" spans="1:10" x14ac:dyDescent="0.2">
      <c r="A82" s="21" t="s">
        <v>16</v>
      </c>
      <c r="B82" s="296" t="s">
        <v>48</v>
      </c>
      <c r="C82" s="296"/>
      <c r="D82" s="36">
        <v>1.9400000000000001E-2</v>
      </c>
      <c r="E82" s="24">
        <f t="shared" ref="E82:J82" si="24">+E27*$D$82</f>
        <v>87.3</v>
      </c>
      <c r="F82" s="24">
        <f t="shared" si="24"/>
        <v>87.3</v>
      </c>
      <c r="G82" s="24">
        <f t="shared" si="24"/>
        <v>106.7</v>
      </c>
      <c r="H82" s="24">
        <f t="shared" si="24"/>
        <v>151.32</v>
      </c>
      <c r="I82" s="24">
        <f t="shared" si="24"/>
        <v>164.9</v>
      </c>
      <c r="J82" s="24">
        <f t="shared" si="24"/>
        <v>226.98000000000002</v>
      </c>
    </row>
    <row r="83" spans="1:10" x14ac:dyDescent="0.2">
      <c r="A83" s="21" t="s">
        <v>17</v>
      </c>
      <c r="B83" s="296" t="s">
        <v>49</v>
      </c>
      <c r="C83" s="296"/>
      <c r="D83" s="32">
        <f>+D82*D55</f>
        <v>7.1392000000000009E-3</v>
      </c>
      <c r="E83" s="24">
        <f t="shared" ref="E83:J83" si="25">+E27*$D$83</f>
        <v>32.126400000000004</v>
      </c>
      <c r="F83" s="24">
        <f t="shared" si="25"/>
        <v>32.126400000000004</v>
      </c>
      <c r="G83" s="24">
        <f t="shared" si="25"/>
        <v>39.265600000000006</v>
      </c>
      <c r="H83" s="24">
        <f t="shared" si="25"/>
        <v>55.685760000000009</v>
      </c>
      <c r="I83" s="24">
        <f t="shared" si="25"/>
        <v>60.683200000000006</v>
      </c>
      <c r="J83" s="24">
        <f t="shared" si="25"/>
        <v>83.52864000000001</v>
      </c>
    </row>
    <row r="84" spans="1:10" x14ac:dyDescent="0.2">
      <c r="A84" s="21" t="s">
        <v>18</v>
      </c>
      <c r="B84" s="296" t="s">
        <v>139</v>
      </c>
      <c r="C84" s="296"/>
      <c r="D84" s="32">
        <f>40%*D82</f>
        <v>7.7600000000000004E-3</v>
      </c>
      <c r="E84" s="24">
        <f t="shared" ref="E84:J84" si="26">+E27*$D$84</f>
        <v>34.92</v>
      </c>
      <c r="F84" s="24">
        <f t="shared" si="26"/>
        <v>34.92</v>
      </c>
      <c r="G84" s="24">
        <f t="shared" si="26"/>
        <v>42.68</v>
      </c>
      <c r="H84" s="24">
        <f t="shared" si="26"/>
        <v>60.528000000000006</v>
      </c>
      <c r="I84" s="24">
        <f t="shared" si="26"/>
        <v>65.960000000000008</v>
      </c>
      <c r="J84" s="24">
        <f t="shared" si="26"/>
        <v>90.792000000000002</v>
      </c>
    </row>
    <row r="85" spans="1:10" ht="12.75" thickBot="1" x14ac:dyDescent="0.25">
      <c r="A85" s="297" t="s">
        <v>0</v>
      </c>
      <c r="B85" s="298"/>
      <c r="C85" s="298"/>
      <c r="D85" s="34">
        <f>SUM(D79:D84)</f>
        <v>3.9003200000000002E-2</v>
      </c>
      <c r="E85" s="29">
        <f>SUM(E79:E84)</f>
        <v>175.51440000000002</v>
      </c>
      <c r="F85" s="29">
        <f t="shared" ref="F85:G85" si="27">SUM(F79:F84)</f>
        <v>175.51440000000002</v>
      </c>
      <c r="G85" s="29">
        <f t="shared" si="27"/>
        <v>214.51760000000002</v>
      </c>
      <c r="H85" s="29">
        <f t="shared" ref="H85:J85" si="28">SUM(H79:H84)</f>
        <v>304.22496000000001</v>
      </c>
      <c r="I85" s="29">
        <f t="shared" si="28"/>
        <v>331.52719999999999</v>
      </c>
      <c r="J85" s="29">
        <f t="shared" si="28"/>
        <v>456.33744000000002</v>
      </c>
    </row>
    <row r="88" spans="1:10" x14ac:dyDescent="0.2">
      <c r="A88" s="315" t="s">
        <v>51</v>
      </c>
      <c r="B88" s="315"/>
      <c r="C88" s="315"/>
      <c r="D88" s="315"/>
      <c r="E88" s="165"/>
      <c r="F88" s="166"/>
      <c r="G88" s="166"/>
      <c r="H88" s="166"/>
      <c r="I88" s="166"/>
      <c r="J88" s="166"/>
    </row>
    <row r="90" spans="1:10" x14ac:dyDescent="0.2">
      <c r="A90" s="314" t="s">
        <v>80</v>
      </c>
      <c r="B90" s="314"/>
      <c r="C90" s="314"/>
      <c r="D90" s="314"/>
      <c r="E90" s="174"/>
      <c r="F90" s="177"/>
      <c r="G90" s="177"/>
      <c r="H90" s="177"/>
      <c r="I90" s="177"/>
      <c r="J90" s="177"/>
    </row>
    <row r="91" spans="1:10" ht="12.75" thickBot="1" x14ac:dyDescent="0.25">
      <c r="A91" s="30"/>
      <c r="B91" s="30"/>
    </row>
    <row r="92" spans="1:10" x14ac:dyDescent="0.2">
      <c r="A92" s="18" t="s">
        <v>52</v>
      </c>
      <c r="B92" s="370" t="s">
        <v>74</v>
      </c>
      <c r="C92" s="370"/>
      <c r="D92" s="19" t="s">
        <v>30</v>
      </c>
      <c r="E92" s="35" t="s">
        <v>11</v>
      </c>
      <c r="F92" s="35" t="s">
        <v>11</v>
      </c>
      <c r="G92" s="35" t="s">
        <v>11</v>
      </c>
      <c r="H92" s="35" t="s">
        <v>11</v>
      </c>
      <c r="I92" s="35" t="s">
        <v>11</v>
      </c>
      <c r="J92" s="35" t="s">
        <v>11</v>
      </c>
    </row>
    <row r="93" spans="1:10" x14ac:dyDescent="0.2">
      <c r="A93" s="21" t="s">
        <v>12</v>
      </c>
      <c r="B93" s="304" t="s">
        <v>75</v>
      </c>
      <c r="C93" s="304"/>
      <c r="D93" s="142"/>
      <c r="E93" s="23">
        <f t="shared" ref="E93:J93" si="29">+E27*$D$93</f>
        <v>0</v>
      </c>
      <c r="F93" s="24">
        <f t="shared" si="29"/>
        <v>0</v>
      </c>
      <c r="G93" s="24">
        <f t="shared" si="29"/>
        <v>0</v>
      </c>
      <c r="H93" s="24">
        <f t="shared" si="29"/>
        <v>0</v>
      </c>
      <c r="I93" s="24">
        <f t="shared" si="29"/>
        <v>0</v>
      </c>
      <c r="J93" s="24">
        <f t="shared" si="29"/>
        <v>0</v>
      </c>
    </row>
    <row r="94" spans="1:10" x14ac:dyDescent="0.2">
      <c r="A94" s="21" t="s">
        <v>14</v>
      </c>
      <c r="B94" s="40" t="s">
        <v>76</v>
      </c>
      <c r="C94" s="41"/>
      <c r="D94" s="143">
        <v>2.8E-3</v>
      </c>
      <c r="E94" s="24">
        <f t="shared" ref="E94:J94" si="30">+E27*$D$94</f>
        <v>12.6</v>
      </c>
      <c r="F94" s="24">
        <f t="shared" si="30"/>
        <v>12.6</v>
      </c>
      <c r="G94" s="24">
        <f t="shared" si="30"/>
        <v>15.4</v>
      </c>
      <c r="H94" s="24">
        <f t="shared" si="30"/>
        <v>21.84</v>
      </c>
      <c r="I94" s="24">
        <f t="shared" si="30"/>
        <v>23.8</v>
      </c>
      <c r="J94" s="24">
        <f t="shared" si="30"/>
        <v>32.76</v>
      </c>
    </row>
    <row r="95" spans="1:10" x14ac:dyDescent="0.2">
      <c r="A95" s="21" t="s">
        <v>15</v>
      </c>
      <c r="B95" s="40" t="s">
        <v>77</v>
      </c>
      <c r="C95" s="41"/>
      <c r="D95" s="36">
        <v>2.0000000000000001E-4</v>
      </c>
      <c r="E95" s="24">
        <f t="shared" ref="E95:J95" si="31">+E27*$D$95</f>
        <v>0.9</v>
      </c>
      <c r="F95" s="24">
        <f t="shared" si="31"/>
        <v>0.9</v>
      </c>
      <c r="G95" s="24">
        <f t="shared" si="31"/>
        <v>1.1000000000000001</v>
      </c>
      <c r="H95" s="24">
        <f t="shared" si="31"/>
        <v>1.56</v>
      </c>
      <c r="I95" s="24">
        <f t="shared" si="31"/>
        <v>1.7000000000000002</v>
      </c>
      <c r="J95" s="24">
        <f t="shared" si="31"/>
        <v>2.3400000000000003</v>
      </c>
    </row>
    <row r="96" spans="1:10" x14ac:dyDescent="0.2">
      <c r="A96" s="21" t="s">
        <v>16</v>
      </c>
      <c r="B96" s="40" t="s">
        <v>78</v>
      </c>
      <c r="C96" s="41"/>
      <c r="D96" s="36">
        <v>4.1999999999999997E-3</v>
      </c>
      <c r="E96" s="24">
        <f t="shared" ref="E96:J96" si="32">+E27*$D$96</f>
        <v>18.899999999999999</v>
      </c>
      <c r="F96" s="24">
        <f t="shared" si="32"/>
        <v>18.899999999999999</v>
      </c>
      <c r="G96" s="24">
        <f t="shared" si="32"/>
        <v>23.099999999999998</v>
      </c>
      <c r="H96" s="24">
        <f t="shared" si="32"/>
        <v>32.76</v>
      </c>
      <c r="I96" s="24">
        <f t="shared" si="32"/>
        <v>35.699999999999996</v>
      </c>
      <c r="J96" s="24">
        <f t="shared" si="32"/>
        <v>49.139999999999993</v>
      </c>
    </row>
    <row r="97" spans="1:10" x14ac:dyDescent="0.2">
      <c r="A97" s="21" t="s">
        <v>17</v>
      </c>
      <c r="B97" s="40" t="s">
        <v>79</v>
      </c>
      <c r="C97" s="41"/>
      <c r="D97" s="36">
        <v>2.0000000000000001E-4</v>
      </c>
      <c r="E97" s="33">
        <f t="shared" ref="E97:J97" si="33">+E27*$D$97</f>
        <v>0.9</v>
      </c>
      <c r="F97" s="33">
        <f t="shared" si="33"/>
        <v>0.9</v>
      </c>
      <c r="G97" s="33">
        <f t="shared" si="33"/>
        <v>1.1000000000000001</v>
      </c>
      <c r="H97" s="33">
        <f t="shared" si="33"/>
        <v>1.56</v>
      </c>
      <c r="I97" s="33">
        <f t="shared" si="33"/>
        <v>1.7000000000000002</v>
      </c>
      <c r="J97" s="33">
        <f t="shared" si="33"/>
        <v>2.3400000000000003</v>
      </c>
    </row>
    <row r="98" spans="1:10" ht="12.75" thickBot="1" x14ac:dyDescent="0.25">
      <c r="A98" s="297" t="s">
        <v>37</v>
      </c>
      <c r="B98" s="298"/>
      <c r="C98" s="298"/>
      <c r="D98" s="34">
        <f t="shared" ref="D98:J98" si="34">SUM(D93:D97)</f>
        <v>7.3999999999999995E-3</v>
      </c>
      <c r="E98" s="29">
        <f t="shared" si="34"/>
        <v>33.299999999999997</v>
      </c>
      <c r="F98" s="29">
        <f t="shared" si="34"/>
        <v>33.299999999999997</v>
      </c>
      <c r="G98" s="29">
        <f t="shared" si="34"/>
        <v>40.699999999999996</v>
      </c>
      <c r="H98" s="29">
        <f t="shared" si="34"/>
        <v>57.72</v>
      </c>
      <c r="I98" s="29">
        <f t="shared" si="34"/>
        <v>62.9</v>
      </c>
      <c r="J98" s="29">
        <f t="shared" si="34"/>
        <v>86.58</v>
      </c>
    </row>
    <row r="99" spans="1:10" x14ac:dyDescent="0.2">
      <c r="A99" s="346"/>
      <c r="B99" s="369"/>
      <c r="C99" s="369"/>
      <c r="D99" s="369"/>
      <c r="E99" s="369"/>
    </row>
    <row r="101" spans="1:10" x14ac:dyDescent="0.2">
      <c r="A101" s="336" t="s">
        <v>81</v>
      </c>
      <c r="B101" s="336"/>
      <c r="C101" s="336"/>
      <c r="D101" s="336"/>
      <c r="E101" s="174"/>
      <c r="F101" s="177"/>
      <c r="G101" s="177"/>
      <c r="H101" s="177"/>
      <c r="I101" s="177"/>
      <c r="J101" s="177"/>
    </row>
    <row r="102" spans="1:10" ht="12.75" thickBot="1" x14ac:dyDescent="0.25">
      <c r="A102" s="30"/>
      <c r="B102" s="30"/>
    </row>
    <row r="103" spans="1:10" x14ac:dyDescent="0.2">
      <c r="A103" s="18" t="s">
        <v>53</v>
      </c>
      <c r="B103" s="305" t="s">
        <v>82</v>
      </c>
      <c r="C103" s="305"/>
      <c r="D103" s="19" t="s">
        <v>30</v>
      </c>
      <c r="E103" s="42" t="s">
        <v>11</v>
      </c>
      <c r="F103" s="42" t="s">
        <v>11</v>
      </c>
      <c r="G103" s="42" t="s">
        <v>11</v>
      </c>
      <c r="H103" s="42" t="s">
        <v>11</v>
      </c>
      <c r="I103" s="42" t="s">
        <v>11</v>
      </c>
      <c r="J103" s="42" t="s">
        <v>11</v>
      </c>
    </row>
    <row r="104" spans="1:10" s="43" customFormat="1" x14ac:dyDescent="0.2">
      <c r="A104" s="80" t="s">
        <v>12</v>
      </c>
      <c r="B104" s="306" t="s">
        <v>115</v>
      </c>
      <c r="C104" s="306"/>
      <c r="D104" s="81"/>
      <c r="E104" s="82"/>
      <c r="F104" s="82"/>
      <c r="G104" s="82"/>
      <c r="H104" s="82"/>
      <c r="I104" s="83"/>
      <c r="J104" s="83"/>
    </row>
    <row r="105" spans="1:10" ht="12.75" thickBot="1" x14ac:dyDescent="0.25">
      <c r="A105" s="297" t="s">
        <v>0</v>
      </c>
      <c r="B105" s="298"/>
      <c r="C105" s="298"/>
      <c r="D105" s="44"/>
      <c r="E105" s="29">
        <f>SUM(E104)</f>
        <v>0</v>
      </c>
      <c r="F105" s="29">
        <f>SUM(F104)</f>
        <v>0</v>
      </c>
      <c r="G105" s="29">
        <f t="shared" ref="G105" si="35">SUM(G104)</f>
        <v>0</v>
      </c>
      <c r="H105" s="29">
        <f t="shared" ref="H105:J105" si="36">SUM(H104)</f>
        <v>0</v>
      </c>
      <c r="I105" s="29">
        <f t="shared" si="36"/>
        <v>0</v>
      </c>
      <c r="J105" s="29">
        <f t="shared" si="36"/>
        <v>0</v>
      </c>
    </row>
    <row r="108" spans="1:10" x14ac:dyDescent="0.2">
      <c r="A108" s="315" t="s">
        <v>54</v>
      </c>
      <c r="B108" s="315"/>
      <c r="C108" s="315"/>
      <c r="D108" s="315"/>
      <c r="E108" s="167"/>
      <c r="F108" s="209"/>
      <c r="G108" s="209"/>
      <c r="H108" s="209"/>
      <c r="I108" s="209"/>
      <c r="J108" s="209"/>
    </row>
    <row r="109" spans="1:10" ht="12.75" thickBot="1" x14ac:dyDescent="0.25">
      <c r="A109" s="30"/>
      <c r="B109" s="30"/>
    </row>
    <row r="110" spans="1:10" x14ac:dyDescent="0.2">
      <c r="A110" s="18">
        <v>4</v>
      </c>
      <c r="B110" s="299" t="s">
        <v>55</v>
      </c>
      <c r="C110" s="299"/>
      <c r="D110" s="19"/>
      <c r="E110" s="42" t="s">
        <v>11</v>
      </c>
      <c r="F110" s="42" t="s">
        <v>11</v>
      </c>
      <c r="G110" s="42" t="s">
        <v>11</v>
      </c>
      <c r="H110" s="42" t="s">
        <v>11</v>
      </c>
      <c r="I110" s="42" t="s">
        <v>11</v>
      </c>
      <c r="J110" s="42" t="s">
        <v>11</v>
      </c>
    </row>
    <row r="111" spans="1:10" x14ac:dyDescent="0.2">
      <c r="A111" s="21" t="s">
        <v>52</v>
      </c>
      <c r="B111" s="178" t="s">
        <v>74</v>
      </c>
      <c r="C111" s="41"/>
      <c r="D111" s="22"/>
      <c r="E111" s="33">
        <f>+E98</f>
        <v>33.299999999999997</v>
      </c>
      <c r="F111" s="33">
        <f t="shared" ref="F111:G111" si="37">+F98</f>
        <v>33.299999999999997</v>
      </c>
      <c r="G111" s="33">
        <f t="shared" si="37"/>
        <v>40.699999999999996</v>
      </c>
      <c r="H111" s="33">
        <f t="shared" ref="H111:J111" si="38">+H98</f>
        <v>57.72</v>
      </c>
      <c r="I111" s="33">
        <f t="shared" si="38"/>
        <v>62.9</v>
      </c>
      <c r="J111" s="33">
        <f t="shared" si="38"/>
        <v>86.58</v>
      </c>
    </row>
    <row r="112" spans="1:10" x14ac:dyDescent="0.2">
      <c r="A112" s="21" t="s">
        <v>53</v>
      </c>
      <c r="B112" s="179" t="s">
        <v>82</v>
      </c>
      <c r="C112" s="45"/>
      <c r="D112" s="22"/>
      <c r="E112" s="108">
        <f>+E105</f>
        <v>0</v>
      </c>
      <c r="F112" s="33">
        <f t="shared" ref="F112:J112" si="39">+F105</f>
        <v>0</v>
      </c>
      <c r="G112" s="33">
        <f t="shared" si="39"/>
        <v>0</v>
      </c>
      <c r="H112" s="33">
        <f t="shared" si="39"/>
        <v>0</v>
      </c>
      <c r="I112" s="33">
        <f t="shared" si="39"/>
        <v>0</v>
      </c>
      <c r="J112" s="33">
        <f t="shared" si="39"/>
        <v>0</v>
      </c>
    </row>
    <row r="113" spans="1:10" ht="12.75" thickBot="1" x14ac:dyDescent="0.25">
      <c r="A113" s="297" t="s">
        <v>0</v>
      </c>
      <c r="B113" s="298"/>
      <c r="C113" s="298"/>
      <c r="D113" s="34"/>
      <c r="E113" s="29">
        <f>SUM(E111:E112)</f>
        <v>33.299999999999997</v>
      </c>
      <c r="F113" s="29">
        <f t="shared" ref="F113:J113" si="40">SUM(F111:F112)</f>
        <v>33.299999999999997</v>
      </c>
      <c r="G113" s="29">
        <f t="shared" si="40"/>
        <v>40.699999999999996</v>
      </c>
      <c r="H113" s="29">
        <f t="shared" si="40"/>
        <v>57.72</v>
      </c>
      <c r="I113" s="29">
        <f t="shared" si="40"/>
        <v>62.9</v>
      </c>
      <c r="J113" s="29">
        <f t="shared" si="40"/>
        <v>86.58</v>
      </c>
    </row>
    <row r="116" spans="1:10" x14ac:dyDescent="0.2">
      <c r="A116" s="315" t="s">
        <v>56</v>
      </c>
      <c r="B116" s="315"/>
      <c r="C116" s="315"/>
      <c r="D116" s="315"/>
      <c r="E116" s="167"/>
      <c r="F116" s="167"/>
      <c r="G116" s="167"/>
      <c r="H116" s="167"/>
      <c r="I116" s="167"/>
      <c r="J116" s="167"/>
    </row>
    <row r="117" spans="1:10" ht="12.75" thickBot="1" x14ac:dyDescent="0.25"/>
    <row r="118" spans="1:10" ht="15" customHeight="1" x14ac:dyDescent="0.2">
      <c r="A118" s="18">
        <v>5</v>
      </c>
      <c r="B118" s="302" t="s">
        <v>4</v>
      </c>
      <c r="C118" s="303"/>
      <c r="D118" s="124"/>
      <c r="E118" s="42" t="s">
        <v>11</v>
      </c>
      <c r="F118" s="42" t="s">
        <v>11</v>
      </c>
      <c r="G118" s="42" t="s">
        <v>11</v>
      </c>
      <c r="H118" s="42" t="s">
        <v>11</v>
      </c>
      <c r="I118" s="42" t="s">
        <v>11</v>
      </c>
      <c r="J118" s="42" t="s">
        <v>11</v>
      </c>
    </row>
    <row r="119" spans="1:10" x14ac:dyDescent="0.2">
      <c r="A119" s="21" t="s">
        <v>12</v>
      </c>
      <c r="B119" s="56" t="s">
        <v>116</v>
      </c>
      <c r="C119" s="60"/>
      <c r="D119" s="46"/>
      <c r="E119" s="46">
        <f>'EPI''s'!F15</f>
        <v>1.55</v>
      </c>
      <c r="F119" s="46">
        <f>'EPI''s'!F13</f>
        <v>37.208333333333336</v>
      </c>
      <c r="G119" s="46">
        <f>'EPI''s'!F15</f>
        <v>1.55</v>
      </c>
      <c r="H119" s="46">
        <f>'EPI''s'!F15</f>
        <v>1.55</v>
      </c>
      <c r="I119" s="46">
        <f>'EPI''s'!F15</f>
        <v>1.55</v>
      </c>
      <c r="J119" s="46">
        <f>'EPI''s'!F15</f>
        <v>1.55</v>
      </c>
    </row>
    <row r="120" spans="1:10" x14ac:dyDescent="0.2">
      <c r="A120" s="21" t="s">
        <v>17</v>
      </c>
      <c r="B120" s="296" t="s">
        <v>20</v>
      </c>
      <c r="C120" s="296"/>
      <c r="D120" s="41"/>
      <c r="E120" s="33"/>
      <c r="F120" s="33"/>
      <c r="G120" s="33"/>
      <c r="H120" s="33"/>
      <c r="I120" s="33"/>
      <c r="J120" s="33"/>
    </row>
    <row r="121" spans="1:10" ht="12.75" thickBot="1" x14ac:dyDescent="0.25">
      <c r="A121" s="297" t="s">
        <v>37</v>
      </c>
      <c r="B121" s="298"/>
      <c r="C121" s="298"/>
      <c r="D121" s="298"/>
      <c r="E121" s="29">
        <f t="shared" ref="E121:J121" si="41">SUM(E119:E120)</f>
        <v>1.55</v>
      </c>
      <c r="F121" s="29">
        <f t="shared" si="41"/>
        <v>37.208333333333336</v>
      </c>
      <c r="G121" s="29">
        <f t="shared" si="41"/>
        <v>1.55</v>
      </c>
      <c r="H121" s="29">
        <f t="shared" si="41"/>
        <v>1.55</v>
      </c>
      <c r="I121" s="29">
        <f t="shared" si="41"/>
        <v>1.55</v>
      </c>
      <c r="J121" s="29">
        <f t="shared" si="41"/>
        <v>1.55</v>
      </c>
    </row>
    <row r="124" spans="1:10" x14ac:dyDescent="0.2">
      <c r="A124" s="315" t="s">
        <v>57</v>
      </c>
      <c r="B124" s="315"/>
      <c r="C124" s="315"/>
      <c r="D124" s="315"/>
      <c r="E124" s="165"/>
      <c r="F124" s="166"/>
      <c r="G124" s="166"/>
      <c r="H124" s="166"/>
      <c r="I124" s="166"/>
      <c r="J124" s="166"/>
    </row>
    <row r="125" spans="1:10" ht="12.75" thickBot="1" x14ac:dyDescent="0.25"/>
    <row r="126" spans="1:10" x14ac:dyDescent="0.2">
      <c r="A126" s="18">
        <v>6</v>
      </c>
      <c r="B126" s="299" t="s">
        <v>5</v>
      </c>
      <c r="C126" s="299"/>
      <c r="D126" s="19" t="s">
        <v>30</v>
      </c>
      <c r="E126" s="42" t="s">
        <v>11</v>
      </c>
      <c r="F126" s="42" t="s">
        <v>11</v>
      </c>
      <c r="G126" s="42" t="s">
        <v>11</v>
      </c>
      <c r="H126" s="42" t="s">
        <v>11</v>
      </c>
      <c r="I126" s="42" t="s">
        <v>11</v>
      </c>
      <c r="J126" s="42" t="s">
        <v>11</v>
      </c>
    </row>
    <row r="127" spans="1:10" x14ac:dyDescent="0.2">
      <c r="A127" s="21" t="s">
        <v>12</v>
      </c>
      <c r="B127" s="296" t="s">
        <v>6</v>
      </c>
      <c r="C127" s="296"/>
      <c r="D127" s="36">
        <v>0.03</v>
      </c>
      <c r="E127" s="47">
        <f>+E143*$D$127</f>
        <v>267.20349599999992</v>
      </c>
      <c r="F127" s="47">
        <f>+F143*$D$127</f>
        <v>268.27324599999997</v>
      </c>
      <c r="G127" s="47">
        <f>+G143*$D$127</f>
        <v>316.22006399999998</v>
      </c>
      <c r="H127" s="47">
        <f t="shared" ref="H127:J127" si="42">+H143*$D$127</f>
        <v>430.39817039999997</v>
      </c>
      <c r="I127" s="47">
        <f t="shared" si="42"/>
        <v>465.96976799999999</v>
      </c>
      <c r="J127" s="47">
        <f t="shared" si="42"/>
        <v>628.58278559999997</v>
      </c>
    </row>
    <row r="128" spans="1:10" x14ac:dyDescent="0.2">
      <c r="A128" s="21" t="s">
        <v>14</v>
      </c>
      <c r="B128" s="296" t="s">
        <v>8</v>
      </c>
      <c r="C128" s="296"/>
      <c r="D128" s="36">
        <v>6.7900000000000002E-2</v>
      </c>
      <c r="E128" s="47">
        <f t="shared" ref="E128:J128" si="43">+SUM(E143+E127)*$D$128</f>
        <v>622.91369665839989</v>
      </c>
      <c r="F128" s="47">
        <f t="shared" si="43"/>
        <v>625.40753351673334</v>
      </c>
      <c r="G128" s="47">
        <f t="shared" si="43"/>
        <v>737.18275386559992</v>
      </c>
      <c r="H128" s="47">
        <f t="shared" si="43"/>
        <v>1003.35856144216</v>
      </c>
      <c r="I128" s="47">
        <f t="shared" si="43"/>
        <v>1086.2842554872002</v>
      </c>
      <c r="J128" s="47">
        <f t="shared" si="43"/>
        <v>1465.3731425502399</v>
      </c>
    </row>
    <row r="129" spans="1:10" x14ac:dyDescent="0.2">
      <c r="A129" s="21" t="s">
        <v>15</v>
      </c>
      <c r="B129" s="296" t="s">
        <v>7</v>
      </c>
      <c r="C129" s="296"/>
      <c r="D129" s="32">
        <f>SUM(D130:D132)</f>
        <v>0.14250000000000002</v>
      </c>
      <c r="E129" s="47">
        <f>+E145*$D$129</f>
        <v>1628.0563334738447</v>
      </c>
      <c r="F129" s="47">
        <f>+F145*$D$129</f>
        <v>1634.5742619021978</v>
      </c>
      <c r="G129" s="47">
        <f>+G145*$D$129</f>
        <v>1926.7116099660038</v>
      </c>
      <c r="H129" s="47">
        <f t="shared" ref="H129:J129" si="44">+H145*$D$129</f>
        <v>2622.3925873906796</v>
      </c>
      <c r="I129" s="47">
        <f t="shared" si="44"/>
        <v>2839.1283922413136</v>
      </c>
      <c r="J129" s="47">
        <f t="shared" si="44"/>
        <v>3829.9206429870669</v>
      </c>
    </row>
    <row r="130" spans="1:10" x14ac:dyDescent="0.2">
      <c r="A130" s="21"/>
      <c r="B130" s="313" t="s">
        <v>96</v>
      </c>
      <c r="C130" s="313"/>
      <c r="D130" s="36">
        <v>1.6500000000000001E-2</v>
      </c>
      <c r="E130" s="47"/>
      <c r="F130" s="47"/>
      <c r="G130" s="47"/>
      <c r="H130" s="47"/>
      <c r="I130" s="47"/>
      <c r="J130" s="47"/>
    </row>
    <row r="131" spans="1:10" x14ac:dyDescent="0.2">
      <c r="A131" s="21"/>
      <c r="B131" s="313" t="s">
        <v>97</v>
      </c>
      <c r="C131" s="313"/>
      <c r="D131" s="36">
        <v>7.5999999999999998E-2</v>
      </c>
      <c r="E131" s="47"/>
      <c r="F131" s="47"/>
      <c r="G131" s="47"/>
      <c r="H131" s="47"/>
      <c r="I131" s="47"/>
      <c r="J131" s="47"/>
    </row>
    <row r="132" spans="1:10" x14ac:dyDescent="0.2">
      <c r="A132" s="21"/>
      <c r="B132" s="313" t="s">
        <v>98</v>
      </c>
      <c r="C132" s="313"/>
      <c r="D132" s="36">
        <v>0.05</v>
      </c>
      <c r="E132" s="47"/>
      <c r="F132" s="47"/>
      <c r="G132" s="47"/>
      <c r="H132" s="47"/>
      <c r="I132" s="47"/>
      <c r="J132" s="47"/>
    </row>
    <row r="133" spans="1:10" ht="12.75" thickBot="1" x14ac:dyDescent="0.25">
      <c r="A133" s="297" t="s">
        <v>37</v>
      </c>
      <c r="B133" s="298"/>
      <c r="C133" s="298"/>
      <c r="D133" s="34">
        <f>+D129+D128+D127</f>
        <v>0.24040000000000003</v>
      </c>
      <c r="E133" s="48">
        <f>+E127+E128+E129</f>
        <v>2518.1735261322447</v>
      </c>
      <c r="F133" s="48">
        <f>+F127+F128+F129</f>
        <v>2528.2550414189309</v>
      </c>
      <c r="G133" s="48">
        <f t="shared" ref="G133" si="45">+G127+G128+G129</f>
        <v>2980.1144278316037</v>
      </c>
      <c r="H133" s="48">
        <f t="shared" ref="H133:J133" si="46">+H127+H128+H129</f>
        <v>4056.1493192328398</v>
      </c>
      <c r="I133" s="48">
        <f t="shared" si="46"/>
        <v>4391.3824157285135</v>
      </c>
      <c r="J133" s="48">
        <f t="shared" si="46"/>
        <v>5923.8765711373071</v>
      </c>
    </row>
    <row r="135" spans="1:10" x14ac:dyDescent="0.2">
      <c r="A135" s="314" t="s">
        <v>58</v>
      </c>
      <c r="B135" s="314"/>
      <c r="C135" s="314"/>
      <c r="D135" s="314"/>
      <c r="E135" s="174"/>
      <c r="F135" s="177"/>
      <c r="G135" s="177"/>
      <c r="H135" s="177"/>
      <c r="I135" s="177"/>
      <c r="J135" s="177"/>
    </row>
    <row r="136" spans="1:10" ht="12.75" thickBot="1" x14ac:dyDescent="0.25"/>
    <row r="137" spans="1:10" x14ac:dyDescent="0.2">
      <c r="A137" s="18"/>
      <c r="B137" s="299" t="s">
        <v>59</v>
      </c>
      <c r="C137" s="299"/>
      <c r="D137" s="299"/>
      <c r="E137" s="42" t="s">
        <v>11</v>
      </c>
      <c r="F137" s="42" t="s">
        <v>11</v>
      </c>
      <c r="G137" s="42" t="s">
        <v>11</v>
      </c>
      <c r="H137" s="42" t="s">
        <v>11</v>
      </c>
      <c r="I137" s="42" t="s">
        <v>11</v>
      </c>
      <c r="J137" s="42" t="s">
        <v>11</v>
      </c>
    </row>
    <row r="138" spans="1:10" x14ac:dyDescent="0.2">
      <c r="A138" s="49" t="s">
        <v>12</v>
      </c>
      <c r="B138" s="296" t="s">
        <v>9</v>
      </c>
      <c r="C138" s="296"/>
      <c r="D138" s="296"/>
      <c r="E138" s="50">
        <f t="shared" ref="E138:J138" si="47">+E27</f>
        <v>4500</v>
      </c>
      <c r="F138" s="50">
        <f t="shared" si="47"/>
        <v>4500</v>
      </c>
      <c r="G138" s="50">
        <f t="shared" si="47"/>
        <v>5500</v>
      </c>
      <c r="H138" s="50">
        <f t="shared" si="47"/>
        <v>7800</v>
      </c>
      <c r="I138" s="50">
        <f t="shared" si="47"/>
        <v>8500</v>
      </c>
      <c r="J138" s="50">
        <f t="shared" si="47"/>
        <v>11700</v>
      </c>
    </row>
    <row r="139" spans="1:10" x14ac:dyDescent="0.2">
      <c r="A139" s="49" t="s">
        <v>14</v>
      </c>
      <c r="B139" s="296" t="s">
        <v>21</v>
      </c>
      <c r="C139" s="296"/>
      <c r="D139" s="296"/>
      <c r="E139" s="50">
        <f t="shared" ref="E139:J139" si="48">+E73</f>
        <v>4196.4187999999995</v>
      </c>
      <c r="F139" s="50">
        <f t="shared" si="48"/>
        <v>4196.4187999999995</v>
      </c>
      <c r="G139" s="50">
        <f t="shared" si="48"/>
        <v>4783.9012000000002</v>
      </c>
      <c r="H139" s="50">
        <f t="shared" si="48"/>
        <v>6183.1107200000006</v>
      </c>
      <c r="I139" s="50">
        <f t="shared" si="48"/>
        <v>6636.3484000000008</v>
      </c>
      <c r="J139" s="50">
        <f t="shared" si="48"/>
        <v>8708.2920800000011</v>
      </c>
    </row>
    <row r="140" spans="1:10" x14ac:dyDescent="0.2">
      <c r="A140" s="49" t="s">
        <v>15</v>
      </c>
      <c r="B140" s="296" t="s">
        <v>43</v>
      </c>
      <c r="C140" s="296"/>
      <c r="D140" s="296"/>
      <c r="E140" s="50">
        <f t="shared" ref="E140:J140" si="49">+E85</f>
        <v>175.51440000000002</v>
      </c>
      <c r="F140" s="50">
        <f t="shared" si="49"/>
        <v>175.51440000000002</v>
      </c>
      <c r="G140" s="50">
        <f t="shared" si="49"/>
        <v>214.51760000000002</v>
      </c>
      <c r="H140" s="50">
        <f t="shared" si="49"/>
        <v>304.22496000000001</v>
      </c>
      <c r="I140" s="50">
        <f t="shared" si="49"/>
        <v>331.52719999999999</v>
      </c>
      <c r="J140" s="50">
        <f t="shared" si="49"/>
        <v>456.33744000000002</v>
      </c>
    </row>
    <row r="141" spans="1:10" x14ac:dyDescent="0.2">
      <c r="A141" s="49" t="s">
        <v>16</v>
      </c>
      <c r="B141" s="296" t="s">
        <v>51</v>
      </c>
      <c r="C141" s="296"/>
      <c r="D141" s="296"/>
      <c r="E141" s="50">
        <f t="shared" ref="E141:J141" si="50">+E113</f>
        <v>33.299999999999997</v>
      </c>
      <c r="F141" s="50">
        <f t="shared" si="50"/>
        <v>33.299999999999997</v>
      </c>
      <c r="G141" s="50">
        <f t="shared" si="50"/>
        <v>40.699999999999996</v>
      </c>
      <c r="H141" s="50">
        <f t="shared" si="50"/>
        <v>57.72</v>
      </c>
      <c r="I141" s="50">
        <f t="shared" si="50"/>
        <v>62.9</v>
      </c>
      <c r="J141" s="50">
        <f t="shared" si="50"/>
        <v>86.58</v>
      </c>
    </row>
    <row r="142" spans="1:10" x14ac:dyDescent="0.2">
      <c r="A142" s="49" t="s">
        <v>17</v>
      </c>
      <c r="B142" s="296" t="s">
        <v>56</v>
      </c>
      <c r="C142" s="296"/>
      <c r="D142" s="296"/>
      <c r="E142" s="50">
        <f>+E121</f>
        <v>1.55</v>
      </c>
      <c r="F142" s="50">
        <f t="shared" ref="F142:J142" si="51">+F121</f>
        <v>37.208333333333336</v>
      </c>
      <c r="G142" s="50">
        <f t="shared" si="51"/>
        <v>1.55</v>
      </c>
      <c r="H142" s="50">
        <f t="shared" si="51"/>
        <v>1.55</v>
      </c>
      <c r="I142" s="50">
        <f t="shared" si="51"/>
        <v>1.55</v>
      </c>
      <c r="J142" s="50">
        <f t="shared" si="51"/>
        <v>1.55</v>
      </c>
    </row>
    <row r="143" spans="1:10" x14ac:dyDescent="0.2">
      <c r="A143" s="316" t="s">
        <v>60</v>
      </c>
      <c r="B143" s="317"/>
      <c r="C143" s="317"/>
      <c r="D143" s="317"/>
      <c r="E143" s="50">
        <f>SUM(E138:E142)</f>
        <v>8906.783199999998</v>
      </c>
      <c r="F143" s="50">
        <f t="shared" ref="F143:J143" si="52">SUM(F138:F142)</f>
        <v>8942.4415333333327</v>
      </c>
      <c r="G143" s="50">
        <f t="shared" si="52"/>
        <v>10540.668799999999</v>
      </c>
      <c r="H143" s="50">
        <f t="shared" si="52"/>
        <v>14346.605679999999</v>
      </c>
      <c r="I143" s="50">
        <f t="shared" si="52"/>
        <v>15532.3256</v>
      </c>
      <c r="J143" s="50">
        <f t="shared" si="52"/>
        <v>20952.75952</v>
      </c>
    </row>
    <row r="144" spans="1:10" x14ac:dyDescent="0.2">
      <c r="A144" s="49" t="s">
        <v>18</v>
      </c>
      <c r="B144" s="296" t="s">
        <v>61</v>
      </c>
      <c r="C144" s="296"/>
      <c r="D144" s="296"/>
      <c r="E144" s="50">
        <f>+E133</f>
        <v>2518.1735261322447</v>
      </c>
      <c r="F144" s="50">
        <f>+F133</f>
        <v>2528.2550414189309</v>
      </c>
      <c r="G144" s="50">
        <f t="shared" ref="G144:H144" si="53">+G133</f>
        <v>2980.1144278316037</v>
      </c>
      <c r="H144" s="50">
        <f t="shared" si="53"/>
        <v>4056.1493192328398</v>
      </c>
      <c r="I144" s="50">
        <f>+I133</f>
        <v>4391.3824157285135</v>
      </c>
      <c r="J144" s="50">
        <f>+J133</f>
        <v>5923.8765711373071</v>
      </c>
    </row>
    <row r="145" spans="1:17" x14ac:dyDescent="0.2">
      <c r="A145" s="300" t="s">
        <v>62</v>
      </c>
      <c r="B145" s="301"/>
      <c r="C145" s="301"/>
      <c r="D145" s="301"/>
      <c r="E145" s="108">
        <f t="shared" ref="E145:J145" si="54">+SUM(E143+E127+E128)/(1-$D$129)</f>
        <v>11424.956726132243</v>
      </c>
      <c r="F145" s="33">
        <f t="shared" si="54"/>
        <v>11470.696574752264</v>
      </c>
      <c r="G145" s="33">
        <f t="shared" si="54"/>
        <v>13520.783227831604</v>
      </c>
      <c r="H145" s="33">
        <f t="shared" si="54"/>
        <v>18402.754999232839</v>
      </c>
      <c r="I145" s="33">
        <f t="shared" si="54"/>
        <v>19923.708015728513</v>
      </c>
      <c r="J145" s="33">
        <f t="shared" si="54"/>
        <v>26876.636091137309</v>
      </c>
    </row>
    <row r="146" spans="1:17" x14ac:dyDescent="0.2">
      <c r="E146" s="37"/>
      <c r="F146" s="37"/>
      <c r="G146" s="37"/>
      <c r="H146" s="37"/>
      <c r="I146" s="37"/>
      <c r="J146" s="37"/>
      <c r="K146" s="37"/>
    </row>
    <row r="147" spans="1:17" ht="15" customHeight="1" thickBot="1" x14ac:dyDescent="0.25">
      <c r="A147" s="164"/>
      <c r="B147" s="295" t="s">
        <v>143</v>
      </c>
      <c r="C147" s="295"/>
      <c r="D147" s="295"/>
      <c r="E147" s="295"/>
      <c r="F147" s="295"/>
      <c r="G147" s="295"/>
      <c r="H147" s="295"/>
      <c r="I147" s="295"/>
      <c r="J147" s="295"/>
      <c r="K147" s="37"/>
      <c r="L147" s="37"/>
      <c r="M147" s="37"/>
      <c r="N147" s="37"/>
      <c r="O147" s="37"/>
      <c r="P147" s="37"/>
      <c r="Q147" s="37"/>
    </row>
    <row r="148" spans="1:17" ht="30" customHeight="1" x14ac:dyDescent="0.2">
      <c r="A148" s="367" t="s">
        <v>71</v>
      </c>
      <c r="B148" s="368"/>
      <c r="C148" s="210" t="s">
        <v>72</v>
      </c>
      <c r="D148" s="211" t="s">
        <v>109</v>
      </c>
      <c r="E148" s="211" t="s">
        <v>110</v>
      </c>
      <c r="F148" s="212" t="s">
        <v>140</v>
      </c>
      <c r="G148" s="213" t="s">
        <v>141</v>
      </c>
      <c r="H148" s="214" t="s">
        <v>142</v>
      </c>
      <c r="I148" s="215" t="s">
        <v>182</v>
      </c>
      <c r="J148" s="215" t="s">
        <v>181</v>
      </c>
      <c r="K148" s="37"/>
      <c r="L148" s="37"/>
      <c r="M148" s="37"/>
      <c r="N148" s="37"/>
      <c r="O148" s="37"/>
      <c r="P148" s="37"/>
      <c r="Q148" s="37"/>
    </row>
    <row r="149" spans="1:17" ht="15" customHeight="1" x14ac:dyDescent="0.2">
      <c r="A149" s="51">
        <v>1</v>
      </c>
      <c r="B149" s="52" t="s">
        <v>193</v>
      </c>
      <c r="C149" s="137">
        <v>4500</v>
      </c>
      <c r="D149" s="53">
        <v>27</v>
      </c>
      <c r="E149" s="74">
        <f>D149</f>
        <v>27</v>
      </c>
      <c r="F149" s="109">
        <f>E145</f>
        <v>11424.956726132243</v>
      </c>
      <c r="G149" s="109">
        <f>D149*F149</f>
        <v>308473.83160557057</v>
      </c>
      <c r="H149" s="109" t="s">
        <v>184</v>
      </c>
      <c r="I149" s="134"/>
      <c r="J149" s="135"/>
      <c r="K149" s="37"/>
    </row>
    <row r="150" spans="1:17" ht="15" customHeight="1" x14ac:dyDescent="0.2">
      <c r="A150" s="51">
        <v>2</v>
      </c>
      <c r="B150" s="54" t="s">
        <v>232</v>
      </c>
      <c r="C150" s="137">
        <v>4500</v>
      </c>
      <c r="D150" s="53">
        <v>11</v>
      </c>
      <c r="E150" s="74">
        <f>D150</f>
        <v>11</v>
      </c>
      <c r="F150" s="109">
        <f>F145</f>
        <v>11470.696574752264</v>
      </c>
      <c r="G150" s="109">
        <f t="shared" ref="G150:G154" si="55">D150*F150</f>
        <v>126177.6623222749</v>
      </c>
      <c r="H150" s="109" t="s">
        <v>184</v>
      </c>
      <c r="I150" s="134"/>
      <c r="J150" s="135"/>
      <c r="K150" s="37"/>
    </row>
    <row r="151" spans="1:17" ht="15" customHeight="1" x14ac:dyDescent="0.2">
      <c r="A151" s="51">
        <v>3</v>
      </c>
      <c r="B151" s="52" t="s">
        <v>194</v>
      </c>
      <c r="C151" s="137">
        <v>5500</v>
      </c>
      <c r="D151" s="53">
        <v>35</v>
      </c>
      <c r="E151" s="74">
        <f t="shared" ref="E151:E154" si="56">D151</f>
        <v>35</v>
      </c>
      <c r="F151" s="109">
        <f>G145</f>
        <v>13520.783227831604</v>
      </c>
      <c r="G151" s="109">
        <f t="shared" si="55"/>
        <v>473227.41297410615</v>
      </c>
      <c r="H151" s="109" t="s">
        <v>184</v>
      </c>
      <c r="I151" s="134"/>
      <c r="J151" s="135"/>
      <c r="K151" s="37"/>
    </row>
    <row r="152" spans="1:17" ht="15" customHeight="1" x14ac:dyDescent="0.2">
      <c r="A152" s="51">
        <v>4</v>
      </c>
      <c r="B152" s="52" t="s">
        <v>233</v>
      </c>
      <c r="C152" s="137">
        <v>7800</v>
      </c>
      <c r="D152" s="53">
        <v>30</v>
      </c>
      <c r="E152" s="74">
        <f t="shared" si="56"/>
        <v>30</v>
      </c>
      <c r="F152" s="109">
        <f>H145</f>
        <v>18402.754999232839</v>
      </c>
      <c r="G152" s="109">
        <f t="shared" si="55"/>
        <v>552082.64997698518</v>
      </c>
      <c r="H152" s="109" t="s">
        <v>184</v>
      </c>
      <c r="I152" s="134"/>
      <c r="J152" s="136"/>
      <c r="K152" s="37"/>
    </row>
    <row r="153" spans="1:17" ht="15" customHeight="1" x14ac:dyDescent="0.2">
      <c r="A153" s="51">
        <v>5</v>
      </c>
      <c r="B153" s="52" t="s">
        <v>195</v>
      </c>
      <c r="C153" s="137">
        <v>8500</v>
      </c>
      <c r="D153" s="53">
        <v>9</v>
      </c>
      <c r="E153" s="74">
        <f t="shared" si="56"/>
        <v>9</v>
      </c>
      <c r="F153" s="109">
        <f>I145</f>
        <v>19923.708015728513</v>
      </c>
      <c r="G153" s="109">
        <f t="shared" si="55"/>
        <v>179313.37214155661</v>
      </c>
      <c r="H153" s="109" t="s">
        <v>184</v>
      </c>
      <c r="I153" s="134"/>
      <c r="J153" s="136"/>
      <c r="K153" s="37"/>
    </row>
    <row r="154" spans="1:17" ht="15" customHeight="1" x14ac:dyDescent="0.2">
      <c r="A154" s="51">
        <v>6</v>
      </c>
      <c r="B154" s="52" t="s">
        <v>196</v>
      </c>
      <c r="C154" s="137">
        <v>11700</v>
      </c>
      <c r="D154" s="53">
        <v>2</v>
      </c>
      <c r="E154" s="74">
        <f t="shared" si="56"/>
        <v>2</v>
      </c>
      <c r="F154" s="109">
        <f>J145</f>
        <v>26876.636091137309</v>
      </c>
      <c r="G154" s="109">
        <f t="shared" si="55"/>
        <v>53753.272182274617</v>
      </c>
      <c r="H154" s="109" t="s">
        <v>184</v>
      </c>
      <c r="I154" s="134"/>
      <c r="J154" s="136"/>
      <c r="K154" s="37"/>
    </row>
    <row r="155" spans="1:17" ht="15" customHeight="1" x14ac:dyDescent="0.2">
      <c r="A155" s="371" t="s">
        <v>99</v>
      </c>
      <c r="B155" s="372"/>
      <c r="C155" s="141" t="s">
        <v>104</v>
      </c>
      <c r="D155" s="55">
        <f>SUM(D149:D154)</f>
        <v>114</v>
      </c>
      <c r="E155" s="55">
        <f>SUM(E149:E154)</f>
        <v>114</v>
      </c>
      <c r="F155" s="110"/>
      <c r="G155" s="111">
        <f>SUM(G149:G154)</f>
        <v>1693028.2012027681</v>
      </c>
      <c r="H155" s="109"/>
      <c r="I155" s="109"/>
      <c r="J155" s="119"/>
      <c r="K155" s="37"/>
    </row>
    <row r="156" spans="1:17" x14ac:dyDescent="0.2">
      <c r="G156" s="112">
        <f>G155*12</f>
        <v>20316338.414433219</v>
      </c>
      <c r="J156" s="37"/>
      <c r="K156" s="37"/>
    </row>
    <row r="157" spans="1:17" x14ac:dyDescent="0.2">
      <c r="J157" s="37"/>
      <c r="K157" s="37"/>
    </row>
    <row r="158" spans="1:17" x14ac:dyDescent="0.2">
      <c r="E158" s="112"/>
      <c r="F158" s="112"/>
      <c r="J158" s="37"/>
      <c r="K158" s="37"/>
    </row>
    <row r="159" spans="1:17" x14ac:dyDescent="0.2">
      <c r="B159" s="14"/>
      <c r="J159" s="37"/>
      <c r="K159" s="37"/>
    </row>
    <row r="160" spans="1:17" s="14" customFormat="1" x14ac:dyDescent="0.2">
      <c r="A160" s="352"/>
      <c r="B160" s="353"/>
      <c r="C160" s="353"/>
      <c r="D160" s="353"/>
      <c r="E160" s="353"/>
      <c r="F160" s="353"/>
      <c r="G160" s="353"/>
      <c r="H160" s="353"/>
      <c r="I160" s="353"/>
      <c r="J160" s="353"/>
    </row>
    <row r="161" spans="1:10" s="14" customFormat="1" x14ac:dyDescent="0.2">
      <c r="A161" s="352"/>
      <c r="B161" s="352"/>
      <c r="C161" s="352"/>
      <c r="D161" s="352"/>
      <c r="E161" s="352"/>
      <c r="F161" s="352"/>
      <c r="G161" s="352"/>
      <c r="H161" s="352"/>
      <c r="I161" s="352"/>
      <c r="J161" s="352"/>
    </row>
    <row r="164" spans="1:10" x14ac:dyDescent="0.2">
      <c r="A164" s="351"/>
      <c r="B164" s="351"/>
      <c r="C164" s="351"/>
      <c r="D164" s="351"/>
      <c r="E164" s="351"/>
      <c r="F164" s="351"/>
      <c r="G164" s="351"/>
      <c r="H164" s="351"/>
      <c r="I164" s="351"/>
      <c r="J164" s="351"/>
    </row>
    <row r="167" spans="1:10" s="14" customFormat="1" x14ac:dyDescent="0.2">
      <c r="A167" s="351"/>
      <c r="B167" s="351"/>
      <c r="C167" s="351"/>
      <c r="D167" s="351"/>
      <c r="E167" s="351"/>
      <c r="F167" s="351"/>
      <c r="G167" s="351"/>
      <c r="H167" s="351"/>
      <c r="I167" s="351"/>
      <c r="J167" s="351"/>
    </row>
  </sheetData>
  <mergeCells count="134">
    <mergeCell ref="A116:D116"/>
    <mergeCell ref="B82:C82"/>
    <mergeCell ref="A155:B155"/>
    <mergeCell ref="A164:J164"/>
    <mergeCell ref="B110:C110"/>
    <mergeCell ref="B138:D138"/>
    <mergeCell ref="B139:D139"/>
    <mergeCell ref="B140:D140"/>
    <mergeCell ref="B141:D141"/>
    <mergeCell ref="B142:D142"/>
    <mergeCell ref="A143:D143"/>
    <mergeCell ref="B144:D144"/>
    <mergeCell ref="B137:D137"/>
    <mergeCell ref="A113:C113"/>
    <mergeCell ref="A167:J167"/>
    <mergeCell ref="A160:J160"/>
    <mergeCell ref="A161:J161"/>
    <mergeCell ref="A124:D124"/>
    <mergeCell ref="A135:D135"/>
    <mergeCell ref="B128:C128"/>
    <mergeCell ref="B129:C129"/>
    <mergeCell ref="B130:C130"/>
    <mergeCell ref="A12:D12"/>
    <mergeCell ref="E67:J67"/>
    <mergeCell ref="A15:B18"/>
    <mergeCell ref="C15:D15"/>
    <mergeCell ref="A88:D88"/>
    <mergeCell ref="A90:D90"/>
    <mergeCell ref="D38:D39"/>
    <mergeCell ref="E38:E39"/>
    <mergeCell ref="C18:D18"/>
    <mergeCell ref="C17:D17"/>
    <mergeCell ref="A148:B148"/>
    <mergeCell ref="A99:E99"/>
    <mergeCell ref="B83:C83"/>
    <mergeCell ref="B92:C92"/>
    <mergeCell ref="B25:C25"/>
    <mergeCell ref="B23:C23"/>
    <mergeCell ref="F11:J11"/>
    <mergeCell ref="F12:J12"/>
    <mergeCell ref="A11:D11"/>
    <mergeCell ref="B84:C84"/>
    <mergeCell ref="A85:C85"/>
    <mergeCell ref="B62:C62"/>
    <mergeCell ref="B46:C46"/>
    <mergeCell ref="B47:C47"/>
    <mergeCell ref="B48:C48"/>
    <mergeCell ref="B49:C49"/>
    <mergeCell ref="A38:A39"/>
    <mergeCell ref="B38:C39"/>
    <mergeCell ref="A42:J42"/>
    <mergeCell ref="H38:H39"/>
    <mergeCell ref="F38:F39"/>
    <mergeCell ref="G38:G39"/>
    <mergeCell ref="A44:D45"/>
    <mergeCell ref="I38:I39"/>
    <mergeCell ref="J38:J39"/>
    <mergeCell ref="A56:J56"/>
    <mergeCell ref="A19:J19"/>
    <mergeCell ref="A29:J29"/>
    <mergeCell ref="A41:J41"/>
    <mergeCell ref="C16:D16"/>
    <mergeCell ref="F3:J3"/>
    <mergeCell ref="F4:J4"/>
    <mergeCell ref="F5:J5"/>
    <mergeCell ref="F6:J6"/>
    <mergeCell ref="F7:J7"/>
    <mergeCell ref="F8:J8"/>
    <mergeCell ref="F9:J9"/>
    <mergeCell ref="B132:C132"/>
    <mergeCell ref="A133:C133"/>
    <mergeCell ref="A3:D3"/>
    <mergeCell ref="A4:D4"/>
    <mergeCell ref="A5:D5"/>
    <mergeCell ref="A6:D6"/>
    <mergeCell ref="A7:D7"/>
    <mergeCell ref="A8:D8"/>
    <mergeCell ref="A9:D9"/>
    <mergeCell ref="A101:D101"/>
    <mergeCell ref="B34:C34"/>
    <mergeCell ref="B35:C35"/>
    <mergeCell ref="B36:C36"/>
    <mergeCell ref="A37:C37"/>
    <mergeCell ref="A40:C40"/>
    <mergeCell ref="B50:C50"/>
    <mergeCell ref="F10:J10"/>
    <mergeCell ref="A1:D1"/>
    <mergeCell ref="A2:D2"/>
    <mergeCell ref="A98:C98"/>
    <mergeCell ref="B131:C131"/>
    <mergeCell ref="B120:C120"/>
    <mergeCell ref="A121:D121"/>
    <mergeCell ref="B126:C126"/>
    <mergeCell ref="B127:C127"/>
    <mergeCell ref="B21:C21"/>
    <mergeCell ref="B22:C22"/>
    <mergeCell ref="B63:C63"/>
    <mergeCell ref="A58:D58"/>
    <mergeCell ref="A67:D67"/>
    <mergeCell ref="A76:D76"/>
    <mergeCell ref="A65:D65"/>
    <mergeCell ref="B24:C24"/>
    <mergeCell ref="A20:D20"/>
    <mergeCell ref="A30:D30"/>
    <mergeCell ref="A32:D32"/>
    <mergeCell ref="B26:C26"/>
    <mergeCell ref="A27:C27"/>
    <mergeCell ref="A10:D10"/>
    <mergeCell ref="A43:C43"/>
    <mergeCell ref="A108:D108"/>
    <mergeCell ref="A13:J14"/>
    <mergeCell ref="B147:J147"/>
    <mergeCell ref="B51:C51"/>
    <mergeCell ref="B52:C52"/>
    <mergeCell ref="B53:C53"/>
    <mergeCell ref="B54:C54"/>
    <mergeCell ref="A55:C55"/>
    <mergeCell ref="B60:D60"/>
    <mergeCell ref="B61:C61"/>
    <mergeCell ref="A145:D145"/>
    <mergeCell ref="B69:C69"/>
    <mergeCell ref="B70:C70"/>
    <mergeCell ref="B71:C71"/>
    <mergeCell ref="B72:C72"/>
    <mergeCell ref="A73:C73"/>
    <mergeCell ref="B78:C78"/>
    <mergeCell ref="B79:C79"/>
    <mergeCell ref="B80:C80"/>
    <mergeCell ref="B81:C81"/>
    <mergeCell ref="B118:C118"/>
    <mergeCell ref="B93:C93"/>
    <mergeCell ref="B103:C103"/>
    <mergeCell ref="B104:C104"/>
    <mergeCell ref="A105:C105"/>
  </mergeCells>
  <phoneticPr fontId="47" type="noConversion"/>
  <conditionalFormatting sqref="A20:D20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{8339326C-8DAD-4E9C-B0A4-3B648FE0E8D6}</x14:id>
        </ext>
      </extLst>
    </cfRule>
  </conditionalFormatting>
  <conditionalFormatting sqref="E15:J16 A13">
    <cfRule type="colorScale" priority="11">
      <colorScale>
        <cfvo type="min"/>
        <cfvo type="max"/>
        <color theme="4" tint="-0.249977111117893"/>
        <color theme="0" tint="-0.249977111117893"/>
      </colorScale>
    </cfRule>
  </conditionalFormatting>
  <conditionalFormatting sqref="E15:J16">
    <cfRule type="colorScale" priority="13">
      <colorScale>
        <cfvo type="min"/>
        <cfvo type="max"/>
        <color theme="4" tint="-0.499984740745262"/>
        <color theme="2" tint="-9.9978637043366805E-2"/>
      </colorScale>
    </cfRule>
    <cfRule type="dataBar" priority="14">
      <dataBar>
        <cfvo type="min"/>
        <cfvo type="max"/>
        <color theme="4" tint="-0.249977111117893"/>
      </dataBar>
      <extLst>
        <ext xmlns:x14="http://schemas.microsoft.com/office/spreadsheetml/2009/9/main" uri="{B025F937-C7B1-47D3-B67F-A62EFF666E3E}">
          <x14:id>{52F95847-DA15-4B08-88E3-0F1E61B501D4}</x14:id>
        </ext>
      </extLst>
    </cfRule>
  </conditionalFormatting>
  <pageMargins left="0.31496062992125984" right="0.31496062992125984" top="0.78740157480314965" bottom="0.78740157480314965" header="0.31496062992125984" footer="0.31496062992125984"/>
  <pageSetup paperSize="9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339326C-8DAD-4E9C-B0A4-3B648FE0E8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A20:D20</xm:sqref>
        </x14:conditionalFormatting>
        <x14:conditionalFormatting xmlns:xm="http://schemas.microsoft.com/office/excel/2006/main">
          <x14:cfRule type="dataBar" id="{52F95847-DA15-4B08-88E3-0F1E61B501D4}">
            <x14:dataBar minLength="0" maxLength="100" border="1" negativeBarBorderColorSameAsPositive="0">
              <x14:cfvo type="autoMin"/>
              <x14:cfvo type="autoMax"/>
              <x14:borderColor theme="0" tint="-0.249977111117893"/>
              <x14:negativeFillColor rgb="FFFF0000"/>
              <x14:negativeBorderColor rgb="FFFF0000"/>
              <x14:axisColor rgb="FF000000"/>
            </x14:dataBar>
          </x14:cfRule>
          <xm:sqref>E15:J16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9"/>
  <sheetViews>
    <sheetView tabSelected="1" workbookViewId="0">
      <selection activeCell="P23" sqref="P23"/>
    </sheetView>
  </sheetViews>
  <sheetFormatPr defaultRowHeight="12.75" x14ac:dyDescent="0.2"/>
  <cols>
    <col min="1" max="1" width="13.7109375" style="1" bestFit="1" customWidth="1"/>
    <col min="2" max="2" width="55.140625" style="2" bestFit="1" customWidth="1"/>
    <col min="3" max="3" width="13.5703125" style="3" customWidth="1"/>
    <col min="4" max="4" width="4.28515625" style="3" customWidth="1"/>
    <col min="5" max="12" width="12.7109375" style="1" customWidth="1"/>
    <col min="13" max="16384" width="9.140625" style="1"/>
  </cols>
  <sheetData>
    <row r="1" spans="1:12" x14ac:dyDescent="0.2">
      <c r="A1" s="382" t="s">
        <v>219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</row>
    <row r="2" spans="1:12" x14ac:dyDescent="0.2">
      <c r="A2" s="382"/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3"/>
    </row>
    <row r="3" spans="1:12" ht="56.25" customHeight="1" x14ac:dyDescent="0.2">
      <c r="A3" s="182" t="s">
        <v>146</v>
      </c>
      <c r="B3" s="183" t="s">
        <v>118</v>
      </c>
      <c r="C3" s="183" t="s">
        <v>147</v>
      </c>
      <c r="D3" s="385"/>
      <c r="E3" s="183" t="s">
        <v>151</v>
      </c>
      <c r="F3" s="183" t="s">
        <v>161</v>
      </c>
      <c r="G3" s="183" t="s">
        <v>155</v>
      </c>
      <c r="H3" s="183" t="s">
        <v>156</v>
      </c>
      <c r="I3" s="183" t="s">
        <v>148</v>
      </c>
      <c r="J3" s="183" t="s">
        <v>160</v>
      </c>
      <c r="K3" s="183" t="s">
        <v>163</v>
      </c>
      <c r="L3" s="183" t="s">
        <v>149</v>
      </c>
    </row>
    <row r="4" spans="1:12" x14ac:dyDescent="0.2">
      <c r="A4" s="380"/>
      <c r="B4" s="381"/>
      <c r="C4" s="185" t="s">
        <v>150</v>
      </c>
      <c r="D4" s="386"/>
      <c r="E4" s="185" t="s">
        <v>153</v>
      </c>
      <c r="F4" s="188" t="s">
        <v>152</v>
      </c>
      <c r="G4" s="188" t="s">
        <v>154</v>
      </c>
      <c r="H4" s="188" t="s">
        <v>157</v>
      </c>
      <c r="I4" s="188" t="s">
        <v>158</v>
      </c>
      <c r="J4" s="188" t="s">
        <v>159</v>
      </c>
      <c r="K4" s="188" t="s">
        <v>162</v>
      </c>
      <c r="L4" s="188" t="s">
        <v>164</v>
      </c>
    </row>
    <row r="5" spans="1:12" x14ac:dyDescent="0.2">
      <c r="A5" s="186">
        <v>1</v>
      </c>
      <c r="B5" s="128" t="str">
        <f>MdO!B149</f>
        <v>Assistente de Informação e Comunicação</v>
      </c>
      <c r="C5" s="113">
        <f>MdO!D149</f>
        <v>27</v>
      </c>
      <c r="D5" s="386"/>
      <c r="E5" s="125">
        <f>MdO!C149</f>
        <v>4500</v>
      </c>
      <c r="F5" s="116">
        <f>E5*6%</f>
        <v>270</v>
      </c>
      <c r="G5" s="132">
        <v>5</v>
      </c>
      <c r="H5" s="114">
        <v>4</v>
      </c>
      <c r="I5" s="114">
        <v>21</v>
      </c>
      <c r="J5" s="116">
        <f>((G5*H5)*I5)</f>
        <v>420</v>
      </c>
      <c r="K5" s="116">
        <f>J5-F5</f>
        <v>150</v>
      </c>
      <c r="L5" s="116">
        <f>K5*C5</f>
        <v>4050</v>
      </c>
    </row>
    <row r="6" spans="1:12" s="59" customFormat="1" x14ac:dyDescent="0.25">
      <c r="A6" s="186">
        <v>2</v>
      </c>
      <c r="B6" s="128" t="str">
        <f>MdO!B150</f>
        <v>Assistente de Restauração de Livros e Documentos</v>
      </c>
      <c r="C6" s="113">
        <f>MdO!D150</f>
        <v>11</v>
      </c>
      <c r="D6" s="386"/>
      <c r="E6" s="125">
        <f>MdO!C150</f>
        <v>4500</v>
      </c>
      <c r="F6" s="116">
        <f>E6*6%</f>
        <v>270</v>
      </c>
      <c r="G6" s="132">
        <v>5</v>
      </c>
      <c r="H6" s="114">
        <v>4</v>
      </c>
      <c r="I6" s="114">
        <v>21</v>
      </c>
      <c r="J6" s="116">
        <f>((G6*H6)*I6)</f>
        <v>420</v>
      </c>
      <c r="K6" s="116">
        <f>J6-F6</f>
        <v>150</v>
      </c>
      <c r="L6" s="116">
        <f t="shared" ref="L6:L8" si="0">K6*C6</f>
        <v>1650</v>
      </c>
    </row>
    <row r="7" spans="1:12" x14ac:dyDescent="0.2">
      <c r="A7" s="186">
        <v>3</v>
      </c>
      <c r="B7" s="128" t="str">
        <f>MdO!B151</f>
        <v>Analista de Informação e Comunicação </v>
      </c>
      <c r="C7" s="113">
        <f>MdO!D151</f>
        <v>35</v>
      </c>
      <c r="D7" s="386"/>
      <c r="E7" s="125">
        <f>MdO!C151</f>
        <v>5500</v>
      </c>
      <c r="F7" s="116">
        <f t="shared" ref="F7:F9" si="1">E7*6%</f>
        <v>330</v>
      </c>
      <c r="G7" s="132">
        <v>5</v>
      </c>
      <c r="H7" s="114">
        <v>4</v>
      </c>
      <c r="I7" s="114">
        <v>21</v>
      </c>
      <c r="J7" s="116">
        <f t="shared" ref="J7:J8" si="2">((G7*H7)*I7)</f>
        <v>420</v>
      </c>
      <c r="K7" s="116">
        <f>J7-F7</f>
        <v>90</v>
      </c>
      <c r="L7" s="116">
        <f>K7*C7</f>
        <v>3150</v>
      </c>
    </row>
    <row r="8" spans="1:12" s="3" customFormat="1" x14ac:dyDescent="0.2">
      <c r="A8" s="186">
        <v>4</v>
      </c>
      <c r="B8" s="128" t="str">
        <f>MdO!B152</f>
        <v>Analista de Gestão da Informação e Comunicação</v>
      </c>
      <c r="C8" s="113">
        <f>MdO!D152</f>
        <v>30</v>
      </c>
      <c r="D8" s="386"/>
      <c r="E8" s="125">
        <f>MdO!C152</f>
        <v>7800</v>
      </c>
      <c r="F8" s="116">
        <f t="shared" si="1"/>
        <v>468</v>
      </c>
      <c r="G8" s="132">
        <v>5</v>
      </c>
      <c r="H8" s="114">
        <v>4</v>
      </c>
      <c r="I8" s="114">
        <v>21</v>
      </c>
      <c r="J8" s="116">
        <f t="shared" si="2"/>
        <v>420</v>
      </c>
      <c r="K8" s="116">
        <f>((G8*H8)*I8)-J8</f>
        <v>0</v>
      </c>
      <c r="L8" s="116">
        <f t="shared" si="0"/>
        <v>0</v>
      </c>
    </row>
    <row r="9" spans="1:12" s="3" customFormat="1" x14ac:dyDescent="0.2">
      <c r="A9" s="186">
        <v>5</v>
      </c>
      <c r="B9" s="128" t="str">
        <f>MdO!B153</f>
        <v>Analista Técnico-Administrativo de Informação e Comunicação</v>
      </c>
      <c r="C9" s="113">
        <f>MdO!D153</f>
        <v>9</v>
      </c>
      <c r="D9" s="386"/>
      <c r="E9" s="125">
        <f>MdO!C153</f>
        <v>8500</v>
      </c>
      <c r="F9" s="116">
        <f t="shared" si="1"/>
        <v>510</v>
      </c>
      <c r="G9" s="132">
        <v>5</v>
      </c>
      <c r="H9" s="114">
        <v>4</v>
      </c>
      <c r="I9" s="114">
        <v>21</v>
      </c>
      <c r="J9" s="116">
        <f>((G9*H9)*I9)</f>
        <v>420</v>
      </c>
      <c r="K9" s="116">
        <f>((G9*H9)*I9)-J9</f>
        <v>0</v>
      </c>
      <c r="L9" s="116">
        <f>K9*C9</f>
        <v>0</v>
      </c>
    </row>
    <row r="10" spans="1:12" s="3" customFormat="1" x14ac:dyDescent="0.2">
      <c r="A10" s="186">
        <v>6</v>
      </c>
      <c r="B10" s="128" t="str">
        <f>MdO!B154</f>
        <v>Especialista Técnico-Administrativo de Informação e Comunicação</v>
      </c>
      <c r="C10" s="113">
        <f>MdO!D154</f>
        <v>2</v>
      </c>
      <c r="D10" s="386"/>
      <c r="E10" s="125">
        <f>MdO!C154</f>
        <v>11700</v>
      </c>
      <c r="F10" s="116">
        <f>E10*6%</f>
        <v>702</v>
      </c>
      <c r="G10" s="132">
        <v>5</v>
      </c>
      <c r="H10" s="114">
        <v>4</v>
      </c>
      <c r="I10" s="114">
        <v>21</v>
      </c>
      <c r="J10" s="116">
        <f t="shared" ref="J10" si="3">((G10*H10)*I10)</f>
        <v>420</v>
      </c>
      <c r="K10" s="116">
        <f>((G10*H10)*I10)-J10</f>
        <v>0</v>
      </c>
      <c r="L10" s="116">
        <f>K10*C10</f>
        <v>0</v>
      </c>
    </row>
    <row r="11" spans="1:12" x14ac:dyDescent="0.2">
      <c r="A11" s="387" t="s">
        <v>180</v>
      </c>
      <c r="B11" s="387"/>
      <c r="C11" s="387"/>
      <c r="D11" s="387"/>
      <c r="E11" s="387"/>
      <c r="F11" s="387"/>
      <c r="G11" s="387"/>
      <c r="H11" s="387"/>
      <c r="I11" s="387"/>
      <c r="J11" s="387"/>
      <c r="K11" s="387"/>
      <c r="L11" s="387"/>
    </row>
    <row r="12" spans="1:12" x14ac:dyDescent="0.2">
      <c r="C12" s="3">
        <f>SUM(C5:C10)</f>
        <v>114</v>
      </c>
    </row>
    <row r="13" spans="1:12" ht="13.5" thickBot="1" x14ac:dyDescent="0.25"/>
    <row r="14" spans="1:12" x14ac:dyDescent="0.2">
      <c r="A14" s="373" t="s">
        <v>218</v>
      </c>
      <c r="B14" s="374"/>
      <c r="C14" s="374"/>
      <c r="D14" s="374"/>
      <c r="E14" s="374"/>
      <c r="F14" s="374"/>
      <c r="G14" s="374"/>
      <c r="H14" s="374"/>
      <c r="I14" s="374"/>
      <c r="J14" s="375"/>
    </row>
    <row r="15" spans="1:12" ht="13.5" thickBot="1" x14ac:dyDescent="0.25">
      <c r="A15" s="376"/>
      <c r="B15" s="377"/>
      <c r="C15" s="377"/>
      <c r="D15" s="377"/>
      <c r="E15" s="377"/>
      <c r="F15" s="377"/>
      <c r="G15" s="377"/>
      <c r="H15" s="377"/>
      <c r="I15" s="377"/>
      <c r="J15" s="378"/>
    </row>
    <row r="16" spans="1:12" ht="63.75" x14ac:dyDescent="0.2">
      <c r="A16" s="189" t="s">
        <v>146</v>
      </c>
      <c r="B16" s="190" t="s">
        <v>118</v>
      </c>
      <c r="C16" s="190" t="s">
        <v>165</v>
      </c>
      <c r="D16" s="115"/>
      <c r="E16" s="190" t="s">
        <v>167</v>
      </c>
      <c r="F16" s="190" t="s">
        <v>169</v>
      </c>
      <c r="G16" s="190" t="s">
        <v>170</v>
      </c>
      <c r="H16" s="190" t="s">
        <v>188</v>
      </c>
      <c r="I16" s="191" t="s">
        <v>171</v>
      </c>
      <c r="J16" s="192" t="s">
        <v>172</v>
      </c>
    </row>
    <row r="17" spans="1:10" x14ac:dyDescent="0.2">
      <c r="A17" s="380"/>
      <c r="B17" s="381"/>
      <c r="C17" s="185" t="s">
        <v>166</v>
      </c>
      <c r="D17" s="115"/>
      <c r="E17" s="185" t="s">
        <v>153</v>
      </c>
      <c r="F17" s="188" t="s">
        <v>168</v>
      </c>
      <c r="G17" s="188" t="s">
        <v>154</v>
      </c>
      <c r="H17" s="188" t="s">
        <v>157</v>
      </c>
      <c r="I17" s="193" t="s">
        <v>158</v>
      </c>
      <c r="J17" s="185" t="s">
        <v>159</v>
      </c>
    </row>
    <row r="18" spans="1:10" x14ac:dyDescent="0.2">
      <c r="A18" s="181">
        <v>1</v>
      </c>
      <c r="B18" s="128" t="str">
        <f>B5</f>
        <v>Assistente de Informação e Comunicação</v>
      </c>
      <c r="C18" s="113">
        <f>MdO!D149</f>
        <v>27</v>
      </c>
      <c r="D18" s="115"/>
      <c r="E18" s="133">
        <v>35</v>
      </c>
      <c r="F18" s="114">
        <v>21</v>
      </c>
      <c r="G18" s="116">
        <f>E18*F18</f>
        <v>735</v>
      </c>
      <c r="H18" s="116">
        <f>G18*1%</f>
        <v>7.3500000000000005</v>
      </c>
      <c r="I18" s="117">
        <f t="shared" ref="I18:I23" si="4">G18-H18</f>
        <v>727.65</v>
      </c>
      <c r="J18" s="117">
        <f>I18*C18</f>
        <v>19646.55</v>
      </c>
    </row>
    <row r="19" spans="1:10" x14ac:dyDescent="0.2">
      <c r="A19" s="181">
        <v>2</v>
      </c>
      <c r="B19" s="128" t="str">
        <f>MdO!B150</f>
        <v>Assistente de Restauração de Livros e Documentos</v>
      </c>
      <c r="C19" s="113">
        <f>MdO!D150</f>
        <v>11</v>
      </c>
      <c r="D19" s="115"/>
      <c r="E19" s="133">
        <v>35</v>
      </c>
      <c r="F19" s="114">
        <v>21</v>
      </c>
      <c r="G19" s="116">
        <f>E19*F19</f>
        <v>735</v>
      </c>
      <c r="H19" s="116">
        <f t="shared" ref="H19:H23" si="5">G19*1%</f>
        <v>7.3500000000000005</v>
      </c>
      <c r="I19" s="117">
        <f t="shared" si="4"/>
        <v>727.65</v>
      </c>
      <c r="J19" s="117">
        <f>I19*C19</f>
        <v>8004.15</v>
      </c>
    </row>
    <row r="20" spans="1:10" x14ac:dyDescent="0.2">
      <c r="A20" s="181">
        <v>3</v>
      </c>
      <c r="B20" s="128" t="str">
        <f>MdO!B151</f>
        <v>Analista de Informação e Comunicação </v>
      </c>
      <c r="C20" s="113">
        <f>MdO!D151</f>
        <v>35</v>
      </c>
      <c r="D20" s="115"/>
      <c r="E20" s="133">
        <v>35</v>
      </c>
      <c r="F20" s="114">
        <v>21</v>
      </c>
      <c r="G20" s="116">
        <f t="shared" ref="G20:G22" si="6">E20*F20</f>
        <v>735</v>
      </c>
      <c r="H20" s="116">
        <f t="shared" si="5"/>
        <v>7.3500000000000005</v>
      </c>
      <c r="I20" s="117">
        <f t="shared" si="4"/>
        <v>727.65</v>
      </c>
      <c r="J20" s="117">
        <f>I20*C20</f>
        <v>25467.75</v>
      </c>
    </row>
    <row r="21" spans="1:10" x14ac:dyDescent="0.2">
      <c r="A21" s="181">
        <v>4</v>
      </c>
      <c r="B21" s="128" t="str">
        <f>MdO!B152</f>
        <v>Analista de Gestão da Informação e Comunicação</v>
      </c>
      <c r="C21" s="113">
        <f>MdO!D152</f>
        <v>30</v>
      </c>
      <c r="D21" s="115"/>
      <c r="E21" s="133">
        <v>35</v>
      </c>
      <c r="F21" s="114">
        <v>21</v>
      </c>
      <c r="G21" s="116">
        <f t="shared" si="6"/>
        <v>735</v>
      </c>
      <c r="H21" s="116">
        <f t="shared" si="5"/>
        <v>7.3500000000000005</v>
      </c>
      <c r="I21" s="117">
        <f t="shared" si="4"/>
        <v>727.65</v>
      </c>
      <c r="J21" s="117">
        <f>I21*C21</f>
        <v>21829.5</v>
      </c>
    </row>
    <row r="22" spans="1:10" x14ac:dyDescent="0.2">
      <c r="A22" s="181">
        <v>5</v>
      </c>
      <c r="B22" s="128" t="str">
        <f>MdO!B153</f>
        <v>Analista Técnico-Administrativo de Informação e Comunicação</v>
      </c>
      <c r="C22" s="113">
        <f>MdO!D153</f>
        <v>9</v>
      </c>
      <c r="D22" s="115"/>
      <c r="E22" s="133">
        <v>35</v>
      </c>
      <c r="F22" s="114">
        <v>21</v>
      </c>
      <c r="G22" s="116">
        <f t="shared" si="6"/>
        <v>735</v>
      </c>
      <c r="H22" s="116">
        <f t="shared" si="5"/>
        <v>7.3500000000000005</v>
      </c>
      <c r="I22" s="117">
        <f t="shared" si="4"/>
        <v>727.65</v>
      </c>
      <c r="J22" s="117">
        <f>I22*C22</f>
        <v>6548.8499999999995</v>
      </c>
    </row>
    <row r="23" spans="1:10" x14ac:dyDescent="0.2">
      <c r="A23" s="181">
        <v>6</v>
      </c>
      <c r="B23" s="128" t="str">
        <f>MdO!B154</f>
        <v>Especialista Técnico-Administrativo de Informação e Comunicação</v>
      </c>
      <c r="C23" s="113">
        <f>MdO!D154</f>
        <v>2</v>
      </c>
      <c r="D23" s="115"/>
      <c r="E23" s="133">
        <v>35</v>
      </c>
      <c r="F23" s="114">
        <v>21</v>
      </c>
      <c r="G23" s="116">
        <f>E23*F23</f>
        <v>735</v>
      </c>
      <c r="H23" s="116">
        <f t="shared" si="5"/>
        <v>7.3500000000000005</v>
      </c>
      <c r="I23" s="117">
        <f t="shared" si="4"/>
        <v>727.65</v>
      </c>
      <c r="J23" s="117">
        <f t="shared" ref="J23" si="7">I23*C23</f>
        <v>1455.3</v>
      </c>
    </row>
    <row r="24" spans="1:10" ht="15" customHeight="1" x14ac:dyDescent="0.2">
      <c r="A24" s="380" t="s">
        <v>99</v>
      </c>
      <c r="B24" s="384"/>
      <c r="C24" s="381"/>
      <c r="D24" s="204"/>
      <c r="E24" s="380"/>
      <c r="F24" s="384"/>
      <c r="G24" s="384"/>
      <c r="H24" s="384"/>
      <c r="I24" s="381"/>
      <c r="J24" s="194">
        <f>SUM(J18:J23)</f>
        <v>82952.100000000006</v>
      </c>
    </row>
    <row r="25" spans="1:10" x14ac:dyDescent="0.2">
      <c r="C25" s="3">
        <f>SUM(C18:C23)</f>
        <v>114</v>
      </c>
    </row>
    <row r="26" spans="1:10" ht="13.5" thickBot="1" x14ac:dyDescent="0.25"/>
    <row r="27" spans="1:10" x14ac:dyDescent="0.2">
      <c r="A27" s="373" t="s">
        <v>217</v>
      </c>
      <c r="B27" s="374"/>
      <c r="C27" s="374"/>
      <c r="D27" s="374"/>
      <c r="E27" s="374"/>
      <c r="F27" s="374"/>
      <c r="G27" s="374"/>
      <c r="H27" s="374"/>
      <c r="I27" s="374"/>
      <c r="J27" s="375"/>
    </row>
    <row r="28" spans="1:10" ht="13.5" thickBot="1" x14ac:dyDescent="0.25">
      <c r="A28" s="376"/>
      <c r="B28" s="377"/>
      <c r="C28" s="377"/>
      <c r="D28" s="377"/>
      <c r="E28" s="377"/>
      <c r="F28" s="377"/>
      <c r="G28" s="377"/>
      <c r="H28" s="377"/>
      <c r="I28" s="377"/>
      <c r="J28" s="378"/>
    </row>
    <row r="29" spans="1:10" ht="63.75" x14ac:dyDescent="0.2">
      <c r="A29" s="189" t="s">
        <v>146</v>
      </c>
      <c r="B29" s="190" t="s">
        <v>118</v>
      </c>
      <c r="C29" s="190" t="s">
        <v>165</v>
      </c>
      <c r="D29" s="115"/>
      <c r="E29" s="190" t="s">
        <v>167</v>
      </c>
      <c r="F29" s="190" t="s">
        <v>220</v>
      </c>
      <c r="G29" s="190" t="s">
        <v>223</v>
      </c>
      <c r="H29" s="190" t="s">
        <v>222</v>
      </c>
      <c r="I29" s="191" t="s">
        <v>221</v>
      </c>
      <c r="J29" s="192" t="s">
        <v>224</v>
      </c>
    </row>
    <row r="30" spans="1:10" x14ac:dyDescent="0.2">
      <c r="A30" s="380"/>
      <c r="B30" s="381"/>
      <c r="C30" s="185" t="s">
        <v>166</v>
      </c>
      <c r="D30" s="115"/>
      <c r="E30" s="185" t="s">
        <v>153</v>
      </c>
      <c r="F30" s="188" t="s">
        <v>168</v>
      </c>
      <c r="G30" s="188" t="s">
        <v>154</v>
      </c>
      <c r="H30" s="188" t="s">
        <v>157</v>
      </c>
      <c r="I30" s="193" t="s">
        <v>158</v>
      </c>
      <c r="J30" s="185" t="s">
        <v>159</v>
      </c>
    </row>
    <row r="31" spans="1:10" x14ac:dyDescent="0.2">
      <c r="A31" s="186">
        <v>1</v>
      </c>
      <c r="B31" s="128" t="str">
        <f>B5</f>
        <v>Assistente de Informação e Comunicação</v>
      </c>
      <c r="C31" s="113">
        <f>C5</f>
        <v>27</v>
      </c>
      <c r="D31" s="115"/>
      <c r="E31" s="144">
        <f>MdO!D64</f>
        <v>526.64</v>
      </c>
      <c r="F31" s="145">
        <v>0.2</v>
      </c>
      <c r="G31" s="116">
        <f>E31*F31</f>
        <v>105.328</v>
      </c>
      <c r="H31" s="116">
        <f>G31*C31</f>
        <v>2843.8560000000002</v>
      </c>
      <c r="I31" s="147"/>
      <c r="J31" s="146">
        <f>I31*E31</f>
        <v>0</v>
      </c>
    </row>
    <row r="32" spans="1:10" x14ac:dyDescent="0.2">
      <c r="A32" s="186">
        <v>2</v>
      </c>
      <c r="B32" s="128" t="str">
        <f>B6</f>
        <v>Assistente de Restauração de Livros e Documentos</v>
      </c>
      <c r="C32" s="113">
        <f t="shared" ref="C32:C36" si="8">C6</f>
        <v>11</v>
      </c>
      <c r="D32" s="115"/>
      <c r="E32" s="144">
        <f>MdO!D64</f>
        <v>526.64</v>
      </c>
      <c r="F32" s="145">
        <v>0.2</v>
      </c>
      <c r="G32" s="116">
        <f>E32*F32</f>
        <v>105.328</v>
      </c>
      <c r="H32" s="116">
        <f t="shared" ref="H32:H35" si="9">G32*C32</f>
        <v>1158.6079999999999</v>
      </c>
      <c r="I32" s="147"/>
      <c r="J32" s="146">
        <f t="shared" ref="J32:J33" si="10">I32*E32</f>
        <v>0</v>
      </c>
    </row>
    <row r="33" spans="1:12" x14ac:dyDescent="0.2">
      <c r="A33" s="186">
        <v>3</v>
      </c>
      <c r="B33" s="128" t="str">
        <f>B7</f>
        <v>Analista de Informação e Comunicação </v>
      </c>
      <c r="C33" s="113">
        <f t="shared" si="8"/>
        <v>35</v>
      </c>
      <c r="D33" s="115"/>
      <c r="E33" s="144">
        <f>MdO!D64</f>
        <v>526.64</v>
      </c>
      <c r="F33" s="145">
        <v>0.2</v>
      </c>
      <c r="G33" s="116">
        <f>E33*F33</f>
        <v>105.328</v>
      </c>
      <c r="H33" s="116">
        <f t="shared" si="9"/>
        <v>3686.48</v>
      </c>
      <c r="I33" s="147"/>
      <c r="J33" s="146">
        <f t="shared" si="10"/>
        <v>0</v>
      </c>
    </row>
    <row r="34" spans="1:12" x14ac:dyDescent="0.2">
      <c r="A34" s="186">
        <v>4</v>
      </c>
      <c r="B34" s="128" t="str">
        <f>B8</f>
        <v>Analista de Gestão da Informação e Comunicação</v>
      </c>
      <c r="C34" s="113">
        <f t="shared" si="8"/>
        <v>30</v>
      </c>
      <c r="D34" s="115"/>
      <c r="E34" s="144">
        <f>MdO!D64</f>
        <v>526.64</v>
      </c>
      <c r="F34" s="145">
        <v>0.2</v>
      </c>
      <c r="G34" s="116">
        <f t="shared" ref="G34:G35" si="11">E34*F34</f>
        <v>105.328</v>
      </c>
      <c r="H34" s="116">
        <f t="shared" si="9"/>
        <v>3159.84</v>
      </c>
      <c r="I34" s="147"/>
      <c r="J34" s="146">
        <f>I34*E34</f>
        <v>0</v>
      </c>
    </row>
    <row r="35" spans="1:12" x14ac:dyDescent="0.2">
      <c r="A35" s="186">
        <v>5</v>
      </c>
      <c r="B35" s="128" t="str">
        <f>B9</f>
        <v>Analista Técnico-Administrativo de Informação e Comunicação</v>
      </c>
      <c r="C35" s="113">
        <f t="shared" si="8"/>
        <v>9</v>
      </c>
      <c r="D35" s="115"/>
      <c r="E35" s="144">
        <f>MdO!D64</f>
        <v>526.64</v>
      </c>
      <c r="F35" s="145">
        <v>0.2</v>
      </c>
      <c r="G35" s="116">
        <f t="shared" si="11"/>
        <v>105.328</v>
      </c>
      <c r="H35" s="116">
        <f t="shared" si="9"/>
        <v>947.952</v>
      </c>
      <c r="I35" s="147"/>
      <c r="J35" s="146">
        <f>I35*E35</f>
        <v>0</v>
      </c>
    </row>
    <row r="36" spans="1:12" x14ac:dyDescent="0.2">
      <c r="A36" s="186">
        <v>6</v>
      </c>
      <c r="B36" s="128" t="str">
        <f>B10</f>
        <v>Especialista Técnico-Administrativo de Informação e Comunicação</v>
      </c>
      <c r="C36" s="113">
        <f t="shared" si="8"/>
        <v>2</v>
      </c>
      <c r="D36" s="115"/>
      <c r="E36" s="144">
        <f>MdO!D64</f>
        <v>526.64</v>
      </c>
      <c r="F36" s="145">
        <v>0.2</v>
      </c>
      <c r="G36" s="116">
        <f>E36*F36</f>
        <v>105.328</v>
      </c>
      <c r="H36" s="116">
        <f>G36*C36</f>
        <v>210.65600000000001</v>
      </c>
      <c r="I36" s="147"/>
      <c r="J36" s="146">
        <f t="shared" ref="J36" si="12">I36*G36</f>
        <v>0</v>
      </c>
      <c r="L36" s="126"/>
    </row>
    <row r="37" spans="1:12" x14ac:dyDescent="0.2">
      <c r="A37" s="379" t="s">
        <v>99</v>
      </c>
      <c r="B37" s="379"/>
      <c r="C37" s="379"/>
      <c r="D37" s="152"/>
      <c r="E37" s="195"/>
      <c r="F37" s="196"/>
      <c r="G37" s="196"/>
      <c r="H37" s="194">
        <f>SUM(H31:H36)</f>
        <v>12007.392</v>
      </c>
      <c r="I37" s="184">
        <f>SUM(I31:I36)</f>
        <v>0</v>
      </c>
      <c r="J37" s="197">
        <f>SUM(J31:J36)</f>
        <v>0</v>
      </c>
      <c r="L37" s="126"/>
    </row>
    <row r="38" spans="1:12" x14ac:dyDescent="0.2">
      <c r="A38" s="400"/>
      <c r="B38" s="148" t="s">
        <v>225</v>
      </c>
      <c r="C38" s="150">
        <f>MdO!D127</f>
        <v>0.03</v>
      </c>
      <c r="E38" s="155"/>
      <c r="F38" s="155"/>
      <c r="G38" s="155"/>
      <c r="H38" s="149">
        <f>H37*C38</f>
        <v>360.22175999999996</v>
      </c>
      <c r="I38" s="155"/>
      <c r="J38" s="149">
        <f>J37*C38</f>
        <v>0</v>
      </c>
      <c r="L38" s="126"/>
    </row>
    <row r="39" spans="1:12" x14ac:dyDescent="0.2">
      <c r="A39" s="401"/>
      <c r="B39" s="153" t="s">
        <v>226</v>
      </c>
      <c r="C39" s="154">
        <f>MdO!D128</f>
        <v>6.7900000000000002E-2</v>
      </c>
      <c r="E39" s="155"/>
      <c r="F39" s="155"/>
      <c r="G39" s="155"/>
      <c r="H39" s="149">
        <f>H37*C39</f>
        <v>815.30191679999996</v>
      </c>
      <c r="I39" s="155"/>
      <c r="J39" s="149">
        <f>J37*C39</f>
        <v>0</v>
      </c>
    </row>
    <row r="40" spans="1:12" x14ac:dyDescent="0.2">
      <c r="A40" s="401"/>
      <c r="B40" s="153" t="s">
        <v>231</v>
      </c>
      <c r="C40" s="154">
        <f>MdO!D129</f>
        <v>0.14250000000000002</v>
      </c>
      <c r="E40" s="155"/>
      <c r="F40" s="155"/>
      <c r="G40" s="155"/>
      <c r="H40" s="149">
        <f>H37*C40</f>
        <v>1711.0533600000001</v>
      </c>
      <c r="I40" s="155"/>
      <c r="J40" s="149">
        <f>J37*C40</f>
        <v>0</v>
      </c>
    </row>
    <row r="41" spans="1:12" x14ac:dyDescent="0.2">
      <c r="A41" s="401"/>
      <c r="B41" s="399" t="s">
        <v>227</v>
      </c>
      <c r="C41" s="399"/>
      <c r="D41" s="399"/>
      <c r="E41" s="399"/>
      <c r="F41" s="399"/>
      <c r="G41" s="399"/>
      <c r="H41" s="151">
        <f>SUM(H37:H40)</f>
        <v>14893.969036799999</v>
      </c>
      <c r="I41" s="155"/>
      <c r="J41" s="163">
        <f>SUM(J37:J40)</f>
        <v>0</v>
      </c>
    </row>
    <row r="42" spans="1:12" x14ac:dyDescent="0.2">
      <c r="A42" s="401"/>
      <c r="B42" s="403" t="s">
        <v>230</v>
      </c>
      <c r="C42" s="404"/>
      <c r="D42" s="404"/>
      <c r="E42" s="404"/>
      <c r="F42" s="404"/>
      <c r="G42" s="404"/>
      <c r="H42" s="404"/>
      <c r="I42" s="405"/>
      <c r="J42" s="388">
        <f>H41-J41</f>
        <v>14893.969036799999</v>
      </c>
    </row>
    <row r="43" spans="1:12" x14ac:dyDescent="0.2">
      <c r="A43" s="402"/>
      <c r="B43" s="406"/>
      <c r="C43" s="407"/>
      <c r="D43" s="407"/>
      <c r="E43" s="407"/>
      <c r="F43" s="407"/>
      <c r="G43" s="407"/>
      <c r="H43" s="407"/>
      <c r="I43" s="408"/>
      <c r="J43" s="389"/>
    </row>
    <row r="44" spans="1:12" ht="15" customHeight="1" x14ac:dyDescent="0.2">
      <c r="A44" s="390" t="s">
        <v>228</v>
      </c>
      <c r="B44" s="391"/>
      <c r="C44" s="391"/>
      <c r="D44" s="391"/>
      <c r="E44" s="391"/>
      <c r="F44" s="391"/>
      <c r="G44" s="391"/>
      <c r="H44" s="391"/>
      <c r="I44" s="391"/>
      <c r="J44" s="392"/>
    </row>
    <row r="45" spans="1:12" x14ac:dyDescent="0.2">
      <c r="A45" s="393"/>
      <c r="B45" s="394"/>
      <c r="C45" s="394"/>
      <c r="D45" s="394"/>
      <c r="E45" s="394"/>
      <c r="F45" s="394"/>
      <c r="G45" s="394"/>
      <c r="H45" s="394"/>
      <c r="I45" s="394"/>
      <c r="J45" s="395"/>
    </row>
    <row r="46" spans="1:12" x14ac:dyDescent="0.2">
      <c r="A46" s="393"/>
      <c r="B46" s="394"/>
      <c r="C46" s="394"/>
      <c r="D46" s="394"/>
      <c r="E46" s="394"/>
      <c r="F46" s="394"/>
      <c r="G46" s="394"/>
      <c r="H46" s="394"/>
      <c r="I46" s="394"/>
      <c r="J46" s="395"/>
    </row>
    <row r="47" spans="1:12" x14ac:dyDescent="0.2">
      <c r="A47" s="393"/>
      <c r="B47" s="394"/>
      <c r="C47" s="394"/>
      <c r="D47" s="394"/>
      <c r="E47" s="394"/>
      <c r="F47" s="394"/>
      <c r="G47" s="394"/>
      <c r="H47" s="394"/>
      <c r="I47" s="394"/>
      <c r="J47" s="395"/>
    </row>
    <row r="48" spans="1:12" x14ac:dyDescent="0.2">
      <c r="A48" s="393"/>
      <c r="B48" s="394"/>
      <c r="C48" s="394"/>
      <c r="D48" s="394"/>
      <c r="E48" s="394"/>
      <c r="F48" s="394"/>
      <c r="G48" s="394"/>
      <c r="H48" s="394"/>
      <c r="I48" s="394"/>
      <c r="J48" s="395"/>
    </row>
    <row r="49" spans="1:10" x14ac:dyDescent="0.2">
      <c r="A49" s="396"/>
      <c r="B49" s="397"/>
      <c r="C49" s="397"/>
      <c r="D49" s="397"/>
      <c r="E49" s="397"/>
      <c r="F49" s="397"/>
      <c r="G49" s="397"/>
      <c r="H49" s="397"/>
      <c r="I49" s="397"/>
      <c r="J49" s="398"/>
    </row>
  </sheetData>
  <mergeCells count="16">
    <mergeCell ref="J42:J43"/>
    <mergeCell ref="A44:J49"/>
    <mergeCell ref="B41:G41"/>
    <mergeCell ref="A38:A43"/>
    <mergeCell ref="B42:I43"/>
    <mergeCell ref="A27:J28"/>
    <mergeCell ref="A37:C37"/>
    <mergeCell ref="A30:B30"/>
    <mergeCell ref="A1:L2"/>
    <mergeCell ref="E24:I24"/>
    <mergeCell ref="A24:C24"/>
    <mergeCell ref="D3:D10"/>
    <mergeCell ref="A14:J15"/>
    <mergeCell ref="A11:L11"/>
    <mergeCell ref="A4:B4"/>
    <mergeCell ref="A17:B17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zoomScale="90" zoomScaleNormal="90" workbookViewId="0">
      <selection activeCell="J10" sqref="J10"/>
    </sheetView>
  </sheetViews>
  <sheetFormatPr defaultRowHeight="12.75" x14ac:dyDescent="0.2"/>
  <cols>
    <col min="1" max="1" width="48.5703125" style="1" bestFit="1" customWidth="1"/>
    <col min="2" max="2" width="38.5703125" style="2" customWidth="1"/>
    <col min="3" max="3" width="13.5703125" style="3" customWidth="1"/>
    <col min="4" max="4" width="3.140625" style="3" customWidth="1"/>
    <col min="5" max="5" width="11.5703125" style="1" bestFit="1" customWidth="1"/>
    <col min="6" max="6" width="16.140625" style="1" bestFit="1" customWidth="1"/>
    <col min="7" max="7" width="2.42578125" style="1" customWidth="1"/>
    <col min="8" max="8" width="11.5703125" style="1" bestFit="1" customWidth="1"/>
    <col min="9" max="16384" width="9.140625" style="1"/>
  </cols>
  <sheetData>
    <row r="1" spans="1:8" x14ac:dyDescent="0.2">
      <c r="A1" s="418" t="s">
        <v>191</v>
      </c>
      <c r="B1" s="419"/>
      <c r="C1" s="419"/>
      <c r="D1" s="419"/>
      <c r="E1" s="419"/>
      <c r="F1" s="420"/>
      <c r="G1" s="200"/>
    </row>
    <row r="2" spans="1:8" x14ac:dyDescent="0.2">
      <c r="A2" s="421"/>
      <c r="B2" s="422"/>
      <c r="C2" s="422"/>
      <c r="D2" s="422"/>
      <c r="E2" s="422"/>
      <c r="F2" s="423"/>
      <c r="G2" s="200"/>
    </row>
    <row r="3" spans="1:8" x14ac:dyDescent="0.2">
      <c r="A3" s="424" t="s">
        <v>118</v>
      </c>
      <c r="B3" s="427" t="s">
        <v>177</v>
      </c>
      <c r="C3" s="427" t="s">
        <v>186</v>
      </c>
      <c r="D3" s="414"/>
      <c r="E3" s="427" t="s">
        <v>175</v>
      </c>
      <c r="F3" s="427" t="s">
        <v>176</v>
      </c>
      <c r="G3" s="201"/>
    </row>
    <row r="4" spans="1:8" x14ac:dyDescent="0.2">
      <c r="A4" s="425"/>
      <c r="B4" s="428"/>
      <c r="C4" s="428"/>
      <c r="D4" s="415"/>
      <c r="E4" s="428"/>
      <c r="F4" s="428"/>
      <c r="G4" s="201"/>
    </row>
    <row r="5" spans="1:8" x14ac:dyDescent="0.2">
      <c r="A5" s="425"/>
      <c r="B5" s="428"/>
      <c r="C5" s="428"/>
      <c r="D5" s="415"/>
      <c r="E5" s="428"/>
      <c r="F5" s="428"/>
      <c r="G5" s="201"/>
    </row>
    <row r="6" spans="1:8" x14ac:dyDescent="0.2">
      <c r="A6" s="426"/>
      <c r="B6" s="429"/>
      <c r="C6" s="429"/>
      <c r="D6" s="415"/>
      <c r="E6" s="429"/>
      <c r="F6" s="429"/>
      <c r="G6" s="201"/>
    </row>
    <row r="7" spans="1:8" x14ac:dyDescent="0.2">
      <c r="A7" s="186"/>
      <c r="B7" s="180"/>
      <c r="C7" s="180"/>
      <c r="D7" s="415"/>
      <c r="E7" s="180"/>
      <c r="F7" s="187"/>
      <c r="G7" s="201"/>
    </row>
    <row r="8" spans="1:8" ht="25.5" x14ac:dyDescent="0.2">
      <c r="A8" s="416" t="str">
        <f>MdO!B150</f>
        <v>Assistente de Restauração de Livros e Documentos</v>
      </c>
      <c r="B8" s="120" t="s">
        <v>198</v>
      </c>
      <c r="C8" s="123">
        <v>4</v>
      </c>
      <c r="D8" s="415"/>
      <c r="E8" s="131">
        <v>31.6</v>
      </c>
      <c r="F8" s="58">
        <f>E8*C8</f>
        <v>126.4</v>
      </c>
      <c r="G8" s="202"/>
    </row>
    <row r="9" spans="1:8" ht="25.5" x14ac:dyDescent="0.2">
      <c r="A9" s="409"/>
      <c r="B9" s="120" t="s">
        <v>199</v>
      </c>
      <c r="C9" s="123">
        <v>4</v>
      </c>
      <c r="D9" s="415"/>
      <c r="E9" s="131">
        <v>31.6</v>
      </c>
      <c r="F9" s="58">
        <f>E9*C9</f>
        <v>126.4</v>
      </c>
      <c r="G9" s="202"/>
    </row>
    <row r="10" spans="1:8" ht="25.5" x14ac:dyDescent="0.2">
      <c r="A10" s="409"/>
      <c r="B10" s="120" t="s">
        <v>192</v>
      </c>
      <c r="C10" s="123">
        <v>4</v>
      </c>
      <c r="D10" s="415"/>
      <c r="E10" s="131">
        <v>41.35</v>
      </c>
      <c r="F10" s="58">
        <f>E10*C10</f>
        <v>165.4</v>
      </c>
      <c r="G10" s="202"/>
      <c r="H10" s="126"/>
    </row>
    <row r="11" spans="1:8" s="59" customFormat="1" ht="25.5" x14ac:dyDescent="0.25">
      <c r="A11" s="409"/>
      <c r="B11" s="122" t="s">
        <v>190</v>
      </c>
      <c r="C11" s="123">
        <v>2</v>
      </c>
      <c r="D11" s="415"/>
      <c r="E11" s="131">
        <v>12.6</v>
      </c>
      <c r="F11" s="58">
        <f>E11*C11</f>
        <v>25.2</v>
      </c>
      <c r="G11" s="202"/>
    </row>
    <row r="12" spans="1:8" x14ac:dyDescent="0.2">
      <c r="A12" s="409"/>
      <c r="B12" s="120" t="s">
        <v>173</v>
      </c>
      <c r="C12" s="123">
        <v>1</v>
      </c>
      <c r="D12" s="415"/>
      <c r="E12" s="131">
        <v>18.600000000000001</v>
      </c>
      <c r="F12" s="127">
        <f>(E12*C12)/6</f>
        <v>3.1</v>
      </c>
      <c r="G12" s="202"/>
    </row>
    <row r="13" spans="1:8" ht="15" customHeight="1" x14ac:dyDescent="0.2">
      <c r="A13" s="410"/>
      <c r="B13" s="417" t="s">
        <v>99</v>
      </c>
      <c r="C13" s="417"/>
      <c r="D13" s="415"/>
      <c r="E13" s="198"/>
      <c r="F13" s="199">
        <f>SUM(F8:F12)/12</f>
        <v>37.208333333333336</v>
      </c>
      <c r="G13" s="203"/>
    </row>
    <row r="14" spans="1:8" x14ac:dyDescent="0.2">
      <c r="A14" s="409" t="s">
        <v>189</v>
      </c>
      <c r="B14" s="120" t="s">
        <v>173</v>
      </c>
      <c r="C14" s="121">
        <v>1</v>
      </c>
      <c r="D14" s="415"/>
      <c r="E14" s="131">
        <v>18.600000000000001</v>
      </c>
      <c r="F14" s="57">
        <f>E14*C14</f>
        <v>18.600000000000001</v>
      </c>
      <c r="G14" s="203"/>
    </row>
    <row r="15" spans="1:8" x14ac:dyDescent="0.2">
      <c r="A15" s="410"/>
      <c r="B15" s="411" t="s">
        <v>99</v>
      </c>
      <c r="C15" s="412"/>
      <c r="D15" s="415"/>
      <c r="E15" s="198"/>
      <c r="F15" s="199">
        <f>SUM(F14:F14)/12</f>
        <v>1.55</v>
      </c>
      <c r="G15" s="203"/>
    </row>
    <row r="16" spans="1:8" x14ac:dyDescent="0.2">
      <c r="A16" s="413" t="s">
        <v>215</v>
      </c>
      <c r="B16" s="413"/>
      <c r="C16" s="413"/>
      <c r="D16" s="413"/>
      <c r="E16" s="413"/>
      <c r="F16" s="413"/>
    </row>
    <row r="17" spans="1:6" x14ac:dyDescent="0.2">
      <c r="A17" s="413"/>
      <c r="B17" s="413"/>
      <c r="C17" s="413"/>
      <c r="D17" s="413"/>
      <c r="E17" s="413"/>
      <c r="F17" s="413"/>
    </row>
    <row r="18" spans="1:6" x14ac:dyDescent="0.2">
      <c r="A18" s="413"/>
      <c r="B18" s="413"/>
      <c r="C18" s="413"/>
      <c r="D18" s="413"/>
      <c r="E18" s="413"/>
      <c r="F18" s="413"/>
    </row>
    <row r="19" spans="1:6" x14ac:dyDescent="0.2">
      <c r="A19" s="413"/>
      <c r="B19" s="413"/>
      <c r="C19" s="413"/>
      <c r="D19" s="413"/>
      <c r="E19" s="413"/>
      <c r="F19" s="413"/>
    </row>
    <row r="20" spans="1:6" x14ac:dyDescent="0.2">
      <c r="A20" s="413"/>
      <c r="B20" s="413"/>
      <c r="C20" s="413"/>
      <c r="D20" s="413"/>
      <c r="E20" s="413"/>
      <c r="F20" s="413"/>
    </row>
    <row r="21" spans="1:6" x14ac:dyDescent="0.2">
      <c r="A21" s="413"/>
      <c r="B21" s="413"/>
      <c r="C21" s="413"/>
      <c r="D21" s="413"/>
      <c r="E21" s="413"/>
      <c r="F21" s="413"/>
    </row>
    <row r="22" spans="1:6" x14ac:dyDescent="0.2">
      <c r="A22" s="413"/>
      <c r="B22" s="413"/>
      <c r="C22" s="413"/>
      <c r="D22" s="413"/>
      <c r="E22" s="413"/>
      <c r="F22" s="413"/>
    </row>
    <row r="23" spans="1:6" x14ac:dyDescent="0.2">
      <c r="A23" s="413"/>
      <c r="B23" s="413"/>
      <c r="C23" s="413"/>
      <c r="D23" s="413"/>
      <c r="E23" s="413"/>
      <c r="F23" s="413"/>
    </row>
  </sheetData>
  <mergeCells count="12">
    <mergeCell ref="A1:F2"/>
    <mergeCell ref="A3:A6"/>
    <mergeCell ref="B3:B6"/>
    <mergeCell ref="C3:C6"/>
    <mergeCell ref="E3:E6"/>
    <mergeCell ref="F3:F6"/>
    <mergeCell ref="A14:A15"/>
    <mergeCell ref="B15:C15"/>
    <mergeCell ref="A16:F23"/>
    <mergeCell ref="D3:D15"/>
    <mergeCell ref="A8:A13"/>
    <mergeCell ref="B13:C1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70"/>
  <sheetViews>
    <sheetView topLeftCell="A10" workbookViewId="0">
      <selection activeCell="C33" sqref="C33"/>
    </sheetView>
  </sheetViews>
  <sheetFormatPr defaultRowHeight="12.75" x14ac:dyDescent="0.2"/>
  <cols>
    <col min="1" max="1" width="13.7109375" style="1" bestFit="1" customWidth="1"/>
    <col min="2" max="2" width="13.7109375" style="1" customWidth="1"/>
    <col min="3" max="3" width="14.140625" style="2" customWidth="1"/>
    <col min="4" max="4" width="13.5703125" style="3" customWidth="1"/>
    <col min="5" max="5" width="4.28515625" style="3" customWidth="1"/>
    <col min="6" max="6" width="11.5703125" style="1" bestFit="1" customWidth="1"/>
    <col min="7" max="7" width="16.140625" style="1" bestFit="1" customWidth="1"/>
    <col min="8" max="8" width="2.42578125" style="1" customWidth="1"/>
    <col min="9" max="16384" width="9.140625" style="1"/>
  </cols>
  <sheetData>
    <row r="1" spans="1:26" ht="12.75" customHeight="1" x14ac:dyDescent="0.2">
      <c r="A1" s="443" t="s">
        <v>114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84"/>
      <c r="S1" s="84"/>
      <c r="T1" s="84"/>
      <c r="U1" s="84"/>
      <c r="V1" s="84"/>
      <c r="W1" s="84"/>
      <c r="X1" s="84"/>
      <c r="Y1" s="84"/>
      <c r="Z1" s="84"/>
    </row>
    <row r="2" spans="1:26" ht="12.75" customHeight="1" x14ac:dyDescent="0.2">
      <c r="A2" s="445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84"/>
      <c r="S2" s="84"/>
      <c r="T2" s="84"/>
      <c r="U2" s="84"/>
      <c r="V2" s="84"/>
      <c r="W2" s="84"/>
      <c r="X2" s="84"/>
      <c r="Y2" s="84"/>
      <c r="Z2" s="84"/>
    </row>
    <row r="3" spans="1:26" x14ac:dyDescent="0.2">
      <c r="A3" s="418" t="s">
        <v>9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85"/>
      <c r="S3" s="86"/>
      <c r="T3" s="86"/>
      <c r="U3" s="86"/>
      <c r="V3" s="86"/>
      <c r="W3" s="86"/>
      <c r="X3" s="86"/>
      <c r="Y3" s="86"/>
      <c r="Z3" s="86"/>
    </row>
    <row r="4" spans="1:26" x14ac:dyDescent="0.2">
      <c r="A4" s="447" t="s">
        <v>119</v>
      </c>
      <c r="B4" s="448"/>
      <c r="C4" s="416" t="s">
        <v>120</v>
      </c>
      <c r="D4" s="451" t="s">
        <v>121</v>
      </c>
      <c r="E4" s="452"/>
      <c r="F4" s="453"/>
      <c r="G4" s="454" t="s">
        <v>134</v>
      </c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87"/>
      <c r="S4" s="88"/>
      <c r="T4" s="88"/>
      <c r="U4" s="88"/>
      <c r="V4" s="88"/>
      <c r="W4" s="88"/>
      <c r="X4" s="88"/>
      <c r="Y4" s="88"/>
      <c r="Z4" s="88"/>
    </row>
    <row r="5" spans="1:26" x14ac:dyDescent="0.2">
      <c r="A5" s="449"/>
      <c r="B5" s="450"/>
      <c r="C5" s="409"/>
      <c r="D5" s="454"/>
      <c r="E5" s="455"/>
      <c r="F5" s="456"/>
      <c r="G5" s="454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89"/>
      <c r="S5" s="88"/>
      <c r="T5" s="88"/>
      <c r="U5" s="88"/>
      <c r="V5" s="88"/>
      <c r="W5" s="88"/>
      <c r="X5" s="88"/>
      <c r="Y5" s="88"/>
      <c r="Z5" s="88"/>
    </row>
    <row r="6" spans="1:26" ht="12.75" customHeight="1" x14ac:dyDescent="0.2">
      <c r="A6" s="436" t="s">
        <v>125</v>
      </c>
      <c r="B6" s="437"/>
      <c r="C6" s="156"/>
      <c r="D6" s="494"/>
      <c r="E6" s="495"/>
      <c r="F6" s="496"/>
      <c r="G6" s="485" t="s">
        <v>229</v>
      </c>
      <c r="H6" s="486"/>
      <c r="I6" s="486"/>
      <c r="J6" s="486"/>
      <c r="K6" s="486"/>
      <c r="L6" s="486"/>
      <c r="M6" s="486"/>
      <c r="N6" s="486"/>
      <c r="O6" s="486"/>
      <c r="P6" s="486"/>
      <c r="Q6" s="487"/>
      <c r="R6" s="89"/>
      <c r="S6" s="88"/>
      <c r="T6" s="88"/>
      <c r="U6" s="88"/>
      <c r="V6" s="88"/>
      <c r="W6" s="88"/>
      <c r="X6" s="88"/>
      <c r="Y6" s="88"/>
      <c r="Z6" s="88"/>
    </row>
    <row r="7" spans="1:26" ht="12.75" customHeight="1" x14ac:dyDescent="0.2">
      <c r="A7" s="436" t="s">
        <v>122</v>
      </c>
      <c r="B7" s="437"/>
      <c r="C7" s="157"/>
      <c r="D7" s="494"/>
      <c r="E7" s="495"/>
      <c r="F7" s="496"/>
      <c r="G7" s="488"/>
      <c r="H7" s="489"/>
      <c r="I7" s="489"/>
      <c r="J7" s="489"/>
      <c r="K7" s="489"/>
      <c r="L7" s="489"/>
      <c r="M7" s="489"/>
      <c r="N7" s="489"/>
      <c r="O7" s="489"/>
      <c r="P7" s="489"/>
      <c r="Q7" s="490"/>
      <c r="R7" s="89"/>
      <c r="S7" s="88"/>
      <c r="T7" s="88"/>
      <c r="U7" s="88"/>
      <c r="V7" s="88"/>
      <c r="W7" s="88"/>
      <c r="X7" s="88"/>
      <c r="Y7" s="88"/>
      <c r="Z7" s="88"/>
    </row>
    <row r="8" spans="1:26" s="59" customFormat="1" ht="12.75" customHeight="1" x14ac:dyDescent="0.25">
      <c r="A8" s="436" t="s">
        <v>123</v>
      </c>
      <c r="B8" s="437"/>
      <c r="C8" s="158"/>
      <c r="D8" s="494"/>
      <c r="E8" s="495"/>
      <c r="F8" s="496"/>
      <c r="G8" s="488"/>
      <c r="H8" s="489"/>
      <c r="I8" s="489"/>
      <c r="J8" s="489"/>
      <c r="K8" s="489"/>
      <c r="L8" s="489"/>
      <c r="M8" s="489"/>
      <c r="N8" s="489"/>
      <c r="O8" s="489"/>
      <c r="P8" s="489"/>
      <c r="Q8" s="490"/>
      <c r="R8" s="89"/>
      <c r="S8" s="88"/>
      <c r="T8" s="88"/>
      <c r="U8" s="88"/>
      <c r="V8" s="88"/>
      <c r="W8" s="88"/>
      <c r="X8" s="88"/>
      <c r="Y8" s="88"/>
      <c r="Z8" s="88"/>
    </row>
    <row r="9" spans="1:26" ht="12.75" customHeight="1" x14ac:dyDescent="0.2">
      <c r="A9" s="436" t="s">
        <v>124</v>
      </c>
      <c r="B9" s="437"/>
      <c r="C9" s="157"/>
      <c r="D9" s="494"/>
      <c r="E9" s="495"/>
      <c r="F9" s="496"/>
      <c r="G9" s="488"/>
      <c r="H9" s="489"/>
      <c r="I9" s="489"/>
      <c r="J9" s="489"/>
      <c r="K9" s="489"/>
      <c r="L9" s="489"/>
      <c r="M9" s="489"/>
      <c r="N9" s="489"/>
      <c r="O9" s="489"/>
      <c r="P9" s="489"/>
      <c r="Q9" s="490"/>
      <c r="R9" s="89"/>
      <c r="S9" s="88"/>
      <c r="T9" s="88"/>
      <c r="U9" s="88"/>
      <c r="V9" s="88"/>
      <c r="W9" s="88"/>
      <c r="X9" s="88"/>
      <c r="Y9" s="88"/>
      <c r="Z9" s="88"/>
    </row>
    <row r="10" spans="1:26" ht="12.75" customHeight="1" x14ac:dyDescent="0.2">
      <c r="A10" s="380"/>
      <c r="B10" s="381"/>
      <c r="C10" s="159"/>
      <c r="D10" s="494"/>
      <c r="E10" s="495"/>
      <c r="F10" s="496"/>
      <c r="G10" s="488"/>
      <c r="H10" s="489"/>
      <c r="I10" s="489"/>
      <c r="J10" s="489"/>
      <c r="K10" s="489"/>
      <c r="L10" s="489"/>
      <c r="M10" s="489"/>
      <c r="N10" s="489"/>
      <c r="O10" s="489"/>
      <c r="P10" s="489"/>
      <c r="Q10" s="490"/>
      <c r="R10" s="89"/>
      <c r="S10" s="88"/>
      <c r="T10" s="88"/>
      <c r="U10" s="88"/>
      <c r="V10" s="88"/>
      <c r="W10" s="88"/>
      <c r="X10" s="88"/>
      <c r="Y10" s="88"/>
      <c r="Z10" s="88"/>
    </row>
    <row r="11" spans="1:26" ht="12.75" customHeight="1" x14ac:dyDescent="0.2">
      <c r="A11" s="380"/>
      <c r="B11" s="381"/>
      <c r="C11" s="160"/>
      <c r="D11" s="494"/>
      <c r="E11" s="495"/>
      <c r="F11" s="496"/>
      <c r="G11" s="488"/>
      <c r="H11" s="489"/>
      <c r="I11" s="489"/>
      <c r="J11" s="489"/>
      <c r="K11" s="489"/>
      <c r="L11" s="489"/>
      <c r="M11" s="489"/>
      <c r="N11" s="489"/>
      <c r="O11" s="489"/>
      <c r="P11" s="489"/>
      <c r="Q11" s="490"/>
      <c r="R11" s="89"/>
      <c r="S11" s="88"/>
      <c r="T11" s="88"/>
      <c r="U11" s="88"/>
      <c r="V11" s="88"/>
      <c r="W11" s="88"/>
      <c r="X11" s="88"/>
      <c r="Y11" s="88"/>
      <c r="Z11" s="88"/>
    </row>
    <row r="12" spans="1:26" ht="12.75" customHeight="1" x14ac:dyDescent="0.2">
      <c r="A12" s="380"/>
      <c r="B12" s="381"/>
      <c r="C12" s="160"/>
      <c r="D12" s="494"/>
      <c r="E12" s="495"/>
      <c r="F12" s="496"/>
      <c r="G12" s="488"/>
      <c r="H12" s="489"/>
      <c r="I12" s="489"/>
      <c r="J12" s="489"/>
      <c r="K12" s="489"/>
      <c r="L12" s="489"/>
      <c r="M12" s="489"/>
      <c r="N12" s="489"/>
      <c r="O12" s="489"/>
      <c r="P12" s="489"/>
      <c r="Q12" s="490"/>
      <c r="R12" s="89"/>
      <c r="S12" s="88"/>
      <c r="T12" s="88"/>
      <c r="U12" s="88"/>
      <c r="V12" s="88"/>
      <c r="W12" s="88"/>
      <c r="X12" s="88"/>
      <c r="Y12" s="88"/>
      <c r="Z12" s="88"/>
    </row>
    <row r="13" spans="1:26" ht="13.5" customHeight="1" x14ac:dyDescent="0.2">
      <c r="A13" s="380"/>
      <c r="B13" s="381"/>
      <c r="C13" s="161"/>
      <c r="D13" s="494"/>
      <c r="E13" s="495"/>
      <c r="F13" s="496"/>
      <c r="G13" s="491"/>
      <c r="H13" s="492"/>
      <c r="I13" s="492"/>
      <c r="J13" s="492"/>
      <c r="K13" s="492"/>
      <c r="L13" s="492"/>
      <c r="M13" s="492"/>
      <c r="N13" s="492"/>
      <c r="O13" s="492"/>
      <c r="P13" s="492"/>
      <c r="Q13" s="493"/>
      <c r="R13" s="89"/>
      <c r="S13" s="88"/>
      <c r="T13" s="88"/>
      <c r="U13" s="88"/>
      <c r="V13" s="88"/>
      <c r="W13" s="88"/>
      <c r="X13" s="88"/>
      <c r="Y13" s="88"/>
      <c r="Z13" s="88"/>
    </row>
    <row r="14" spans="1:26" ht="12.75" customHeight="1" x14ac:dyDescent="0.2">
      <c r="A14" s="430" t="s">
        <v>21</v>
      </c>
      <c r="B14" s="431"/>
      <c r="C14" s="431"/>
      <c r="D14" s="431"/>
      <c r="E14" s="431"/>
      <c r="F14" s="431"/>
      <c r="G14" s="431"/>
      <c r="H14" s="431"/>
      <c r="I14" s="431"/>
      <c r="J14" s="431"/>
      <c r="K14" s="431"/>
      <c r="L14" s="431"/>
      <c r="M14" s="431"/>
      <c r="N14" s="431"/>
      <c r="O14" s="431"/>
      <c r="P14" s="431"/>
      <c r="Q14" s="431"/>
      <c r="R14" s="89"/>
      <c r="S14" s="88"/>
      <c r="T14" s="88"/>
      <c r="U14" s="88"/>
      <c r="V14" s="88"/>
      <c r="W14" s="88"/>
      <c r="X14" s="88"/>
      <c r="Y14" s="88"/>
      <c r="Z14" s="88"/>
    </row>
    <row r="15" spans="1:26" x14ac:dyDescent="0.2">
      <c r="A15" s="434" t="s">
        <v>22</v>
      </c>
      <c r="B15" s="435"/>
      <c r="C15" s="435"/>
      <c r="D15" s="435"/>
      <c r="E15" s="435"/>
      <c r="F15" s="435"/>
      <c r="G15" s="435"/>
      <c r="H15" s="435"/>
      <c r="I15" s="435"/>
      <c r="J15" s="435"/>
      <c r="K15" s="435"/>
      <c r="L15" s="435"/>
      <c r="M15" s="435"/>
      <c r="N15" s="435"/>
      <c r="O15" s="435"/>
      <c r="P15" s="435"/>
      <c r="Q15" s="435"/>
      <c r="R15" s="89"/>
      <c r="S15" s="88"/>
      <c r="T15" s="88"/>
      <c r="U15" s="88"/>
      <c r="V15" s="88"/>
      <c r="W15" s="88"/>
      <c r="X15" s="88"/>
      <c r="Y15" s="88"/>
      <c r="Z15" s="88"/>
    </row>
    <row r="16" spans="1:26" x14ac:dyDescent="0.2">
      <c r="A16" s="436" t="s">
        <v>25</v>
      </c>
      <c r="B16" s="437"/>
      <c r="C16" s="66">
        <v>8.3299999999999999E-2</v>
      </c>
      <c r="D16" s="438" t="s">
        <v>127</v>
      </c>
      <c r="E16" s="439"/>
      <c r="F16" s="440"/>
      <c r="G16" s="432" t="s">
        <v>126</v>
      </c>
      <c r="H16" s="433"/>
      <c r="I16" s="433"/>
      <c r="J16" s="433"/>
      <c r="K16" s="433"/>
      <c r="L16" s="433"/>
      <c r="M16" s="433"/>
      <c r="N16" s="433"/>
      <c r="O16" s="433"/>
      <c r="P16" s="433"/>
      <c r="Q16" s="433"/>
      <c r="R16" s="89"/>
      <c r="S16" s="88"/>
      <c r="T16" s="88"/>
      <c r="U16" s="88"/>
      <c r="V16" s="88"/>
      <c r="W16" s="88"/>
      <c r="X16" s="88"/>
      <c r="Y16" s="88"/>
      <c r="Z16" s="88"/>
    </row>
    <row r="17" spans="1:26" x14ac:dyDescent="0.2">
      <c r="A17" s="436" t="s">
        <v>26</v>
      </c>
      <c r="B17" s="437"/>
      <c r="C17" s="67">
        <v>0.121</v>
      </c>
      <c r="D17" s="438" t="s">
        <v>128</v>
      </c>
      <c r="E17" s="439"/>
      <c r="F17" s="440"/>
      <c r="G17" s="432" t="s">
        <v>179</v>
      </c>
      <c r="H17" s="433"/>
      <c r="I17" s="433"/>
      <c r="J17" s="433"/>
      <c r="K17" s="433"/>
      <c r="L17" s="433"/>
      <c r="M17" s="433"/>
      <c r="N17" s="433"/>
      <c r="O17" s="433"/>
      <c r="P17" s="433"/>
      <c r="Q17" s="433"/>
      <c r="R17" s="89"/>
      <c r="S17" s="88"/>
      <c r="T17" s="88"/>
      <c r="U17" s="88"/>
      <c r="V17" s="88"/>
      <c r="W17" s="88"/>
      <c r="X17" s="88"/>
      <c r="Y17" s="88"/>
      <c r="Z17" s="88"/>
    </row>
    <row r="18" spans="1:26" x14ac:dyDescent="0.2">
      <c r="A18" s="436" t="s">
        <v>100</v>
      </c>
      <c r="B18" s="437"/>
      <c r="C18" s="67">
        <v>7.5200000000000003E-2</v>
      </c>
      <c r="D18" s="438"/>
      <c r="E18" s="439"/>
      <c r="F18" s="440"/>
      <c r="G18" s="432"/>
      <c r="H18" s="433"/>
      <c r="I18" s="433"/>
      <c r="J18" s="433"/>
      <c r="K18" s="433"/>
      <c r="L18" s="433"/>
      <c r="M18" s="433"/>
      <c r="N18" s="433"/>
      <c r="O18" s="433"/>
      <c r="P18" s="433"/>
      <c r="Q18" s="433"/>
      <c r="R18" s="89"/>
      <c r="S18" s="88"/>
      <c r="T18" s="88"/>
      <c r="U18" s="88"/>
      <c r="V18" s="88"/>
      <c r="W18" s="88"/>
      <c r="X18" s="88"/>
      <c r="Y18" s="88"/>
      <c r="Z18" s="88"/>
    </row>
    <row r="19" spans="1:26" x14ac:dyDescent="0.2">
      <c r="A19" s="436"/>
      <c r="B19" s="437"/>
      <c r="C19" s="68"/>
      <c r="D19" s="438"/>
      <c r="E19" s="439"/>
      <c r="F19" s="440"/>
      <c r="G19" s="432"/>
      <c r="H19" s="433"/>
      <c r="I19" s="433"/>
      <c r="J19" s="433"/>
      <c r="K19" s="433"/>
      <c r="L19" s="433"/>
      <c r="M19" s="433"/>
      <c r="N19" s="433"/>
      <c r="O19" s="433"/>
      <c r="P19" s="433"/>
      <c r="Q19" s="433"/>
      <c r="R19" s="89"/>
      <c r="S19" s="88"/>
      <c r="T19" s="88"/>
      <c r="U19" s="88"/>
      <c r="V19" s="88"/>
      <c r="W19" s="88"/>
      <c r="X19" s="88"/>
      <c r="Y19" s="88"/>
      <c r="Z19" s="88"/>
    </row>
    <row r="20" spans="1:26" x14ac:dyDescent="0.2">
      <c r="A20" s="458" t="s">
        <v>27</v>
      </c>
      <c r="B20" s="459"/>
      <c r="C20" s="459"/>
      <c r="D20" s="459"/>
      <c r="E20" s="459"/>
      <c r="F20" s="459"/>
      <c r="G20" s="459"/>
      <c r="H20" s="459"/>
      <c r="I20" s="459"/>
      <c r="J20" s="459"/>
      <c r="K20" s="459"/>
      <c r="L20" s="459"/>
      <c r="M20" s="459"/>
      <c r="N20" s="459"/>
      <c r="O20" s="459"/>
      <c r="P20" s="459"/>
      <c r="Q20" s="459"/>
      <c r="R20" s="89"/>
      <c r="S20" s="88"/>
      <c r="T20" s="88"/>
      <c r="U20" s="88"/>
      <c r="V20" s="88"/>
      <c r="W20" s="88"/>
      <c r="X20" s="88"/>
      <c r="Y20" s="88"/>
      <c r="Z20" s="88"/>
    </row>
    <row r="21" spans="1:26" ht="12.75" customHeight="1" x14ac:dyDescent="0.2">
      <c r="A21" s="436" t="s">
        <v>31</v>
      </c>
      <c r="B21" s="437"/>
      <c r="C21" s="69">
        <v>0.2</v>
      </c>
      <c r="D21" s="457"/>
      <c r="E21" s="439"/>
      <c r="F21" s="440"/>
      <c r="G21" s="464" t="s">
        <v>137</v>
      </c>
      <c r="H21" s="465"/>
      <c r="I21" s="465"/>
      <c r="J21" s="465"/>
      <c r="K21" s="465"/>
      <c r="L21" s="465"/>
      <c r="M21" s="465"/>
      <c r="N21" s="465"/>
      <c r="O21" s="465"/>
      <c r="P21" s="465"/>
      <c r="Q21" s="465"/>
      <c r="R21" s="89"/>
      <c r="S21" s="88"/>
      <c r="T21" s="88"/>
      <c r="U21" s="88"/>
      <c r="V21" s="88"/>
      <c r="W21" s="88"/>
      <c r="X21" s="88"/>
      <c r="Y21" s="88"/>
      <c r="Z21" s="88"/>
    </row>
    <row r="22" spans="1:26" x14ac:dyDescent="0.2">
      <c r="A22" s="436" t="s">
        <v>32</v>
      </c>
      <c r="B22" s="437"/>
      <c r="C22" s="70">
        <v>2.5000000000000001E-2</v>
      </c>
      <c r="D22" s="457"/>
      <c r="E22" s="439"/>
      <c r="F22" s="440"/>
      <c r="G22" s="464"/>
      <c r="H22" s="465"/>
      <c r="I22" s="465"/>
      <c r="J22" s="465"/>
      <c r="K22" s="465"/>
      <c r="L22" s="465"/>
      <c r="M22" s="465"/>
      <c r="N22" s="465"/>
      <c r="O22" s="465"/>
      <c r="P22" s="465"/>
      <c r="Q22" s="465"/>
      <c r="R22" s="89"/>
      <c r="S22" s="88"/>
      <c r="T22" s="88"/>
      <c r="U22" s="88"/>
      <c r="V22" s="88"/>
      <c r="W22" s="88"/>
      <c r="X22" s="88"/>
      <c r="Y22" s="88"/>
      <c r="Z22" s="88"/>
    </row>
    <row r="23" spans="1:26" x14ac:dyDescent="0.2">
      <c r="A23" s="436" t="s">
        <v>33</v>
      </c>
      <c r="B23" s="437"/>
      <c r="C23" s="69"/>
      <c r="D23" s="457"/>
      <c r="E23" s="439"/>
      <c r="F23" s="440"/>
      <c r="G23" s="464"/>
      <c r="H23" s="465"/>
      <c r="I23" s="465"/>
      <c r="J23" s="465"/>
      <c r="K23" s="465"/>
      <c r="L23" s="465"/>
      <c r="M23" s="465"/>
      <c r="N23" s="465"/>
      <c r="O23" s="465"/>
      <c r="P23" s="465"/>
      <c r="Q23" s="465"/>
      <c r="R23" s="89"/>
      <c r="S23" s="88"/>
      <c r="T23" s="88"/>
      <c r="U23" s="88"/>
      <c r="V23" s="88"/>
      <c r="W23" s="88"/>
      <c r="X23" s="88"/>
      <c r="Y23" s="88"/>
      <c r="Z23" s="88"/>
    </row>
    <row r="24" spans="1:26" x14ac:dyDescent="0.2">
      <c r="A24" s="436" t="s">
        <v>34</v>
      </c>
      <c r="B24" s="437"/>
      <c r="C24" s="71">
        <v>1.4999999999999999E-2</v>
      </c>
      <c r="D24" s="457"/>
      <c r="E24" s="439"/>
      <c r="F24" s="440"/>
      <c r="G24" s="464"/>
      <c r="H24" s="465"/>
      <c r="I24" s="465"/>
      <c r="J24" s="465"/>
      <c r="K24" s="465"/>
      <c r="L24" s="465"/>
      <c r="M24" s="465"/>
      <c r="N24" s="465"/>
      <c r="O24" s="465"/>
      <c r="P24" s="465"/>
      <c r="Q24" s="465"/>
      <c r="R24" s="89"/>
      <c r="S24" s="88"/>
      <c r="T24" s="88"/>
      <c r="U24" s="88"/>
      <c r="V24" s="88"/>
      <c r="W24" s="88"/>
      <c r="X24" s="88"/>
      <c r="Y24" s="88"/>
      <c r="Z24" s="88"/>
    </row>
    <row r="25" spans="1:26" x14ac:dyDescent="0.2">
      <c r="A25" s="436" t="s">
        <v>35</v>
      </c>
      <c r="B25" s="437"/>
      <c r="C25" s="69">
        <v>0.01</v>
      </c>
      <c r="D25" s="457"/>
      <c r="E25" s="439"/>
      <c r="F25" s="440"/>
      <c r="G25" s="464"/>
      <c r="H25" s="465"/>
      <c r="I25" s="465"/>
      <c r="J25" s="465"/>
      <c r="K25" s="465"/>
      <c r="L25" s="465"/>
      <c r="M25" s="465"/>
      <c r="N25" s="465"/>
      <c r="O25" s="465"/>
      <c r="P25" s="465"/>
      <c r="Q25" s="465"/>
      <c r="R25" s="89"/>
      <c r="S25" s="88"/>
      <c r="T25" s="88"/>
      <c r="U25" s="88"/>
      <c r="V25" s="88"/>
      <c r="W25" s="88"/>
      <c r="X25" s="88"/>
      <c r="Y25" s="88"/>
      <c r="Z25" s="88"/>
    </row>
    <row r="26" spans="1:26" x14ac:dyDescent="0.2">
      <c r="A26" s="436" t="s">
        <v>1</v>
      </c>
      <c r="B26" s="437"/>
      <c r="C26" s="69">
        <v>6.0000000000000001E-3</v>
      </c>
      <c r="D26" s="457"/>
      <c r="E26" s="439"/>
      <c r="F26" s="440"/>
      <c r="G26" s="464"/>
      <c r="H26" s="465"/>
      <c r="I26" s="465"/>
      <c r="J26" s="465"/>
      <c r="K26" s="465"/>
      <c r="L26" s="465"/>
      <c r="M26" s="465"/>
      <c r="N26" s="465"/>
      <c r="O26" s="465"/>
      <c r="P26" s="465"/>
      <c r="Q26" s="465"/>
      <c r="R26" s="89"/>
      <c r="S26" s="88"/>
      <c r="T26" s="88"/>
      <c r="U26" s="88"/>
      <c r="V26" s="88"/>
      <c r="W26" s="88"/>
      <c r="X26" s="88"/>
      <c r="Y26" s="88"/>
      <c r="Z26" s="88"/>
    </row>
    <row r="27" spans="1:26" x14ac:dyDescent="0.2">
      <c r="A27" s="436" t="s">
        <v>2</v>
      </c>
      <c r="B27" s="437"/>
      <c r="C27" s="69">
        <v>2E-3</v>
      </c>
      <c r="D27" s="457"/>
      <c r="E27" s="439"/>
      <c r="F27" s="440"/>
      <c r="G27" s="464"/>
      <c r="H27" s="465"/>
      <c r="I27" s="465"/>
      <c r="J27" s="465"/>
      <c r="K27" s="465"/>
      <c r="L27" s="465"/>
      <c r="M27" s="465"/>
      <c r="N27" s="465"/>
      <c r="O27" s="465"/>
      <c r="P27" s="465"/>
      <c r="Q27" s="465"/>
      <c r="R27" s="89"/>
      <c r="S27" s="88"/>
      <c r="T27" s="88"/>
      <c r="U27" s="88"/>
      <c r="V27" s="88"/>
      <c r="W27" s="88"/>
      <c r="X27" s="88"/>
      <c r="Y27" s="88"/>
      <c r="Z27" s="88"/>
    </row>
    <row r="28" spans="1:26" x14ac:dyDescent="0.2">
      <c r="A28" s="462" t="s">
        <v>3</v>
      </c>
      <c r="B28" s="463"/>
      <c r="C28" s="72">
        <v>0.08</v>
      </c>
      <c r="D28" s="457"/>
      <c r="E28" s="439"/>
      <c r="F28" s="440"/>
      <c r="G28" s="464"/>
      <c r="H28" s="465"/>
      <c r="I28" s="465"/>
      <c r="J28" s="465"/>
      <c r="K28" s="465"/>
      <c r="L28" s="465"/>
      <c r="M28" s="465"/>
      <c r="N28" s="465"/>
      <c r="O28" s="465"/>
      <c r="P28" s="465"/>
      <c r="Q28" s="465"/>
      <c r="R28" s="89"/>
      <c r="S28" s="88"/>
      <c r="T28" s="88"/>
      <c r="U28" s="88"/>
      <c r="V28" s="88"/>
      <c r="W28" s="88"/>
      <c r="X28" s="88"/>
      <c r="Y28" s="88"/>
      <c r="Z28" s="88"/>
    </row>
    <row r="29" spans="1:26" x14ac:dyDescent="0.2">
      <c r="A29" s="380" t="s">
        <v>0</v>
      </c>
      <c r="B29" s="381"/>
      <c r="C29" s="73">
        <f>SUM(C21:C28)</f>
        <v>0.33800000000000002</v>
      </c>
      <c r="D29" s="457"/>
      <c r="E29" s="439"/>
      <c r="F29" s="440"/>
      <c r="G29" s="464"/>
      <c r="H29" s="465"/>
      <c r="I29" s="465"/>
      <c r="J29" s="465"/>
      <c r="K29" s="465"/>
      <c r="L29" s="465"/>
      <c r="M29" s="465"/>
      <c r="N29" s="465"/>
      <c r="O29" s="465"/>
      <c r="P29" s="465"/>
      <c r="Q29" s="465"/>
      <c r="R29" s="89"/>
      <c r="S29" s="88"/>
      <c r="T29" s="88"/>
      <c r="U29" s="88"/>
      <c r="V29" s="88"/>
      <c r="W29" s="88"/>
      <c r="X29" s="88"/>
      <c r="Y29" s="88"/>
      <c r="Z29" s="88"/>
    </row>
    <row r="30" spans="1:26" x14ac:dyDescent="0.2">
      <c r="A30" s="458" t="s">
        <v>38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89"/>
      <c r="S30" s="88"/>
      <c r="T30" s="88"/>
      <c r="U30" s="88"/>
      <c r="V30" s="88"/>
      <c r="W30" s="88"/>
      <c r="X30" s="88"/>
      <c r="Y30" s="88"/>
      <c r="Z30" s="88"/>
    </row>
    <row r="31" spans="1:26" ht="12.75" customHeight="1" x14ac:dyDescent="0.2">
      <c r="A31" s="460" t="s">
        <v>130</v>
      </c>
      <c r="B31" s="461"/>
      <c r="C31" s="63">
        <v>5</v>
      </c>
      <c r="D31" s="457" t="s">
        <v>206</v>
      </c>
      <c r="E31" s="439"/>
      <c r="F31" s="440"/>
      <c r="G31" s="470" t="s">
        <v>208</v>
      </c>
      <c r="H31" s="471"/>
      <c r="I31" s="471"/>
      <c r="J31" s="471"/>
      <c r="K31" s="471"/>
      <c r="L31" s="471"/>
      <c r="M31" s="471"/>
      <c r="N31" s="471"/>
      <c r="O31" s="471"/>
      <c r="P31" s="471"/>
      <c r="Q31" s="479"/>
      <c r="R31" s="89"/>
      <c r="S31" s="88"/>
      <c r="T31" s="88"/>
      <c r="U31" s="88"/>
      <c r="V31" s="88"/>
      <c r="W31" s="88"/>
      <c r="X31" s="88"/>
      <c r="Y31" s="88"/>
      <c r="Z31" s="88"/>
    </row>
    <row r="32" spans="1:26" x14ac:dyDescent="0.2">
      <c r="A32" s="436" t="s">
        <v>131</v>
      </c>
      <c r="B32" s="437"/>
      <c r="C32" s="64">
        <v>35</v>
      </c>
      <c r="D32" s="457" t="s">
        <v>207</v>
      </c>
      <c r="E32" s="439"/>
      <c r="F32" s="440"/>
      <c r="G32" s="472"/>
      <c r="H32" s="473"/>
      <c r="I32" s="473"/>
      <c r="J32" s="473"/>
      <c r="K32" s="473"/>
      <c r="L32" s="473"/>
      <c r="M32" s="473"/>
      <c r="N32" s="473"/>
      <c r="O32" s="473"/>
      <c r="P32" s="473"/>
      <c r="Q32" s="480"/>
      <c r="R32" s="89"/>
      <c r="S32" s="88"/>
      <c r="T32" s="88"/>
      <c r="U32" s="88"/>
      <c r="V32" s="88"/>
      <c r="W32" s="88"/>
      <c r="X32" s="88"/>
      <c r="Y32" s="88"/>
      <c r="Z32" s="88"/>
    </row>
    <row r="33" spans="1:26" x14ac:dyDescent="0.2">
      <c r="A33" s="436" t="s">
        <v>209</v>
      </c>
      <c r="B33" s="437"/>
      <c r="C33" s="65">
        <v>299.77</v>
      </c>
      <c r="D33" s="476" t="s">
        <v>132</v>
      </c>
      <c r="E33" s="477"/>
      <c r="F33" s="478"/>
      <c r="G33" s="472"/>
      <c r="H33" s="473"/>
      <c r="I33" s="473"/>
      <c r="J33" s="473"/>
      <c r="K33" s="473"/>
      <c r="L33" s="473"/>
      <c r="M33" s="473"/>
      <c r="N33" s="473"/>
      <c r="O33" s="473"/>
      <c r="P33" s="473"/>
      <c r="Q33" s="480"/>
      <c r="R33" s="89"/>
      <c r="S33" s="88"/>
      <c r="T33" s="88"/>
      <c r="U33" s="88"/>
      <c r="V33" s="88"/>
      <c r="W33" s="88"/>
      <c r="X33" s="88"/>
      <c r="Y33" s="88"/>
      <c r="Z33" s="88"/>
    </row>
    <row r="34" spans="1:26" x14ac:dyDescent="0.2">
      <c r="A34" s="436" t="str">
        <f>MdO!B64</f>
        <v>Reembolso-Creche (Incidência de 20%)</v>
      </c>
      <c r="B34" s="437"/>
      <c r="C34" s="162">
        <f>MdO!D64</f>
        <v>526.64</v>
      </c>
      <c r="D34" s="457"/>
      <c r="E34" s="439"/>
      <c r="F34" s="440"/>
      <c r="G34" s="474"/>
      <c r="H34" s="475"/>
      <c r="I34" s="475"/>
      <c r="J34" s="475"/>
      <c r="K34" s="475"/>
      <c r="L34" s="475"/>
      <c r="M34" s="475"/>
      <c r="N34" s="475"/>
      <c r="O34" s="475"/>
      <c r="P34" s="475"/>
      <c r="Q34" s="481"/>
      <c r="R34" s="89"/>
      <c r="S34" s="88"/>
      <c r="T34" s="88"/>
      <c r="U34" s="88"/>
      <c r="V34" s="88"/>
      <c r="W34" s="88"/>
      <c r="X34" s="88"/>
      <c r="Y34" s="88"/>
      <c r="Z34" s="88"/>
    </row>
    <row r="35" spans="1:26" x14ac:dyDescent="0.2">
      <c r="A35" s="466" t="s">
        <v>43</v>
      </c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89"/>
      <c r="S35" s="88"/>
      <c r="T35" s="88"/>
      <c r="U35" s="88"/>
      <c r="V35" s="88"/>
      <c r="W35" s="88"/>
      <c r="X35" s="88"/>
      <c r="Y35" s="88"/>
      <c r="Z35" s="88"/>
    </row>
    <row r="36" spans="1:26" ht="12.75" customHeight="1" x14ac:dyDescent="0.2">
      <c r="A36" s="436" t="s">
        <v>45</v>
      </c>
      <c r="B36" s="437"/>
      <c r="C36" s="61">
        <v>4.1999999999999997E-3</v>
      </c>
      <c r="D36" s="457" t="s">
        <v>129</v>
      </c>
      <c r="E36" s="439"/>
      <c r="F36" s="440"/>
      <c r="G36" s="470" t="s">
        <v>183</v>
      </c>
      <c r="H36" s="471"/>
      <c r="I36" s="471"/>
      <c r="J36" s="471"/>
      <c r="K36" s="471"/>
      <c r="L36" s="471"/>
      <c r="M36" s="471"/>
      <c r="N36" s="471"/>
      <c r="O36" s="471"/>
      <c r="P36" s="471"/>
      <c r="Q36" s="471"/>
      <c r="R36" s="89"/>
      <c r="S36" s="88"/>
      <c r="T36" s="88"/>
      <c r="U36" s="88"/>
      <c r="V36" s="88"/>
      <c r="W36" s="88"/>
      <c r="X36" s="88"/>
      <c r="Y36" s="88"/>
      <c r="Z36" s="88"/>
    </row>
    <row r="37" spans="1:26" x14ac:dyDescent="0.2">
      <c r="A37" s="436" t="s">
        <v>46</v>
      </c>
      <c r="B37" s="437"/>
      <c r="C37" s="61">
        <f>C28*C36</f>
        <v>3.3599999999999998E-4</v>
      </c>
      <c r="D37" s="457"/>
      <c r="E37" s="439"/>
      <c r="F37" s="440"/>
      <c r="G37" s="472"/>
      <c r="H37" s="473"/>
      <c r="I37" s="473"/>
      <c r="J37" s="473"/>
      <c r="K37" s="473"/>
      <c r="L37" s="473"/>
      <c r="M37" s="473"/>
      <c r="N37" s="473"/>
      <c r="O37" s="473"/>
      <c r="P37" s="473"/>
      <c r="Q37" s="473"/>
      <c r="R37" s="89"/>
      <c r="S37" s="88"/>
      <c r="T37" s="88"/>
      <c r="U37" s="88"/>
      <c r="V37" s="88"/>
      <c r="W37" s="88"/>
      <c r="X37" s="88"/>
      <c r="Y37" s="88"/>
      <c r="Z37" s="88"/>
    </row>
    <row r="38" spans="1:26" x14ac:dyDescent="0.2">
      <c r="A38" s="436" t="s">
        <v>47</v>
      </c>
      <c r="B38" s="437"/>
      <c r="C38" s="62">
        <f>MdO!D81</f>
        <v>1.6799999999999999E-4</v>
      </c>
      <c r="D38" s="457"/>
      <c r="E38" s="439"/>
      <c r="F38" s="440"/>
      <c r="G38" s="472"/>
      <c r="H38" s="473"/>
      <c r="I38" s="473"/>
      <c r="J38" s="473"/>
      <c r="K38" s="473"/>
      <c r="L38" s="473"/>
      <c r="M38" s="473"/>
      <c r="N38" s="473"/>
      <c r="O38" s="473"/>
      <c r="P38" s="473"/>
      <c r="Q38" s="473"/>
      <c r="R38" s="89"/>
      <c r="S38" s="88"/>
      <c r="T38" s="88"/>
      <c r="U38" s="88"/>
      <c r="V38" s="88"/>
      <c r="W38" s="88"/>
      <c r="X38" s="88"/>
      <c r="Y38" s="88"/>
      <c r="Z38" s="88"/>
    </row>
    <row r="39" spans="1:26" x14ac:dyDescent="0.2">
      <c r="A39" s="462" t="s">
        <v>48</v>
      </c>
      <c r="B39" s="463"/>
      <c r="C39" s="62">
        <v>1.9400000000000001E-2</v>
      </c>
      <c r="D39" s="457"/>
      <c r="E39" s="439"/>
      <c r="F39" s="440"/>
      <c r="G39" s="472"/>
      <c r="H39" s="473"/>
      <c r="I39" s="473"/>
      <c r="J39" s="473"/>
      <c r="K39" s="473"/>
      <c r="L39" s="473"/>
      <c r="M39" s="473"/>
      <c r="N39" s="473"/>
      <c r="O39" s="473"/>
      <c r="P39" s="473"/>
      <c r="Q39" s="473"/>
      <c r="R39" s="89"/>
      <c r="S39" s="88"/>
      <c r="T39" s="88"/>
      <c r="U39" s="88"/>
      <c r="V39" s="88"/>
      <c r="W39" s="88"/>
      <c r="X39" s="88"/>
      <c r="Y39" s="88"/>
      <c r="Z39" s="88"/>
    </row>
    <row r="40" spans="1:26" x14ac:dyDescent="0.2">
      <c r="A40" s="436" t="s">
        <v>49</v>
      </c>
      <c r="B40" s="437"/>
      <c r="C40" s="62">
        <f>C29*C39</f>
        <v>6.5572000000000009E-3</v>
      </c>
      <c r="D40" s="457"/>
      <c r="E40" s="439"/>
      <c r="F40" s="440"/>
      <c r="G40" s="472"/>
      <c r="H40" s="473"/>
      <c r="I40" s="473"/>
      <c r="J40" s="473"/>
      <c r="K40" s="473"/>
      <c r="L40" s="473"/>
      <c r="M40" s="473"/>
      <c r="N40" s="473"/>
      <c r="O40" s="473"/>
      <c r="P40" s="473"/>
      <c r="Q40" s="473"/>
      <c r="R40" s="89"/>
      <c r="S40" s="88"/>
      <c r="T40" s="88"/>
      <c r="U40" s="88"/>
      <c r="V40" s="88"/>
      <c r="W40" s="88"/>
      <c r="X40" s="88"/>
      <c r="Y40" s="88"/>
      <c r="Z40" s="88"/>
    </row>
    <row r="41" spans="1:26" x14ac:dyDescent="0.2">
      <c r="A41" s="436" t="s">
        <v>50</v>
      </c>
      <c r="B41" s="437"/>
      <c r="C41" s="62">
        <f>MdO!D84</f>
        <v>7.7600000000000004E-3</v>
      </c>
      <c r="D41" s="457"/>
      <c r="E41" s="439"/>
      <c r="F41" s="440"/>
      <c r="G41" s="472"/>
      <c r="H41" s="473"/>
      <c r="I41" s="473"/>
      <c r="J41" s="473"/>
      <c r="K41" s="473"/>
      <c r="L41" s="473"/>
      <c r="M41" s="473"/>
      <c r="N41" s="473"/>
      <c r="O41" s="473"/>
      <c r="P41" s="473"/>
      <c r="Q41" s="473"/>
      <c r="R41" s="89"/>
      <c r="S41" s="88"/>
      <c r="T41" s="88"/>
      <c r="U41" s="88"/>
      <c r="V41" s="88"/>
      <c r="W41" s="88"/>
      <c r="X41" s="88"/>
      <c r="Y41" s="88"/>
      <c r="Z41" s="88"/>
    </row>
    <row r="42" spans="1:26" x14ac:dyDescent="0.2">
      <c r="A42" s="462"/>
      <c r="B42" s="463"/>
      <c r="C42" s="62"/>
      <c r="D42" s="457"/>
      <c r="E42" s="439"/>
      <c r="F42" s="440"/>
      <c r="G42" s="472"/>
      <c r="H42" s="473"/>
      <c r="I42" s="473"/>
      <c r="J42" s="473"/>
      <c r="K42" s="473"/>
      <c r="L42" s="473"/>
      <c r="M42" s="473"/>
      <c r="N42" s="473"/>
      <c r="O42" s="473"/>
      <c r="P42" s="473"/>
      <c r="Q42" s="473"/>
      <c r="R42" s="89"/>
      <c r="S42" s="88"/>
      <c r="T42" s="88"/>
      <c r="U42" s="88"/>
      <c r="V42" s="88"/>
      <c r="W42" s="88"/>
      <c r="X42" s="88"/>
      <c r="Y42" s="88"/>
      <c r="Z42" s="88"/>
    </row>
    <row r="43" spans="1:26" x14ac:dyDescent="0.2">
      <c r="A43" s="462"/>
      <c r="B43" s="463"/>
      <c r="C43" s="62"/>
      <c r="D43" s="457"/>
      <c r="E43" s="439"/>
      <c r="F43" s="440"/>
      <c r="G43" s="472"/>
      <c r="H43" s="473"/>
      <c r="I43" s="473"/>
      <c r="J43" s="473"/>
      <c r="K43" s="473"/>
      <c r="L43" s="473"/>
      <c r="M43" s="473"/>
      <c r="N43" s="473"/>
      <c r="O43" s="473"/>
      <c r="P43" s="473"/>
      <c r="Q43" s="473"/>
      <c r="R43" s="89"/>
      <c r="S43" s="88"/>
      <c r="T43" s="88"/>
      <c r="U43" s="88"/>
      <c r="V43" s="88"/>
      <c r="W43" s="88"/>
      <c r="X43" s="88"/>
      <c r="Y43" s="88"/>
      <c r="Z43" s="88"/>
    </row>
    <row r="44" spans="1:26" x14ac:dyDescent="0.2">
      <c r="A44" s="462"/>
      <c r="B44" s="463"/>
      <c r="C44" s="62"/>
      <c r="D44" s="457"/>
      <c r="E44" s="439"/>
      <c r="F44" s="440"/>
      <c r="G44" s="474"/>
      <c r="H44" s="475"/>
      <c r="I44" s="475"/>
      <c r="J44" s="475"/>
      <c r="K44" s="475"/>
      <c r="L44" s="475"/>
      <c r="M44" s="475"/>
      <c r="N44" s="475"/>
      <c r="O44" s="475"/>
      <c r="P44" s="475"/>
      <c r="Q44" s="475"/>
      <c r="R44" s="89"/>
      <c r="S44" s="88"/>
      <c r="T44" s="88"/>
      <c r="U44" s="88"/>
      <c r="V44" s="88"/>
      <c r="W44" s="88"/>
      <c r="X44" s="88"/>
      <c r="Y44" s="88"/>
      <c r="Z44" s="88"/>
    </row>
    <row r="45" spans="1:26" x14ac:dyDescent="0.2">
      <c r="A45" s="466" t="s">
        <v>51</v>
      </c>
      <c r="B45" s="467"/>
      <c r="C45" s="467"/>
      <c r="D45" s="467"/>
      <c r="E45" s="467"/>
      <c r="F45" s="467"/>
      <c r="G45" s="467"/>
      <c r="H45" s="467"/>
      <c r="I45" s="467"/>
      <c r="J45" s="467"/>
      <c r="K45" s="467"/>
      <c r="L45" s="467"/>
      <c r="M45" s="467"/>
      <c r="N45" s="467"/>
      <c r="O45" s="467"/>
      <c r="P45" s="467"/>
      <c r="Q45" s="467"/>
      <c r="R45" s="89"/>
      <c r="S45" s="88"/>
      <c r="T45" s="88"/>
      <c r="U45" s="88"/>
      <c r="V45" s="88"/>
      <c r="W45" s="88"/>
      <c r="X45" s="88"/>
      <c r="Y45" s="88"/>
      <c r="Z45" s="88"/>
    </row>
    <row r="46" spans="1:26" x14ac:dyDescent="0.2">
      <c r="A46" s="468" t="s">
        <v>80</v>
      </c>
      <c r="B46" s="469"/>
      <c r="C46" s="469"/>
      <c r="D46" s="469"/>
      <c r="E46" s="469"/>
      <c r="F46" s="469"/>
      <c r="G46" s="469"/>
      <c r="H46" s="469"/>
      <c r="I46" s="469"/>
      <c r="J46" s="469"/>
      <c r="K46" s="469"/>
      <c r="L46" s="469"/>
      <c r="M46" s="469"/>
      <c r="N46" s="469"/>
      <c r="O46" s="469"/>
      <c r="P46" s="469"/>
      <c r="Q46" s="469"/>
      <c r="R46" s="89"/>
      <c r="S46" s="88"/>
      <c r="T46" s="88"/>
      <c r="U46" s="88"/>
      <c r="V46" s="88"/>
      <c r="W46" s="88"/>
      <c r="X46" s="88"/>
      <c r="Y46" s="88"/>
      <c r="Z46" s="88"/>
    </row>
    <row r="47" spans="1:26" x14ac:dyDescent="0.2">
      <c r="A47" s="436" t="s">
        <v>75</v>
      </c>
      <c r="B47" s="437"/>
      <c r="C47" s="62">
        <f>MdO!D93</f>
        <v>0</v>
      </c>
      <c r="D47" s="457"/>
      <c r="E47" s="439"/>
      <c r="F47" s="440"/>
      <c r="G47" s="470" t="s">
        <v>210</v>
      </c>
      <c r="H47" s="471"/>
      <c r="I47" s="471"/>
      <c r="J47" s="471"/>
      <c r="K47" s="471"/>
      <c r="L47" s="471"/>
      <c r="M47" s="471"/>
      <c r="N47" s="471"/>
      <c r="O47" s="471"/>
      <c r="P47" s="471"/>
      <c r="Q47" s="471"/>
      <c r="R47" s="89"/>
      <c r="S47" s="88"/>
      <c r="T47" s="88"/>
      <c r="U47" s="88"/>
      <c r="V47" s="88"/>
      <c r="W47" s="88"/>
      <c r="X47" s="88"/>
      <c r="Y47" s="88"/>
      <c r="Z47" s="88"/>
    </row>
    <row r="48" spans="1:26" x14ac:dyDescent="0.2">
      <c r="A48" s="436" t="s">
        <v>76</v>
      </c>
      <c r="B48" s="437"/>
      <c r="C48" s="62">
        <f>MdO!D94</f>
        <v>2.8E-3</v>
      </c>
      <c r="D48" s="457"/>
      <c r="E48" s="439"/>
      <c r="F48" s="440"/>
      <c r="G48" s="472"/>
      <c r="H48" s="473"/>
      <c r="I48" s="473"/>
      <c r="J48" s="473"/>
      <c r="K48" s="473"/>
      <c r="L48" s="473"/>
      <c r="M48" s="473"/>
      <c r="N48" s="473"/>
      <c r="O48" s="473"/>
      <c r="P48" s="473"/>
      <c r="Q48" s="473"/>
      <c r="R48" s="89"/>
      <c r="S48" s="88"/>
      <c r="T48" s="88"/>
      <c r="U48" s="88"/>
      <c r="V48" s="88"/>
      <c r="W48" s="88"/>
      <c r="X48" s="88"/>
      <c r="Y48" s="88"/>
      <c r="Z48" s="88"/>
    </row>
    <row r="49" spans="1:26" x14ac:dyDescent="0.2">
      <c r="A49" s="436" t="s">
        <v>77</v>
      </c>
      <c r="B49" s="437"/>
      <c r="C49" s="62">
        <f>MdO!D95</f>
        <v>2.0000000000000001E-4</v>
      </c>
      <c r="D49" s="457"/>
      <c r="E49" s="439"/>
      <c r="F49" s="440"/>
      <c r="G49" s="472"/>
      <c r="H49" s="473"/>
      <c r="I49" s="473"/>
      <c r="J49" s="473"/>
      <c r="K49" s="473"/>
      <c r="L49" s="473"/>
      <c r="M49" s="473"/>
      <c r="N49" s="473"/>
      <c r="O49" s="473"/>
      <c r="P49" s="473"/>
      <c r="Q49" s="473"/>
      <c r="R49" s="89"/>
      <c r="S49" s="88"/>
      <c r="T49" s="88"/>
      <c r="U49" s="88"/>
      <c r="V49" s="88"/>
      <c r="W49" s="88"/>
      <c r="X49" s="88"/>
      <c r="Y49" s="88"/>
      <c r="Z49" s="88"/>
    </row>
    <row r="50" spans="1:26" x14ac:dyDescent="0.2">
      <c r="A50" s="436" t="s">
        <v>78</v>
      </c>
      <c r="B50" s="437"/>
      <c r="C50" s="62">
        <f>MdO!D96</f>
        <v>4.1999999999999997E-3</v>
      </c>
      <c r="D50" s="457"/>
      <c r="E50" s="439"/>
      <c r="F50" s="440"/>
      <c r="G50" s="472"/>
      <c r="H50" s="473"/>
      <c r="I50" s="473"/>
      <c r="J50" s="473"/>
      <c r="K50" s="473"/>
      <c r="L50" s="473"/>
      <c r="M50" s="473"/>
      <c r="N50" s="473"/>
      <c r="O50" s="473"/>
      <c r="P50" s="473"/>
      <c r="Q50" s="473"/>
      <c r="R50" s="89"/>
      <c r="S50" s="88"/>
      <c r="T50" s="88"/>
      <c r="U50" s="88"/>
      <c r="V50" s="88"/>
      <c r="W50" s="88"/>
      <c r="X50" s="88"/>
      <c r="Y50" s="88"/>
      <c r="Z50" s="88"/>
    </row>
    <row r="51" spans="1:26" x14ac:dyDescent="0.2">
      <c r="A51" s="436" t="s">
        <v>79</v>
      </c>
      <c r="B51" s="437"/>
      <c r="C51" s="62">
        <f>MdO!D97</f>
        <v>2.0000000000000001E-4</v>
      </c>
      <c r="D51" s="457"/>
      <c r="E51" s="439"/>
      <c r="F51" s="440"/>
      <c r="G51" s="472"/>
      <c r="H51" s="473"/>
      <c r="I51" s="473"/>
      <c r="J51" s="473"/>
      <c r="K51" s="473"/>
      <c r="L51" s="473"/>
      <c r="M51" s="473"/>
      <c r="N51" s="473"/>
      <c r="O51" s="473"/>
      <c r="P51" s="473"/>
      <c r="Q51" s="473"/>
      <c r="R51" s="89"/>
      <c r="S51" s="88"/>
      <c r="T51" s="88"/>
      <c r="U51" s="88"/>
      <c r="V51" s="88"/>
      <c r="W51" s="88"/>
      <c r="X51" s="88"/>
      <c r="Y51" s="88"/>
      <c r="Z51" s="88"/>
    </row>
    <row r="52" spans="1:26" x14ac:dyDescent="0.2">
      <c r="A52" s="436"/>
      <c r="B52" s="437"/>
      <c r="C52" s="62"/>
      <c r="D52" s="457"/>
      <c r="E52" s="439"/>
      <c r="F52" s="440"/>
      <c r="G52" s="472"/>
      <c r="H52" s="473"/>
      <c r="I52" s="473"/>
      <c r="J52" s="473"/>
      <c r="K52" s="473"/>
      <c r="L52" s="473"/>
      <c r="M52" s="473"/>
      <c r="N52" s="473"/>
      <c r="O52" s="473"/>
      <c r="P52" s="473"/>
      <c r="Q52" s="473"/>
      <c r="R52" s="89"/>
      <c r="S52" s="88"/>
      <c r="T52" s="88"/>
      <c r="U52" s="88"/>
      <c r="V52" s="88"/>
      <c r="W52" s="88"/>
      <c r="X52" s="88"/>
      <c r="Y52" s="88"/>
      <c r="Z52" s="88"/>
    </row>
    <row r="53" spans="1:26" x14ac:dyDescent="0.2">
      <c r="A53" s="436"/>
      <c r="B53" s="437"/>
      <c r="C53" s="62"/>
      <c r="D53" s="457"/>
      <c r="E53" s="439"/>
      <c r="F53" s="440"/>
      <c r="G53" s="474"/>
      <c r="H53" s="475"/>
      <c r="I53" s="475"/>
      <c r="J53" s="475"/>
      <c r="K53" s="475"/>
      <c r="L53" s="475"/>
      <c r="M53" s="475"/>
      <c r="N53" s="475"/>
      <c r="O53" s="475"/>
      <c r="P53" s="475"/>
      <c r="Q53" s="475"/>
      <c r="R53" s="89"/>
      <c r="S53" s="88"/>
      <c r="T53" s="88"/>
      <c r="U53" s="88"/>
      <c r="V53" s="88"/>
      <c r="W53" s="88"/>
      <c r="X53" s="88"/>
      <c r="Y53" s="88"/>
      <c r="Z53" s="88"/>
    </row>
    <row r="54" spans="1:26" x14ac:dyDescent="0.2">
      <c r="A54" s="466" t="s">
        <v>56</v>
      </c>
      <c r="B54" s="467"/>
      <c r="C54" s="467"/>
      <c r="D54" s="467"/>
      <c r="E54" s="467"/>
      <c r="F54" s="467"/>
      <c r="G54" s="467"/>
      <c r="H54" s="467"/>
      <c r="I54" s="467"/>
      <c r="J54" s="467"/>
      <c r="K54" s="467"/>
      <c r="L54" s="467"/>
      <c r="M54" s="467"/>
      <c r="N54" s="467"/>
      <c r="O54" s="467"/>
      <c r="P54" s="467"/>
      <c r="Q54" s="467"/>
      <c r="R54" s="89"/>
      <c r="S54" s="88"/>
      <c r="T54" s="88"/>
      <c r="U54" s="88"/>
      <c r="V54" s="88"/>
      <c r="W54" s="88"/>
      <c r="X54" s="88"/>
      <c r="Y54" s="88"/>
      <c r="Z54" s="88"/>
    </row>
    <row r="55" spans="1:26" x14ac:dyDescent="0.2">
      <c r="A55" s="436" t="s">
        <v>116</v>
      </c>
      <c r="B55" s="437"/>
      <c r="C55" s="62"/>
      <c r="D55" s="457"/>
      <c r="E55" s="439"/>
      <c r="F55" s="440"/>
      <c r="G55" s="470" t="s">
        <v>178</v>
      </c>
      <c r="H55" s="471"/>
      <c r="I55" s="471"/>
      <c r="J55" s="471"/>
      <c r="K55" s="471"/>
      <c r="L55" s="471"/>
      <c r="M55" s="471"/>
      <c r="N55" s="471"/>
      <c r="O55" s="471"/>
      <c r="P55" s="471"/>
      <c r="Q55" s="471"/>
      <c r="R55" s="89"/>
      <c r="S55" s="88"/>
      <c r="T55" s="88"/>
      <c r="U55" s="88"/>
      <c r="V55" s="88"/>
      <c r="W55" s="88"/>
      <c r="X55" s="88"/>
      <c r="Y55" s="88"/>
      <c r="Z55" s="88"/>
    </row>
    <row r="56" spans="1:26" x14ac:dyDescent="0.2">
      <c r="A56" s="436" t="s">
        <v>20</v>
      </c>
      <c r="B56" s="437"/>
      <c r="C56" s="62"/>
      <c r="D56" s="457"/>
      <c r="E56" s="439"/>
      <c r="F56" s="440"/>
      <c r="G56" s="472"/>
      <c r="H56" s="473"/>
      <c r="I56" s="473"/>
      <c r="J56" s="473"/>
      <c r="K56" s="473"/>
      <c r="L56" s="473"/>
      <c r="M56" s="473"/>
      <c r="N56" s="473"/>
      <c r="O56" s="473"/>
      <c r="P56" s="473"/>
      <c r="Q56" s="473"/>
      <c r="R56" s="89"/>
      <c r="S56" s="88"/>
      <c r="T56" s="88"/>
      <c r="U56" s="88"/>
      <c r="V56" s="88"/>
      <c r="W56" s="88"/>
      <c r="X56" s="88"/>
      <c r="Y56" s="88"/>
      <c r="Z56" s="88"/>
    </row>
    <row r="57" spans="1:26" x14ac:dyDescent="0.2">
      <c r="A57" s="436"/>
      <c r="B57" s="437"/>
      <c r="C57" s="62"/>
      <c r="D57" s="457"/>
      <c r="E57" s="439"/>
      <c r="F57" s="440"/>
      <c r="G57" s="474"/>
      <c r="H57" s="475"/>
      <c r="I57" s="475"/>
      <c r="J57" s="475"/>
      <c r="K57" s="475"/>
      <c r="L57" s="475"/>
      <c r="M57" s="475"/>
      <c r="N57" s="475"/>
      <c r="O57" s="475"/>
      <c r="P57" s="475"/>
      <c r="Q57" s="475"/>
      <c r="R57" s="89"/>
      <c r="S57" s="88"/>
      <c r="T57" s="88"/>
      <c r="U57" s="88"/>
      <c r="V57" s="88"/>
      <c r="W57" s="88"/>
      <c r="X57" s="88"/>
      <c r="Y57" s="88"/>
      <c r="Z57" s="88"/>
    </row>
    <row r="58" spans="1:26" x14ac:dyDescent="0.2">
      <c r="A58" s="436"/>
      <c r="B58" s="437"/>
      <c r="C58" s="62"/>
      <c r="D58" s="457"/>
      <c r="E58" s="439"/>
      <c r="F58" s="440"/>
      <c r="G58" s="483"/>
      <c r="H58" s="484"/>
      <c r="I58" s="484"/>
      <c r="J58" s="484"/>
      <c r="K58" s="484"/>
      <c r="L58" s="484"/>
      <c r="M58" s="484"/>
      <c r="N58" s="484"/>
      <c r="O58" s="484"/>
      <c r="P58" s="484"/>
      <c r="Q58" s="484"/>
      <c r="R58" s="89"/>
      <c r="S58" s="88"/>
      <c r="T58" s="88"/>
      <c r="U58" s="88"/>
      <c r="V58" s="88"/>
      <c r="W58" s="88"/>
      <c r="X58" s="88"/>
      <c r="Y58" s="88"/>
      <c r="Z58" s="88"/>
    </row>
    <row r="59" spans="1:26" x14ac:dyDescent="0.2">
      <c r="A59" s="466" t="s">
        <v>57</v>
      </c>
      <c r="B59" s="467"/>
      <c r="C59" s="467"/>
      <c r="D59" s="467"/>
      <c r="E59" s="467"/>
      <c r="F59" s="467"/>
      <c r="G59" s="467"/>
      <c r="H59" s="467"/>
      <c r="I59" s="467"/>
      <c r="J59" s="467"/>
      <c r="K59" s="467"/>
      <c r="L59" s="467"/>
      <c r="M59" s="467"/>
      <c r="N59" s="467"/>
      <c r="O59" s="467"/>
      <c r="P59" s="467"/>
      <c r="Q59" s="467"/>
      <c r="R59" s="89"/>
      <c r="S59" s="88"/>
      <c r="T59" s="88"/>
      <c r="U59" s="88"/>
      <c r="V59" s="88"/>
      <c r="W59" s="88"/>
      <c r="X59" s="88"/>
      <c r="Y59" s="88"/>
      <c r="Z59" s="88"/>
    </row>
    <row r="60" spans="1:26" ht="12.75" customHeight="1" x14ac:dyDescent="0.2">
      <c r="A60" s="436" t="s">
        <v>6</v>
      </c>
      <c r="B60" s="437"/>
      <c r="C60" s="62"/>
      <c r="D60" s="457"/>
      <c r="E60" s="439"/>
      <c r="F60" s="440"/>
      <c r="G60" s="470" t="s">
        <v>211</v>
      </c>
      <c r="H60" s="471"/>
      <c r="I60" s="471"/>
      <c r="J60" s="471"/>
      <c r="K60" s="471"/>
      <c r="L60" s="471"/>
      <c r="M60" s="471"/>
      <c r="N60" s="471"/>
      <c r="O60" s="471"/>
      <c r="P60" s="471"/>
      <c r="Q60" s="471"/>
      <c r="R60" s="89"/>
      <c r="S60" s="88"/>
      <c r="T60" s="88"/>
      <c r="U60" s="88"/>
      <c r="V60" s="88"/>
      <c r="W60" s="88"/>
      <c r="X60" s="88"/>
      <c r="Y60" s="88"/>
      <c r="Z60" s="88"/>
    </row>
    <row r="61" spans="1:26" x14ac:dyDescent="0.2">
      <c r="A61" s="436" t="s">
        <v>8</v>
      </c>
      <c r="B61" s="437"/>
      <c r="C61" s="62"/>
      <c r="D61" s="457"/>
      <c r="E61" s="439"/>
      <c r="F61" s="440"/>
      <c r="G61" s="472"/>
      <c r="H61" s="473"/>
      <c r="I61" s="473"/>
      <c r="J61" s="473"/>
      <c r="K61" s="473"/>
      <c r="L61" s="473"/>
      <c r="M61" s="473"/>
      <c r="N61" s="473"/>
      <c r="O61" s="473"/>
      <c r="P61" s="473"/>
      <c r="Q61" s="473"/>
      <c r="R61" s="89"/>
      <c r="S61" s="88"/>
      <c r="T61" s="88"/>
      <c r="U61" s="88"/>
      <c r="V61" s="88"/>
      <c r="W61" s="88"/>
      <c r="X61" s="88"/>
      <c r="Y61" s="88"/>
      <c r="Z61" s="88"/>
    </row>
    <row r="62" spans="1:26" x14ac:dyDescent="0.2">
      <c r="A62" s="436" t="s">
        <v>133</v>
      </c>
      <c r="B62" s="437"/>
      <c r="C62" s="62"/>
      <c r="D62" s="457"/>
      <c r="E62" s="439"/>
      <c r="F62" s="440"/>
      <c r="G62" s="472"/>
      <c r="H62" s="473"/>
      <c r="I62" s="473"/>
      <c r="J62" s="473"/>
      <c r="K62" s="473"/>
      <c r="L62" s="473"/>
      <c r="M62" s="473"/>
      <c r="N62" s="473"/>
      <c r="O62" s="473"/>
      <c r="P62" s="473"/>
      <c r="Q62" s="473"/>
      <c r="R62" s="89"/>
      <c r="S62" s="88"/>
      <c r="T62" s="88"/>
      <c r="U62" s="88"/>
      <c r="V62" s="88"/>
      <c r="W62" s="88"/>
      <c r="X62" s="88"/>
      <c r="Y62" s="88"/>
      <c r="Z62" s="88"/>
    </row>
    <row r="63" spans="1:26" x14ac:dyDescent="0.2">
      <c r="A63" s="458" t="s">
        <v>96</v>
      </c>
      <c r="B63" s="482"/>
      <c r="C63" s="62"/>
      <c r="D63" s="457"/>
      <c r="E63" s="439"/>
      <c r="F63" s="440"/>
      <c r="G63" s="472"/>
      <c r="H63" s="473"/>
      <c r="I63" s="473"/>
      <c r="J63" s="473"/>
      <c r="K63" s="473"/>
      <c r="L63" s="473"/>
      <c r="M63" s="473"/>
      <c r="N63" s="473"/>
      <c r="O63" s="473"/>
      <c r="P63" s="473"/>
      <c r="Q63" s="473"/>
      <c r="R63" s="89"/>
      <c r="S63" s="88"/>
      <c r="T63" s="88"/>
      <c r="U63" s="88"/>
      <c r="V63" s="88"/>
      <c r="W63" s="88"/>
      <c r="X63" s="88"/>
      <c r="Y63" s="88"/>
      <c r="Z63" s="88"/>
    </row>
    <row r="64" spans="1:26" x14ac:dyDescent="0.2">
      <c r="A64" s="458" t="s">
        <v>97</v>
      </c>
      <c r="B64" s="482"/>
      <c r="C64" s="62"/>
      <c r="D64" s="457"/>
      <c r="E64" s="439"/>
      <c r="F64" s="440"/>
      <c r="G64" s="472"/>
      <c r="H64" s="473"/>
      <c r="I64" s="473"/>
      <c r="J64" s="473"/>
      <c r="K64" s="473"/>
      <c r="L64" s="473"/>
      <c r="M64" s="473"/>
      <c r="N64" s="473"/>
      <c r="O64" s="473"/>
      <c r="P64" s="473"/>
      <c r="Q64" s="473"/>
      <c r="R64" s="89"/>
      <c r="S64" s="88"/>
      <c r="T64" s="88"/>
      <c r="U64" s="88"/>
      <c r="V64" s="88"/>
      <c r="W64" s="88"/>
      <c r="X64" s="88"/>
      <c r="Y64" s="88"/>
      <c r="Z64" s="88"/>
    </row>
    <row r="65" spans="1:26" x14ac:dyDescent="0.2">
      <c r="A65" s="458" t="s">
        <v>98</v>
      </c>
      <c r="B65" s="482"/>
      <c r="C65" s="62"/>
      <c r="D65" s="457"/>
      <c r="E65" s="439"/>
      <c r="F65" s="440"/>
      <c r="G65" s="472"/>
      <c r="H65" s="473"/>
      <c r="I65" s="473"/>
      <c r="J65" s="473"/>
      <c r="K65" s="473"/>
      <c r="L65" s="473"/>
      <c r="M65" s="473"/>
      <c r="N65" s="473"/>
      <c r="O65" s="473"/>
      <c r="P65" s="473"/>
      <c r="Q65" s="473"/>
      <c r="R65" s="89"/>
      <c r="S65" s="88"/>
      <c r="T65" s="88"/>
      <c r="U65" s="88"/>
      <c r="V65" s="88"/>
      <c r="W65" s="88"/>
      <c r="X65" s="88"/>
      <c r="Y65" s="88"/>
      <c r="Z65" s="88"/>
    </row>
    <row r="66" spans="1:26" x14ac:dyDescent="0.2">
      <c r="A66" s="436"/>
      <c r="B66" s="437"/>
      <c r="C66" s="62"/>
      <c r="D66" s="457"/>
      <c r="E66" s="439"/>
      <c r="F66" s="440"/>
      <c r="G66" s="472"/>
      <c r="H66" s="473"/>
      <c r="I66" s="473"/>
      <c r="J66" s="473"/>
      <c r="K66" s="473"/>
      <c r="L66" s="473"/>
      <c r="M66" s="473"/>
      <c r="N66" s="473"/>
      <c r="O66" s="473"/>
      <c r="P66" s="473"/>
      <c r="Q66" s="473"/>
      <c r="R66" s="89"/>
      <c r="S66" s="88"/>
      <c r="T66" s="88"/>
      <c r="U66" s="88"/>
      <c r="V66" s="88"/>
      <c r="W66" s="88"/>
      <c r="X66" s="88"/>
      <c r="Y66" s="88"/>
      <c r="Z66" s="88"/>
    </row>
    <row r="67" spans="1:26" x14ac:dyDescent="0.2">
      <c r="A67" s="436"/>
      <c r="B67" s="437"/>
      <c r="C67" s="62"/>
      <c r="D67" s="457"/>
      <c r="E67" s="439"/>
      <c r="F67" s="440"/>
      <c r="G67" s="472"/>
      <c r="H67" s="473"/>
      <c r="I67" s="473"/>
      <c r="J67" s="473"/>
      <c r="K67" s="473"/>
      <c r="L67" s="473"/>
      <c r="M67" s="473"/>
      <c r="N67" s="473"/>
      <c r="O67" s="473"/>
      <c r="P67" s="473"/>
      <c r="Q67" s="473"/>
      <c r="R67" s="89"/>
      <c r="S67" s="88"/>
      <c r="T67" s="88"/>
      <c r="U67" s="88"/>
      <c r="V67" s="88"/>
      <c r="W67" s="88"/>
      <c r="X67" s="88"/>
      <c r="Y67" s="88"/>
      <c r="Z67" s="88"/>
    </row>
    <row r="68" spans="1:26" x14ac:dyDescent="0.2">
      <c r="A68" s="436"/>
      <c r="B68" s="437"/>
      <c r="C68" s="62"/>
      <c r="D68" s="457"/>
      <c r="E68" s="439"/>
      <c r="F68" s="440"/>
      <c r="G68" s="474"/>
      <c r="H68" s="475"/>
      <c r="I68" s="475"/>
      <c r="J68" s="475"/>
      <c r="K68" s="475"/>
      <c r="L68" s="475"/>
      <c r="M68" s="475"/>
      <c r="N68" s="475"/>
      <c r="O68" s="475"/>
      <c r="P68" s="475"/>
      <c r="Q68" s="475"/>
      <c r="R68" s="89"/>
      <c r="S68" s="88"/>
      <c r="T68" s="88"/>
      <c r="U68" s="88"/>
      <c r="V68" s="88"/>
      <c r="W68" s="88"/>
      <c r="X68" s="88"/>
      <c r="Y68" s="88"/>
      <c r="Z68" s="88"/>
    </row>
    <row r="69" spans="1:26" x14ac:dyDescent="0.2">
      <c r="A69" s="404" t="s">
        <v>212</v>
      </c>
      <c r="B69" s="441"/>
      <c r="C69" s="441"/>
      <c r="D69" s="441"/>
      <c r="E69" s="441"/>
      <c r="F69" s="441"/>
      <c r="G69" s="441"/>
      <c r="H69" s="441"/>
      <c r="I69" s="441"/>
      <c r="J69" s="441"/>
      <c r="K69" s="441"/>
      <c r="L69" s="441"/>
      <c r="M69" s="441"/>
      <c r="N69" s="441"/>
      <c r="O69" s="441"/>
      <c r="P69" s="441"/>
      <c r="Q69" s="441"/>
    </row>
    <row r="70" spans="1:26" x14ac:dyDescent="0.2">
      <c r="A70" s="442"/>
      <c r="B70" s="442"/>
      <c r="C70" s="442"/>
      <c r="D70" s="442"/>
      <c r="E70" s="442"/>
      <c r="F70" s="442"/>
      <c r="G70" s="442"/>
      <c r="H70" s="442"/>
      <c r="I70" s="442"/>
      <c r="J70" s="442"/>
      <c r="K70" s="442"/>
      <c r="L70" s="442"/>
      <c r="M70" s="442"/>
      <c r="N70" s="442"/>
      <c r="O70" s="442"/>
      <c r="P70" s="442"/>
      <c r="Q70" s="442"/>
    </row>
  </sheetData>
  <mergeCells count="134">
    <mergeCell ref="G6:Q13"/>
    <mergeCell ref="D6:F6"/>
    <mergeCell ref="D7:F7"/>
    <mergeCell ref="D8:F8"/>
    <mergeCell ref="D9:F9"/>
    <mergeCell ref="D10:F10"/>
    <mergeCell ref="D11:F11"/>
    <mergeCell ref="D12:F12"/>
    <mergeCell ref="D13:F13"/>
    <mergeCell ref="G60:Q68"/>
    <mergeCell ref="A65:B65"/>
    <mergeCell ref="A66:B66"/>
    <mergeCell ref="A67:B67"/>
    <mergeCell ref="A68:B68"/>
    <mergeCell ref="A58:B58"/>
    <mergeCell ref="A60:B60"/>
    <mergeCell ref="A61:B61"/>
    <mergeCell ref="A62:B62"/>
    <mergeCell ref="A63:B63"/>
    <mergeCell ref="A64:B64"/>
    <mergeCell ref="A59:Q59"/>
    <mergeCell ref="D65:F65"/>
    <mergeCell ref="D66:F66"/>
    <mergeCell ref="D67:F67"/>
    <mergeCell ref="D68:F68"/>
    <mergeCell ref="D58:F58"/>
    <mergeCell ref="D60:F60"/>
    <mergeCell ref="D61:F61"/>
    <mergeCell ref="D62:F62"/>
    <mergeCell ref="D63:F63"/>
    <mergeCell ref="D64:F64"/>
    <mergeCell ref="G58:Q58"/>
    <mergeCell ref="A35:Q35"/>
    <mergeCell ref="G55:Q57"/>
    <mergeCell ref="D33:F33"/>
    <mergeCell ref="A34:B34"/>
    <mergeCell ref="D34:F34"/>
    <mergeCell ref="D55:F55"/>
    <mergeCell ref="D56:F56"/>
    <mergeCell ref="D57:F57"/>
    <mergeCell ref="A39:B39"/>
    <mergeCell ref="A40:B40"/>
    <mergeCell ref="A41:B41"/>
    <mergeCell ref="A42:B42"/>
    <mergeCell ref="A55:B55"/>
    <mergeCell ref="A56:B56"/>
    <mergeCell ref="A57:B57"/>
    <mergeCell ref="G31:Q34"/>
    <mergeCell ref="A52:B52"/>
    <mergeCell ref="A53:B53"/>
    <mergeCell ref="A44:B44"/>
    <mergeCell ref="A47:B47"/>
    <mergeCell ref="A48:B48"/>
    <mergeCell ref="A49:B49"/>
    <mergeCell ref="A50:B50"/>
    <mergeCell ref="A51:B51"/>
    <mergeCell ref="A54:Q54"/>
    <mergeCell ref="A43:B43"/>
    <mergeCell ref="D50:F50"/>
    <mergeCell ref="D51:F51"/>
    <mergeCell ref="D52:F52"/>
    <mergeCell ref="D53:F53"/>
    <mergeCell ref="D39:F39"/>
    <mergeCell ref="D40:F40"/>
    <mergeCell ref="D41:F41"/>
    <mergeCell ref="D42:F42"/>
    <mergeCell ref="D43:F43"/>
    <mergeCell ref="D44:F44"/>
    <mergeCell ref="D47:F47"/>
    <mergeCell ref="D48:F48"/>
    <mergeCell ref="D49:F49"/>
    <mergeCell ref="A45:Q45"/>
    <mergeCell ref="A46:Q46"/>
    <mergeCell ref="G36:Q44"/>
    <mergeCell ref="G47:Q53"/>
    <mergeCell ref="A36:B36"/>
    <mergeCell ref="D36:F36"/>
    <mergeCell ref="A37:B37"/>
    <mergeCell ref="D37:F37"/>
    <mergeCell ref="D38:F38"/>
    <mergeCell ref="A32:B32"/>
    <mergeCell ref="D32:F32"/>
    <mergeCell ref="A33:B33"/>
    <mergeCell ref="A28:B28"/>
    <mergeCell ref="D28:F28"/>
    <mergeCell ref="A29:B29"/>
    <mergeCell ref="D29:F29"/>
    <mergeCell ref="G21:Q29"/>
    <mergeCell ref="A22:B22"/>
    <mergeCell ref="A23:B23"/>
    <mergeCell ref="A24:B24"/>
    <mergeCell ref="D24:F24"/>
    <mergeCell ref="A25:B25"/>
    <mergeCell ref="A26:B26"/>
    <mergeCell ref="A27:B27"/>
    <mergeCell ref="D23:F23"/>
    <mergeCell ref="D25:F25"/>
    <mergeCell ref="D26:F26"/>
    <mergeCell ref="D27:F27"/>
    <mergeCell ref="A69:Q70"/>
    <mergeCell ref="A1:Q2"/>
    <mergeCell ref="A11:B11"/>
    <mergeCell ref="A12:B12"/>
    <mergeCell ref="A13:B13"/>
    <mergeCell ref="A4:B5"/>
    <mergeCell ref="A6:B6"/>
    <mergeCell ref="A7:B7"/>
    <mergeCell ref="A8:B8"/>
    <mergeCell ref="A9:B9"/>
    <mergeCell ref="A10:B10"/>
    <mergeCell ref="D4:F5"/>
    <mergeCell ref="A3:Q3"/>
    <mergeCell ref="G4:Q5"/>
    <mergeCell ref="D21:F21"/>
    <mergeCell ref="D22:F22"/>
    <mergeCell ref="C4:C5"/>
    <mergeCell ref="A38:B38"/>
    <mergeCell ref="D18:F18"/>
    <mergeCell ref="D19:F19"/>
    <mergeCell ref="A20:Q20"/>
    <mergeCell ref="A30:Q30"/>
    <mergeCell ref="A31:B31"/>
    <mergeCell ref="D31:F31"/>
    <mergeCell ref="A14:Q14"/>
    <mergeCell ref="G16:Q16"/>
    <mergeCell ref="A15:Q15"/>
    <mergeCell ref="A16:B16"/>
    <mergeCell ref="A17:B17"/>
    <mergeCell ref="A18:B18"/>
    <mergeCell ref="A19:B19"/>
    <mergeCell ref="A21:B21"/>
    <mergeCell ref="D16:F16"/>
    <mergeCell ref="D17:F17"/>
    <mergeCell ref="G17:Q1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PROPOSTA</vt:lpstr>
      <vt:lpstr>MdO</vt:lpstr>
      <vt:lpstr>BENEFÍCIOS </vt:lpstr>
      <vt:lpstr>EPI's</vt:lpstr>
      <vt:lpstr> Notas</vt:lpstr>
      <vt:lpstr>ASG</vt:lpstr>
      <vt:lpstr>ASG_</vt:lpstr>
      <vt:lpstr>Auxiliar_de_Serviços_Gerais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Arcangela Silva Casagrande</dc:creator>
  <cp:lastModifiedBy>Felipe Pereira Da Rocha</cp:lastModifiedBy>
  <cp:lastPrinted>2026-01-29T16:42:16Z</cp:lastPrinted>
  <dcterms:created xsi:type="dcterms:W3CDTF">2018-01-23T19:35:16Z</dcterms:created>
  <dcterms:modified xsi:type="dcterms:W3CDTF">2026-05-22T13:57:12Z</dcterms:modified>
</cp:coreProperties>
</file>